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avena2\Desktop\търг ниви 2025\"/>
    </mc:Choice>
  </mc:AlternateContent>
  <bookViews>
    <workbookView xWindow="4470" yWindow="1005" windowWidth="19695" windowHeight="9270" firstSheet="4" activeTab="4"/>
  </bookViews>
  <sheets>
    <sheet name="п-ма2024безXкат.втори т-г (8)" sheetId="54" r:id="rId1"/>
    <sheet name="п-ма2024безXкат.втори т-г (7)" sheetId="53" r:id="rId2"/>
    <sheet name="п-ма2024безXкат.втори т-г (6)" sheetId="52" r:id="rId3"/>
    <sheet name="програма 2024 без X кат.  (5)" sheetId="51" r:id="rId4"/>
    <sheet name="търг2025 втори (2)" sheetId="59" r:id="rId5"/>
  </sheets>
  <definedNames>
    <definedName name="_xlnm._FilterDatabase" localSheetId="2" hidden="1">'п-ма2024безXкат.втори т-г (6)'!$A$58:$H$90</definedName>
    <definedName name="_xlnm._FilterDatabase" localSheetId="1" hidden="1">'п-ма2024безXкат.втори т-г (7)'!$A$46:$H$70</definedName>
    <definedName name="_xlnm._FilterDatabase" localSheetId="0" hidden="1">'п-ма2024безXкат.втори т-г (8)'!$A$46:$H$73</definedName>
    <definedName name="_xlnm._FilterDatabase" localSheetId="3" hidden="1">'програма 2024 без X кат.  (5)'!$A$54:$H$79</definedName>
    <definedName name="_xlnm._FilterDatabase" localSheetId="4" hidden="1">'търг2025 втори (2)'!$A$70:$G$261</definedName>
  </definedNames>
  <calcPr calcId="162913"/>
</workbook>
</file>

<file path=xl/calcChain.xml><?xml version="1.0" encoding="utf-8"?>
<calcChain xmlns="http://schemas.openxmlformats.org/spreadsheetml/2006/main">
  <c r="G1112" i="59" l="1"/>
  <c r="H1111" i="59"/>
  <c r="J1111" i="59" s="1"/>
  <c r="H1110" i="59"/>
  <c r="J1110" i="59" s="1"/>
  <c r="H1109" i="59"/>
  <c r="J1109" i="59" s="1"/>
  <c r="H1108" i="59"/>
  <c r="J1108" i="59" s="1"/>
  <c r="H1107" i="59"/>
  <c r="J1107" i="59" s="1"/>
  <c r="H1106" i="59"/>
  <c r="J1106" i="59" s="1"/>
  <c r="H1105" i="59"/>
  <c r="J1105" i="59" s="1"/>
  <c r="H1104" i="59"/>
  <c r="J1104" i="59" s="1"/>
  <c r="H1103" i="59"/>
  <c r="J1103" i="59" s="1"/>
  <c r="H1102" i="59"/>
  <c r="J1102" i="59" s="1"/>
  <c r="H1101" i="59"/>
  <c r="J1101" i="59" s="1"/>
  <c r="H1100" i="59"/>
  <c r="J1100" i="59" s="1"/>
  <c r="H1099" i="59"/>
  <c r="J1099" i="59" s="1"/>
  <c r="H1098" i="59"/>
  <c r="J1098" i="59" s="1"/>
  <c r="H1097" i="59"/>
  <c r="J1097" i="59" s="1"/>
  <c r="H1096" i="59"/>
  <c r="J1096" i="59" s="1"/>
  <c r="H1095" i="59"/>
  <c r="J1095" i="59" s="1"/>
  <c r="H1094" i="59"/>
  <c r="J1094" i="59" s="1"/>
  <c r="H1093" i="59"/>
  <c r="J1093" i="59" s="1"/>
  <c r="H1092" i="59"/>
  <c r="J1092" i="59" s="1"/>
  <c r="H1091" i="59"/>
  <c r="J1091" i="59" s="1"/>
  <c r="H1090" i="59"/>
  <c r="J1090" i="59" s="1"/>
  <c r="H1089" i="59"/>
  <c r="J1089" i="59" s="1"/>
  <c r="H1088" i="59"/>
  <c r="J1088" i="59" s="1"/>
  <c r="H1087" i="59"/>
  <c r="J1087" i="59" s="1"/>
  <c r="H1086" i="59"/>
  <c r="J1086" i="59" s="1"/>
  <c r="H1085" i="59"/>
  <c r="J1085" i="59" s="1"/>
  <c r="H1084" i="59"/>
  <c r="J1084" i="59" s="1"/>
  <c r="H1083" i="59"/>
  <c r="J1083" i="59" s="1"/>
  <c r="H1082" i="59"/>
  <c r="J1082" i="59" s="1"/>
  <c r="H1081" i="59"/>
  <c r="J1081" i="59" s="1"/>
  <c r="H1080" i="59"/>
  <c r="J1080" i="59" s="1"/>
  <c r="H1079" i="59"/>
  <c r="J1079" i="59" s="1"/>
  <c r="H1078" i="59"/>
  <c r="J1078" i="59" s="1"/>
  <c r="H1077" i="59"/>
  <c r="J1077" i="59" s="1"/>
  <c r="H1076" i="59"/>
  <c r="J1076" i="59" s="1"/>
  <c r="H1075" i="59"/>
  <c r="J1075" i="59" s="1"/>
  <c r="H1074" i="59"/>
  <c r="J1074" i="59" s="1"/>
  <c r="H1073" i="59"/>
  <c r="J1073" i="59" s="1"/>
  <c r="H1072" i="59"/>
  <c r="J1072" i="59" s="1"/>
  <c r="H1071" i="59"/>
  <c r="J1071" i="59" s="1"/>
  <c r="H1070" i="59"/>
  <c r="J1070" i="59" s="1"/>
  <c r="H1069" i="59"/>
  <c r="J1069" i="59" s="1"/>
  <c r="H1068" i="59"/>
  <c r="J1068" i="59" s="1"/>
  <c r="H1067" i="59"/>
  <c r="J1067" i="59" s="1"/>
  <c r="H1066" i="59"/>
  <c r="J1066" i="59" s="1"/>
  <c r="H1065" i="59"/>
  <c r="J1065" i="59" s="1"/>
  <c r="H1064" i="59"/>
  <c r="J1064" i="59" s="1"/>
  <c r="H1063" i="59"/>
  <c r="J1063" i="59" s="1"/>
  <c r="H1062" i="59"/>
  <c r="J1062" i="59" s="1"/>
  <c r="H1061" i="59"/>
  <c r="J1061" i="59" s="1"/>
  <c r="H1060" i="59"/>
  <c r="J1060" i="59" s="1"/>
  <c r="H1059" i="59"/>
  <c r="J1059" i="59" s="1"/>
  <c r="H1058" i="59"/>
  <c r="J1058" i="59" s="1"/>
  <c r="H1057" i="59"/>
  <c r="J1057" i="59" s="1"/>
  <c r="H1056" i="59"/>
  <c r="J1056" i="59" s="1"/>
  <c r="H1055" i="59"/>
  <c r="J1055" i="59" s="1"/>
  <c r="H1054" i="59"/>
  <c r="J1054" i="59" s="1"/>
  <c r="H1053" i="59"/>
  <c r="J1053" i="59" s="1"/>
  <c r="H1052" i="59"/>
  <c r="J1052" i="59" s="1"/>
  <c r="H1051" i="59"/>
  <c r="J1051" i="59" s="1"/>
  <c r="H1050" i="59"/>
  <c r="J1050" i="59" s="1"/>
  <c r="H1049" i="59"/>
  <c r="J1049" i="59" s="1"/>
  <c r="H1048" i="59"/>
  <c r="J1048" i="59" s="1"/>
  <c r="H1047" i="59"/>
  <c r="J1047" i="59" s="1"/>
  <c r="H1046" i="59"/>
  <c r="J1046" i="59" s="1"/>
  <c r="H1045" i="59"/>
  <c r="J1045" i="59" s="1"/>
  <c r="H1044" i="59"/>
  <c r="J1044" i="59" s="1"/>
  <c r="H1043" i="59"/>
  <c r="J1043" i="59" s="1"/>
  <c r="H1042" i="59"/>
  <c r="J1042" i="59" s="1"/>
  <c r="H1041" i="59"/>
  <c r="J1041" i="59" s="1"/>
  <c r="H1040" i="59"/>
  <c r="J1040" i="59" s="1"/>
  <c r="H1039" i="59"/>
  <c r="J1039" i="59" s="1"/>
  <c r="H1038" i="59"/>
  <c r="J1038" i="59" s="1"/>
  <c r="G1034" i="59"/>
  <c r="H1033" i="59"/>
  <c r="J1033" i="59"/>
  <c r="H1032" i="59"/>
  <c r="J1032" i="59" s="1"/>
  <c r="H1031" i="59"/>
  <c r="J1031" i="59"/>
  <c r="H1030" i="59"/>
  <c r="J1030" i="59"/>
  <c r="H1029" i="59"/>
  <c r="J1029" i="59" s="1"/>
  <c r="H1028" i="59"/>
  <c r="J1028" i="59"/>
  <c r="H1027" i="59"/>
  <c r="J1027" i="59"/>
  <c r="G1023" i="59"/>
  <c r="H1022" i="59"/>
  <c r="J1022" i="59" s="1"/>
  <c r="H1021" i="59"/>
  <c r="J1021" i="59" s="1"/>
  <c r="H1020" i="59"/>
  <c r="J1020" i="59"/>
  <c r="H1019" i="59"/>
  <c r="J1019" i="59" s="1"/>
  <c r="H1018" i="59"/>
  <c r="J1018" i="59" s="1"/>
  <c r="H1017" i="59"/>
  <c r="J1017" i="59"/>
  <c r="G1013" i="59"/>
  <c r="H1012" i="59"/>
  <c r="J1012" i="59"/>
  <c r="H1011" i="59"/>
  <c r="J1011" i="59"/>
  <c r="H1010" i="59"/>
  <c r="J1010" i="59" s="1"/>
  <c r="H1009" i="59"/>
  <c r="J1009" i="59"/>
  <c r="H1008" i="59"/>
  <c r="J1008" i="59"/>
  <c r="H1007" i="59"/>
  <c r="J1007" i="59" s="1"/>
  <c r="H1006" i="59"/>
  <c r="J1006" i="59"/>
  <c r="H1005" i="59"/>
  <c r="J1005" i="59"/>
  <c r="H1004" i="59"/>
  <c r="J1004" i="59" s="1"/>
  <c r="H1003" i="59"/>
  <c r="J1003" i="59"/>
  <c r="H1002" i="59"/>
  <c r="J1002" i="59"/>
  <c r="H1001" i="59"/>
  <c r="J1001" i="59" s="1"/>
  <c r="H1000" i="59"/>
  <c r="J1000" i="59"/>
  <c r="H999" i="59"/>
  <c r="J999" i="59"/>
  <c r="H998" i="59"/>
  <c r="J998" i="59" s="1"/>
  <c r="H997" i="59"/>
  <c r="J997" i="59"/>
  <c r="H996" i="59"/>
  <c r="J996" i="59"/>
  <c r="H995" i="59"/>
  <c r="J995" i="59" s="1"/>
  <c r="H994" i="59"/>
  <c r="J994" i="59"/>
  <c r="H993" i="59"/>
  <c r="J993" i="59"/>
  <c r="H992" i="59"/>
  <c r="J992" i="59" s="1"/>
  <c r="H991" i="59"/>
  <c r="J991" i="59"/>
  <c r="H990" i="59"/>
  <c r="J990" i="59"/>
  <c r="H989" i="59"/>
  <c r="J989" i="59" s="1"/>
  <c r="H988" i="59"/>
  <c r="J988" i="59"/>
  <c r="H987" i="59"/>
  <c r="J987" i="59"/>
  <c r="H986" i="59"/>
  <c r="J986" i="59" s="1"/>
  <c r="H985" i="59"/>
  <c r="J985" i="59"/>
  <c r="H984" i="59"/>
  <c r="J984" i="59"/>
  <c r="H983" i="59"/>
  <c r="J983" i="59" s="1"/>
  <c r="H982" i="59"/>
  <c r="J982" i="59"/>
  <c r="H981" i="59"/>
  <c r="J981" i="59"/>
  <c r="H980" i="59"/>
  <c r="J980" i="59" s="1"/>
  <c r="H979" i="59"/>
  <c r="J979" i="59"/>
  <c r="H978" i="59"/>
  <c r="J978" i="59"/>
  <c r="H977" i="59"/>
  <c r="J977" i="59" s="1"/>
  <c r="H976" i="59"/>
  <c r="J976" i="59"/>
  <c r="H975" i="59"/>
  <c r="J975" i="59"/>
  <c r="H974" i="59"/>
  <c r="J974" i="59" s="1"/>
  <c r="H973" i="59"/>
  <c r="J973" i="59"/>
  <c r="H972" i="59"/>
  <c r="J972" i="59"/>
  <c r="H971" i="59"/>
  <c r="J971" i="59" s="1"/>
  <c r="H970" i="59"/>
  <c r="J970" i="59"/>
  <c r="H969" i="59"/>
  <c r="J969" i="59"/>
  <c r="H968" i="59"/>
  <c r="J968" i="59" s="1"/>
  <c r="H967" i="59"/>
  <c r="J967" i="59"/>
  <c r="H966" i="59"/>
  <c r="J966" i="59"/>
  <c r="H965" i="59"/>
  <c r="J965" i="59" s="1"/>
  <c r="H964" i="59"/>
  <c r="J964" i="59"/>
  <c r="H963" i="59"/>
  <c r="J963" i="59"/>
  <c r="H962" i="59"/>
  <c r="J962" i="59" s="1"/>
  <c r="H961" i="59"/>
  <c r="J961" i="59"/>
  <c r="H960" i="59"/>
  <c r="J960" i="59"/>
  <c r="H959" i="59"/>
  <c r="J959" i="59" s="1"/>
  <c r="H958" i="59"/>
  <c r="J958" i="59"/>
  <c r="H957" i="59"/>
  <c r="J957" i="59"/>
  <c r="H956" i="59"/>
  <c r="J956" i="59" s="1"/>
  <c r="H955" i="59"/>
  <c r="J955" i="59"/>
  <c r="H954" i="59"/>
  <c r="J954" i="59"/>
  <c r="H953" i="59"/>
  <c r="J953" i="59" s="1"/>
  <c r="H952" i="59"/>
  <c r="J952" i="59"/>
  <c r="H951" i="59"/>
  <c r="J951" i="59"/>
  <c r="H950" i="59"/>
  <c r="J950" i="59" s="1"/>
  <c r="H949" i="59"/>
  <c r="J949" i="59"/>
  <c r="H948" i="59"/>
  <c r="J948" i="59"/>
  <c r="H947" i="59"/>
  <c r="J947" i="59" s="1"/>
  <c r="H946" i="59"/>
  <c r="J946" i="59"/>
  <c r="H945" i="59"/>
  <c r="J945" i="59"/>
  <c r="H944" i="59"/>
  <c r="J944" i="59" s="1"/>
  <c r="H943" i="59"/>
  <c r="J943" i="59"/>
  <c r="H942" i="59"/>
  <c r="J942" i="59"/>
  <c r="H941" i="59"/>
  <c r="J941" i="59" s="1"/>
  <c r="H940" i="59"/>
  <c r="J940" i="59"/>
  <c r="H939" i="59"/>
  <c r="J939" i="59"/>
  <c r="H938" i="59"/>
  <c r="J938" i="59" s="1"/>
  <c r="H937" i="59"/>
  <c r="J937" i="59"/>
  <c r="H936" i="59"/>
  <c r="J936" i="59"/>
  <c r="H935" i="59"/>
  <c r="J935" i="59" s="1"/>
  <c r="H934" i="59"/>
  <c r="J934" i="59"/>
  <c r="H933" i="59"/>
  <c r="J933" i="59"/>
  <c r="H932" i="59"/>
  <c r="J932" i="59" s="1"/>
  <c r="H931" i="59"/>
  <c r="J931" i="59"/>
  <c r="H930" i="59"/>
  <c r="J930" i="59"/>
  <c r="H929" i="59"/>
  <c r="J929" i="59" s="1"/>
  <c r="H928" i="59"/>
  <c r="J928" i="59"/>
  <c r="H927" i="59"/>
  <c r="J927" i="59"/>
  <c r="H926" i="59"/>
  <c r="J926" i="59" s="1"/>
  <c r="H925" i="59"/>
  <c r="J925" i="59"/>
  <c r="H924" i="59"/>
  <c r="J924" i="59"/>
  <c r="H923" i="59"/>
  <c r="J923" i="59" s="1"/>
  <c r="H922" i="59"/>
  <c r="J922" i="59"/>
  <c r="H921" i="59"/>
  <c r="J921" i="59"/>
  <c r="H920" i="59"/>
  <c r="J920" i="59" s="1"/>
  <c r="H919" i="59"/>
  <c r="J919" i="59"/>
  <c r="H918" i="59"/>
  <c r="J918" i="59"/>
  <c r="H917" i="59"/>
  <c r="J917" i="59" s="1"/>
  <c r="H916" i="59"/>
  <c r="J916" i="59"/>
  <c r="H915" i="59"/>
  <c r="J915" i="59"/>
  <c r="H914" i="59"/>
  <c r="J914" i="59" s="1"/>
  <c r="H913" i="59"/>
  <c r="J913" i="59"/>
  <c r="H912" i="59"/>
  <c r="J912" i="59"/>
  <c r="H911" i="59"/>
  <c r="J911" i="59" s="1"/>
  <c r="H910" i="59"/>
  <c r="J910" i="59"/>
  <c r="H909" i="59"/>
  <c r="J909" i="59"/>
  <c r="H908" i="59"/>
  <c r="J908" i="59" s="1"/>
  <c r="H907" i="59"/>
  <c r="J907" i="59"/>
  <c r="H906" i="59"/>
  <c r="J906" i="59"/>
  <c r="H905" i="59"/>
  <c r="J905" i="59" s="1"/>
  <c r="H904" i="59"/>
  <c r="J904" i="59"/>
  <c r="H903" i="59"/>
  <c r="J903" i="59"/>
  <c r="H902" i="59"/>
  <c r="J902" i="59" s="1"/>
  <c r="H901" i="59"/>
  <c r="J901" i="59"/>
  <c r="H900" i="59"/>
  <c r="J900" i="59"/>
  <c r="H899" i="59"/>
  <c r="J899" i="59" s="1"/>
  <c r="H898" i="59"/>
  <c r="J898" i="59"/>
  <c r="H897" i="59"/>
  <c r="J897" i="59"/>
  <c r="H896" i="59"/>
  <c r="J896" i="59" s="1"/>
  <c r="H895" i="59"/>
  <c r="J895" i="59"/>
  <c r="H894" i="59"/>
  <c r="J894" i="59" s="1"/>
  <c r="H893" i="59"/>
  <c r="J893" i="59" s="1"/>
  <c r="H892" i="59"/>
  <c r="J892" i="59"/>
  <c r="H891" i="59"/>
  <c r="J891" i="59" s="1"/>
  <c r="H890" i="59"/>
  <c r="J890" i="59" s="1"/>
  <c r="H889" i="59"/>
  <c r="J889" i="59"/>
  <c r="H888" i="59"/>
  <c r="J888" i="59" s="1"/>
  <c r="G884" i="59"/>
  <c r="H883" i="59"/>
  <c r="J883" i="59"/>
  <c r="H882" i="59"/>
  <c r="J882" i="59" s="1"/>
  <c r="H881" i="59"/>
  <c r="J881" i="59"/>
  <c r="H880" i="59"/>
  <c r="J880" i="59"/>
  <c r="H879" i="59"/>
  <c r="J879" i="59" s="1"/>
  <c r="H878" i="59"/>
  <c r="J878" i="59"/>
  <c r="H877" i="59"/>
  <c r="J877" i="59"/>
  <c r="H876" i="59"/>
  <c r="J876" i="59" s="1"/>
  <c r="H875" i="59"/>
  <c r="J875" i="59"/>
  <c r="H874" i="59"/>
  <c r="J874" i="59"/>
  <c r="H873" i="59"/>
  <c r="J873" i="59" s="1"/>
  <c r="H872" i="59"/>
  <c r="J872" i="59"/>
  <c r="H871" i="59"/>
  <c r="J871" i="59" s="1"/>
  <c r="H870" i="59"/>
  <c r="J870" i="59" s="1"/>
  <c r="H869" i="59"/>
  <c r="J869" i="59"/>
  <c r="H868" i="59"/>
  <c r="J868" i="59" s="1"/>
  <c r="H867" i="59"/>
  <c r="J867" i="59" s="1"/>
  <c r="H866" i="59"/>
  <c r="J866" i="59"/>
  <c r="H865" i="59"/>
  <c r="J865" i="59" s="1"/>
  <c r="H864" i="59"/>
  <c r="J864" i="59" s="1"/>
  <c r="H863" i="59"/>
  <c r="J863" i="59"/>
  <c r="H862" i="59"/>
  <c r="J862" i="59" s="1"/>
  <c r="H861" i="59"/>
  <c r="J861" i="59" s="1"/>
  <c r="H860" i="59"/>
  <c r="J860" i="59"/>
  <c r="H859" i="59"/>
  <c r="J859" i="59" s="1"/>
  <c r="H858" i="59"/>
  <c r="J858" i="59" s="1"/>
  <c r="H857" i="59"/>
  <c r="J857" i="59"/>
  <c r="H856" i="59"/>
  <c r="J856" i="59" s="1"/>
  <c r="H855" i="59"/>
  <c r="J855" i="59" s="1"/>
  <c r="H854" i="59"/>
  <c r="J854" i="59"/>
  <c r="H853" i="59"/>
  <c r="J853" i="59" s="1"/>
  <c r="H852" i="59"/>
  <c r="J852" i="59" s="1"/>
  <c r="H851" i="59"/>
  <c r="J851" i="59"/>
  <c r="H850" i="59"/>
  <c r="J850" i="59" s="1"/>
  <c r="H849" i="59"/>
  <c r="J849" i="59" s="1"/>
  <c r="H848" i="59"/>
  <c r="J848" i="59"/>
  <c r="H847" i="59"/>
  <c r="J847" i="59" s="1"/>
  <c r="H846" i="59"/>
  <c r="J846" i="59" s="1"/>
  <c r="H845" i="59"/>
  <c r="J845" i="59"/>
  <c r="H844" i="59"/>
  <c r="J844" i="59" s="1"/>
  <c r="H843" i="59"/>
  <c r="J843" i="59" s="1"/>
  <c r="H842" i="59"/>
  <c r="J842" i="59"/>
  <c r="H841" i="59"/>
  <c r="J841" i="59" s="1"/>
  <c r="H840" i="59"/>
  <c r="J840" i="59" s="1"/>
  <c r="H839" i="59"/>
  <c r="J839" i="59"/>
  <c r="H838" i="59"/>
  <c r="J838" i="59" s="1"/>
  <c r="H837" i="59"/>
  <c r="J837" i="59" s="1"/>
  <c r="H836" i="59"/>
  <c r="J836" i="59"/>
  <c r="H835" i="59"/>
  <c r="J835" i="59" s="1"/>
  <c r="H834" i="59"/>
  <c r="J834" i="59" s="1"/>
  <c r="H833" i="59"/>
  <c r="J833" i="59"/>
  <c r="H832" i="59"/>
  <c r="J832" i="59" s="1"/>
  <c r="H831" i="59"/>
  <c r="J831" i="59" s="1"/>
  <c r="G828" i="59"/>
  <c r="H827" i="59"/>
  <c r="J827" i="59" s="1"/>
  <c r="H826" i="59"/>
  <c r="J826" i="59"/>
  <c r="H825" i="59"/>
  <c r="J825" i="59"/>
  <c r="H824" i="59"/>
  <c r="J824" i="59" s="1"/>
  <c r="H823" i="59"/>
  <c r="J823" i="59"/>
  <c r="H822" i="59"/>
  <c r="J822" i="59"/>
  <c r="H821" i="59"/>
  <c r="J821" i="59" s="1"/>
  <c r="H820" i="59"/>
  <c r="J820" i="59"/>
  <c r="H819" i="59"/>
  <c r="J819" i="59"/>
  <c r="H818" i="59"/>
  <c r="J818" i="59" s="1"/>
  <c r="H817" i="59"/>
  <c r="J817" i="59"/>
  <c r="H816" i="59"/>
  <c r="J816" i="59"/>
  <c r="H815" i="59"/>
  <c r="J815" i="59" s="1"/>
  <c r="H814" i="59"/>
  <c r="J814" i="59"/>
  <c r="H813" i="59"/>
  <c r="J813" i="59"/>
  <c r="G809" i="59"/>
  <c r="H808" i="59"/>
  <c r="J808" i="59" s="1"/>
  <c r="H807" i="59"/>
  <c r="J807" i="59" s="1"/>
  <c r="H806" i="59"/>
  <c r="J806" i="59"/>
  <c r="H805" i="59"/>
  <c r="J805" i="59" s="1"/>
  <c r="H804" i="59"/>
  <c r="J804" i="59" s="1"/>
  <c r="H803" i="59"/>
  <c r="J803" i="59"/>
  <c r="H802" i="59"/>
  <c r="J802" i="59" s="1"/>
  <c r="H801" i="59"/>
  <c r="J801" i="59" s="1"/>
  <c r="H800" i="59"/>
  <c r="J800" i="59"/>
  <c r="H799" i="59"/>
  <c r="J799" i="59" s="1"/>
  <c r="H798" i="59"/>
  <c r="J798" i="59" s="1"/>
  <c r="H797" i="59"/>
  <c r="J797" i="59"/>
  <c r="H796" i="59"/>
  <c r="J796" i="59" s="1"/>
  <c r="H795" i="59"/>
  <c r="J795" i="59" s="1"/>
  <c r="H794" i="59"/>
  <c r="J794" i="59"/>
  <c r="H793" i="59"/>
  <c r="J793" i="59" s="1"/>
  <c r="H792" i="59"/>
  <c r="J792" i="59" s="1"/>
  <c r="H791" i="59"/>
  <c r="J791" i="59"/>
  <c r="H790" i="59"/>
  <c r="J790" i="59" s="1"/>
  <c r="H789" i="59"/>
  <c r="J789" i="59" s="1"/>
  <c r="H788" i="59"/>
  <c r="J788" i="59"/>
  <c r="H787" i="59"/>
  <c r="J787" i="59" s="1"/>
  <c r="H786" i="59"/>
  <c r="J786" i="59" s="1"/>
  <c r="H785" i="59"/>
  <c r="J785" i="59"/>
  <c r="H784" i="59"/>
  <c r="J784" i="59" s="1"/>
  <c r="H783" i="59"/>
  <c r="J783" i="59" s="1"/>
  <c r="H782" i="59"/>
  <c r="J782" i="59"/>
  <c r="H781" i="59"/>
  <c r="J781" i="59" s="1"/>
  <c r="H780" i="59"/>
  <c r="J780" i="59" s="1"/>
  <c r="H779" i="59"/>
  <c r="J779" i="59"/>
  <c r="H778" i="59"/>
  <c r="J778" i="59" s="1"/>
  <c r="H777" i="59"/>
  <c r="J777" i="59" s="1"/>
  <c r="H776" i="59"/>
  <c r="J776" i="59"/>
  <c r="H775" i="59"/>
  <c r="J775" i="59" s="1"/>
  <c r="H774" i="59"/>
  <c r="J774" i="59" s="1"/>
  <c r="H773" i="59"/>
  <c r="J773" i="59"/>
  <c r="H772" i="59"/>
  <c r="J772" i="59" s="1"/>
  <c r="H771" i="59"/>
  <c r="J771" i="59" s="1"/>
  <c r="H770" i="59"/>
  <c r="J770" i="59"/>
  <c r="H769" i="59"/>
  <c r="J769" i="59" s="1"/>
  <c r="H768" i="59"/>
  <c r="J768" i="59" s="1"/>
  <c r="H767" i="59"/>
  <c r="J767" i="59"/>
  <c r="H766" i="59"/>
  <c r="J766" i="59" s="1"/>
  <c r="H765" i="59"/>
  <c r="J765" i="59" s="1"/>
  <c r="H764" i="59"/>
  <c r="J764" i="59"/>
  <c r="H763" i="59"/>
  <c r="J763" i="59" s="1"/>
  <c r="H762" i="59"/>
  <c r="J762" i="59" s="1"/>
  <c r="H761" i="59"/>
  <c r="J761" i="59"/>
  <c r="H760" i="59"/>
  <c r="J760" i="59" s="1"/>
  <c r="H759" i="59"/>
  <c r="J759" i="59" s="1"/>
  <c r="H758" i="59"/>
  <c r="J758" i="59"/>
  <c r="H757" i="59"/>
  <c r="J757" i="59" s="1"/>
  <c r="H756" i="59"/>
  <c r="J756" i="59" s="1"/>
  <c r="H755" i="59"/>
  <c r="J755" i="59" s="1"/>
  <c r="H754" i="59"/>
  <c r="J754" i="59" s="1"/>
  <c r="H753" i="59"/>
  <c r="J753" i="59" s="1"/>
  <c r="H752" i="59"/>
  <c r="J752" i="59"/>
  <c r="H751" i="59"/>
  <c r="J751" i="59" s="1"/>
  <c r="H750" i="59"/>
  <c r="J750" i="59" s="1"/>
  <c r="H749" i="59"/>
  <c r="J749" i="59" s="1"/>
  <c r="H748" i="59"/>
  <c r="J748" i="59" s="1"/>
  <c r="H747" i="59"/>
  <c r="J747" i="59" s="1"/>
  <c r="H746" i="59"/>
  <c r="J746" i="59" s="1"/>
  <c r="H745" i="59"/>
  <c r="J745" i="59" s="1"/>
  <c r="H744" i="59"/>
  <c r="J744" i="59" s="1"/>
  <c r="H743" i="59"/>
  <c r="J743" i="59"/>
  <c r="H742" i="59"/>
  <c r="J742" i="59" s="1"/>
  <c r="H741" i="59"/>
  <c r="J741" i="59" s="1"/>
  <c r="H740" i="59"/>
  <c r="J740" i="59" s="1"/>
  <c r="H739" i="59"/>
  <c r="J739" i="59" s="1"/>
  <c r="H738" i="59"/>
  <c r="J738" i="59" s="1"/>
  <c r="H737" i="59"/>
  <c r="J737" i="59" s="1"/>
  <c r="H736" i="59"/>
  <c r="J736" i="59" s="1"/>
  <c r="H735" i="59"/>
  <c r="J735" i="59" s="1"/>
  <c r="H734" i="59"/>
  <c r="J734" i="59"/>
  <c r="H733" i="59"/>
  <c r="J733" i="59" s="1"/>
  <c r="H732" i="59"/>
  <c r="J732" i="59" s="1"/>
  <c r="H731" i="59"/>
  <c r="J731" i="59" s="1"/>
  <c r="H730" i="59"/>
  <c r="J730" i="59" s="1"/>
  <c r="H729" i="59"/>
  <c r="J729" i="59" s="1"/>
  <c r="H728" i="59"/>
  <c r="J728" i="59" s="1"/>
  <c r="H727" i="59"/>
  <c r="J727" i="59" s="1"/>
  <c r="H726" i="59"/>
  <c r="J726" i="59" s="1"/>
  <c r="H725" i="59"/>
  <c r="J725" i="59"/>
  <c r="H724" i="59"/>
  <c r="J724" i="59" s="1"/>
  <c r="H723" i="59"/>
  <c r="J723" i="59" s="1"/>
  <c r="H722" i="59"/>
  <c r="J722" i="59" s="1"/>
  <c r="H721" i="59"/>
  <c r="J721" i="59" s="1"/>
  <c r="H720" i="59"/>
  <c r="J720" i="59" s="1"/>
  <c r="G716" i="59"/>
  <c r="H715" i="59"/>
  <c r="J715" i="59"/>
  <c r="H714" i="59"/>
  <c r="J714" i="59"/>
  <c r="H713" i="59"/>
  <c r="J713" i="59"/>
  <c r="H712" i="59"/>
  <c r="J712" i="59"/>
  <c r="H711" i="59"/>
  <c r="J711" i="59"/>
  <c r="H710" i="59"/>
  <c r="J710" i="59"/>
  <c r="H709" i="59"/>
  <c r="J709" i="59"/>
  <c r="H708" i="59"/>
  <c r="J708" i="59"/>
  <c r="H707" i="59"/>
  <c r="J707" i="59"/>
  <c r="H706" i="59"/>
  <c r="J706" i="59"/>
  <c r="H705" i="59"/>
  <c r="J705" i="59"/>
  <c r="H704" i="59"/>
  <c r="J704" i="59"/>
  <c r="G700" i="59"/>
  <c r="H699" i="59"/>
  <c r="J699" i="59" s="1"/>
  <c r="H698" i="59"/>
  <c r="J698" i="59" s="1"/>
  <c r="H697" i="59"/>
  <c r="J697" i="59" s="1"/>
  <c r="H696" i="59"/>
  <c r="J696" i="59" s="1"/>
  <c r="H695" i="59"/>
  <c r="J695" i="59" s="1"/>
  <c r="H694" i="59"/>
  <c r="J694" i="59" s="1"/>
  <c r="H693" i="59"/>
  <c r="J693" i="59" s="1"/>
  <c r="H692" i="59"/>
  <c r="J692" i="59" s="1"/>
  <c r="H691" i="59"/>
  <c r="J691" i="59" s="1"/>
  <c r="H690" i="59"/>
  <c r="J690" i="59" s="1"/>
  <c r="H689" i="59"/>
  <c r="J689" i="59" s="1"/>
  <c r="H688" i="59"/>
  <c r="J688" i="59" s="1"/>
  <c r="H687" i="59"/>
  <c r="J687" i="59" s="1"/>
  <c r="H686" i="59"/>
  <c r="J686" i="59" s="1"/>
  <c r="H685" i="59"/>
  <c r="J685" i="59" s="1"/>
  <c r="H684" i="59"/>
  <c r="J684" i="59" s="1"/>
  <c r="H683" i="59"/>
  <c r="J683" i="59" s="1"/>
  <c r="H682" i="59"/>
  <c r="J682" i="59" s="1"/>
  <c r="H681" i="59"/>
  <c r="J681" i="59" s="1"/>
  <c r="H680" i="59"/>
  <c r="J680" i="59" s="1"/>
  <c r="H679" i="59"/>
  <c r="J679" i="59" s="1"/>
  <c r="H678" i="59"/>
  <c r="J678" i="59" s="1"/>
  <c r="H677" i="59"/>
  <c r="J677" i="59" s="1"/>
  <c r="H676" i="59"/>
  <c r="J676" i="59" s="1"/>
  <c r="H675" i="59"/>
  <c r="J675" i="59" s="1"/>
  <c r="H674" i="59"/>
  <c r="J674" i="59" s="1"/>
  <c r="H673" i="59"/>
  <c r="J673" i="59" s="1"/>
  <c r="H672" i="59"/>
  <c r="J672" i="59" s="1"/>
  <c r="H671" i="59"/>
  <c r="J671" i="59" s="1"/>
  <c r="H670" i="59"/>
  <c r="J670" i="59" s="1"/>
  <c r="H669" i="59"/>
  <c r="J669" i="59" s="1"/>
  <c r="H668" i="59"/>
  <c r="J668" i="59" s="1"/>
  <c r="H667" i="59"/>
  <c r="J667" i="59" s="1"/>
  <c r="H666" i="59"/>
  <c r="J666" i="59" s="1"/>
  <c r="H665" i="59"/>
  <c r="J665" i="59"/>
  <c r="H664" i="59"/>
  <c r="J664" i="59"/>
  <c r="H663" i="59"/>
  <c r="J663" i="59" s="1"/>
  <c r="H662" i="59"/>
  <c r="J662" i="59"/>
  <c r="H661" i="59"/>
  <c r="J661" i="59"/>
  <c r="H660" i="59"/>
  <c r="J660" i="59" s="1"/>
  <c r="H659" i="59"/>
  <c r="J659" i="59"/>
  <c r="H658" i="59"/>
  <c r="J658" i="59"/>
  <c r="H657" i="59"/>
  <c r="J657" i="59" s="1"/>
  <c r="H656" i="59"/>
  <c r="J656" i="59"/>
  <c r="H655" i="59"/>
  <c r="J655" i="59"/>
  <c r="H654" i="59"/>
  <c r="J654" i="59" s="1"/>
  <c r="H653" i="59"/>
  <c r="J653" i="59"/>
  <c r="H652" i="59"/>
  <c r="J652" i="59"/>
  <c r="H651" i="59"/>
  <c r="J651" i="59" s="1"/>
  <c r="H650" i="59"/>
  <c r="J650" i="59"/>
  <c r="H649" i="59"/>
  <c r="J649" i="59"/>
  <c r="H648" i="59"/>
  <c r="J648" i="59" s="1"/>
  <c r="H647" i="59"/>
  <c r="J647" i="59"/>
  <c r="H646" i="59"/>
  <c r="J646" i="59"/>
  <c r="H645" i="59"/>
  <c r="J645" i="59" s="1"/>
  <c r="H644" i="59"/>
  <c r="J644" i="59"/>
  <c r="H643" i="59"/>
  <c r="J643" i="59"/>
  <c r="H642" i="59"/>
  <c r="J642" i="59" s="1"/>
  <c r="H641" i="59"/>
  <c r="J641" i="59"/>
  <c r="H640" i="59"/>
  <c r="J640" i="59"/>
  <c r="H639" i="59"/>
  <c r="J639" i="59" s="1"/>
  <c r="H638" i="59"/>
  <c r="J638" i="59"/>
  <c r="H637" i="59"/>
  <c r="J637" i="59"/>
  <c r="H636" i="59"/>
  <c r="J636" i="59" s="1"/>
  <c r="H635" i="59"/>
  <c r="J635" i="59"/>
  <c r="H634" i="59"/>
  <c r="J634" i="59"/>
  <c r="H633" i="59"/>
  <c r="J633" i="59" s="1"/>
  <c r="H632" i="59"/>
  <c r="J632" i="59"/>
  <c r="H631" i="59"/>
  <c r="J631" i="59"/>
  <c r="H630" i="59"/>
  <c r="J630" i="59" s="1"/>
  <c r="H629" i="59"/>
  <c r="J629" i="59"/>
  <c r="H628" i="59"/>
  <c r="J628" i="59"/>
  <c r="H627" i="59"/>
  <c r="J627" i="59" s="1"/>
  <c r="H626" i="59"/>
  <c r="J626" i="59"/>
  <c r="H625" i="59"/>
  <c r="J625" i="59"/>
  <c r="H624" i="59"/>
  <c r="J624" i="59" s="1"/>
  <c r="H623" i="59"/>
  <c r="J623" i="59"/>
  <c r="H622" i="59"/>
  <c r="J622" i="59"/>
  <c r="H621" i="59"/>
  <c r="J621" i="59" s="1"/>
  <c r="H620" i="59"/>
  <c r="J620" i="59"/>
  <c r="H619" i="59"/>
  <c r="J619" i="59"/>
  <c r="H618" i="59"/>
  <c r="J618" i="59" s="1"/>
  <c r="H617" i="59"/>
  <c r="J617" i="59"/>
  <c r="H616" i="59"/>
  <c r="J616" i="59"/>
  <c r="H615" i="59"/>
  <c r="J615" i="59" s="1"/>
  <c r="H614" i="59"/>
  <c r="J614" i="59"/>
  <c r="H613" i="59"/>
  <c r="J613" i="59"/>
  <c r="H612" i="59"/>
  <c r="J612" i="59" s="1"/>
  <c r="G607" i="59"/>
  <c r="H606" i="59"/>
  <c r="J606" i="59" s="1"/>
  <c r="H605" i="59"/>
  <c r="J605" i="59" s="1"/>
  <c r="H604" i="59"/>
  <c r="J604" i="59"/>
  <c r="H603" i="59"/>
  <c r="J603" i="59" s="1"/>
  <c r="H602" i="59"/>
  <c r="J602" i="59" s="1"/>
  <c r="H601" i="59"/>
  <c r="J601" i="59"/>
  <c r="H600" i="59"/>
  <c r="J600" i="59" s="1"/>
  <c r="H599" i="59"/>
  <c r="J599" i="59" s="1"/>
  <c r="H598" i="59"/>
  <c r="J598" i="59"/>
  <c r="H597" i="59"/>
  <c r="J597" i="59" s="1"/>
  <c r="H596" i="59"/>
  <c r="J596" i="59" s="1"/>
  <c r="H595" i="59"/>
  <c r="J595" i="59"/>
  <c r="H594" i="59"/>
  <c r="J594" i="59" s="1"/>
  <c r="H593" i="59"/>
  <c r="J593" i="59" s="1"/>
  <c r="H592" i="59"/>
  <c r="J592" i="59"/>
  <c r="H591" i="59"/>
  <c r="J591" i="59" s="1"/>
  <c r="H590" i="59"/>
  <c r="J590" i="59" s="1"/>
  <c r="H589" i="59"/>
  <c r="J589" i="59"/>
  <c r="H588" i="59"/>
  <c r="J588" i="59" s="1"/>
  <c r="H587" i="59"/>
  <c r="J587" i="59" s="1"/>
  <c r="H586" i="59"/>
  <c r="J586" i="59"/>
  <c r="H585" i="59"/>
  <c r="J585" i="59" s="1"/>
  <c r="H584" i="59"/>
  <c r="J584" i="59" s="1"/>
  <c r="H583" i="59"/>
  <c r="J583" i="59"/>
  <c r="H582" i="59"/>
  <c r="J582" i="59" s="1"/>
  <c r="H581" i="59"/>
  <c r="J581" i="59" s="1"/>
  <c r="H580" i="59"/>
  <c r="J580" i="59"/>
  <c r="H579" i="59"/>
  <c r="J579" i="59" s="1"/>
  <c r="H578" i="59"/>
  <c r="J578" i="59" s="1"/>
  <c r="H577" i="59"/>
  <c r="J577" i="59"/>
  <c r="H576" i="59"/>
  <c r="J576" i="59" s="1"/>
  <c r="H575" i="59"/>
  <c r="J575" i="59" s="1"/>
  <c r="H574" i="59"/>
  <c r="J574" i="59"/>
  <c r="H573" i="59"/>
  <c r="J573" i="59" s="1"/>
  <c r="H572" i="59"/>
  <c r="J572" i="59" s="1"/>
  <c r="H571" i="59"/>
  <c r="J571" i="59"/>
  <c r="H570" i="59"/>
  <c r="J570" i="59" s="1"/>
  <c r="H569" i="59"/>
  <c r="J569" i="59" s="1"/>
  <c r="H568" i="59"/>
  <c r="J568" i="59" s="1"/>
  <c r="H567" i="59"/>
  <c r="J567" i="59" s="1"/>
  <c r="G562" i="59"/>
  <c r="H561" i="59"/>
  <c r="J561" i="59" s="1"/>
  <c r="H560" i="59"/>
  <c r="J560" i="59"/>
  <c r="H559" i="59"/>
  <c r="J559" i="59"/>
  <c r="H558" i="59"/>
  <c r="J558" i="59" s="1"/>
  <c r="H557" i="59"/>
  <c r="J557" i="59"/>
  <c r="H556" i="59"/>
  <c r="J556" i="59"/>
  <c r="H555" i="59"/>
  <c r="J555" i="59" s="1"/>
  <c r="H554" i="59"/>
  <c r="J554" i="59"/>
  <c r="H553" i="59"/>
  <c r="J553" i="59"/>
  <c r="H552" i="59"/>
  <c r="J552" i="59" s="1"/>
  <c r="H551" i="59"/>
  <c r="J551" i="59"/>
  <c r="H550" i="59"/>
  <c r="J550" i="59"/>
  <c r="G546" i="59"/>
  <c r="H545" i="59"/>
  <c r="J545" i="59"/>
  <c r="H544" i="59"/>
  <c r="J544" i="59" s="1"/>
  <c r="H543" i="59"/>
  <c r="J543" i="59" s="1"/>
  <c r="H542" i="59"/>
  <c r="J542" i="59"/>
  <c r="H541" i="59"/>
  <c r="J541" i="59" s="1"/>
  <c r="H540" i="59"/>
  <c r="J540" i="59" s="1"/>
  <c r="H539" i="59"/>
  <c r="J539" i="59" s="1"/>
  <c r="H538" i="59"/>
  <c r="J538" i="59" s="1"/>
  <c r="H537" i="59"/>
  <c r="J537" i="59" s="1"/>
  <c r="H536" i="59"/>
  <c r="J536" i="59" s="1"/>
  <c r="G531" i="59"/>
  <c r="H530" i="59"/>
  <c r="J530" i="59"/>
  <c r="H529" i="59"/>
  <c r="J529" i="59" s="1"/>
  <c r="H528" i="59"/>
  <c r="J528" i="59"/>
  <c r="H527" i="59"/>
  <c r="J527" i="59"/>
  <c r="H526" i="59"/>
  <c r="J526" i="59" s="1"/>
  <c r="H525" i="59"/>
  <c r="J525" i="59"/>
  <c r="H524" i="59"/>
  <c r="J524" i="59"/>
  <c r="H523" i="59"/>
  <c r="J523" i="59" s="1"/>
  <c r="H522" i="59"/>
  <c r="J522" i="59"/>
  <c r="H521" i="59"/>
  <c r="J521" i="59"/>
  <c r="H520" i="59"/>
  <c r="J520" i="59" s="1"/>
  <c r="H519" i="59"/>
  <c r="J519" i="59"/>
  <c r="H518" i="59"/>
  <c r="J518" i="59"/>
  <c r="H517" i="59"/>
  <c r="J517" i="59" s="1"/>
  <c r="H516" i="59"/>
  <c r="J516" i="59"/>
  <c r="H515" i="59"/>
  <c r="J515" i="59"/>
  <c r="H514" i="59"/>
  <c r="J514" i="59" s="1"/>
  <c r="H513" i="59"/>
  <c r="J513" i="59"/>
  <c r="H512" i="59"/>
  <c r="J512" i="59"/>
  <c r="H511" i="59"/>
  <c r="J511" i="59" s="1"/>
  <c r="H510" i="59"/>
  <c r="J510" i="59"/>
  <c r="H509" i="59"/>
  <c r="J509" i="59"/>
  <c r="H508" i="59"/>
  <c r="J508" i="59" s="1"/>
  <c r="H507" i="59"/>
  <c r="J507" i="59"/>
  <c r="H506" i="59"/>
  <c r="J506" i="59"/>
  <c r="H505" i="59"/>
  <c r="J505" i="59" s="1"/>
  <c r="H504" i="59"/>
  <c r="J504" i="59"/>
  <c r="G500" i="59"/>
  <c r="H499" i="59"/>
  <c r="J499" i="59" s="1"/>
  <c r="H498" i="59"/>
  <c r="J498" i="59"/>
  <c r="H497" i="59"/>
  <c r="J497" i="59" s="1"/>
  <c r="H496" i="59"/>
  <c r="J496" i="59" s="1"/>
  <c r="H495" i="59"/>
  <c r="J495" i="59"/>
  <c r="H494" i="59"/>
  <c r="J494" i="59" s="1"/>
  <c r="H493" i="59"/>
  <c r="J493" i="59" s="1"/>
  <c r="H492" i="59"/>
  <c r="J492" i="59"/>
  <c r="H491" i="59"/>
  <c r="J491" i="59" s="1"/>
  <c r="H490" i="59"/>
  <c r="J490" i="59" s="1"/>
  <c r="H489" i="59"/>
  <c r="J489" i="59"/>
  <c r="H488" i="59"/>
  <c r="J488" i="59" s="1"/>
  <c r="H487" i="59"/>
  <c r="J487" i="59" s="1"/>
  <c r="H486" i="59"/>
  <c r="J486" i="59"/>
  <c r="H485" i="59"/>
  <c r="J485" i="59" s="1"/>
  <c r="H484" i="59"/>
  <c r="J484" i="59" s="1"/>
  <c r="H483" i="59"/>
  <c r="J483" i="59"/>
  <c r="G479" i="59"/>
  <c r="H478" i="59"/>
  <c r="J478" i="59"/>
  <c r="H477" i="59"/>
  <c r="J477" i="59" s="1"/>
  <c r="H476" i="59"/>
  <c r="J476" i="59"/>
  <c r="H475" i="59"/>
  <c r="J475" i="59"/>
  <c r="H474" i="59"/>
  <c r="J474" i="59" s="1"/>
  <c r="H473" i="59"/>
  <c r="J473" i="59"/>
  <c r="H472" i="59"/>
  <c r="J472" i="59"/>
  <c r="H471" i="59"/>
  <c r="J471" i="59" s="1"/>
  <c r="H470" i="59"/>
  <c r="J470" i="59"/>
  <c r="H469" i="59"/>
  <c r="J469" i="59"/>
  <c r="H468" i="59"/>
  <c r="J468" i="59" s="1"/>
  <c r="H467" i="59"/>
  <c r="J467" i="59"/>
  <c r="H466" i="59"/>
  <c r="J466" i="59"/>
  <c r="H465" i="59"/>
  <c r="J465" i="59" s="1"/>
  <c r="H464" i="59"/>
  <c r="J464" i="59"/>
  <c r="H463" i="59"/>
  <c r="J463" i="59"/>
  <c r="H462" i="59"/>
  <c r="J462" i="59" s="1"/>
  <c r="H461" i="59"/>
  <c r="J461" i="59"/>
  <c r="H460" i="59"/>
  <c r="J460" i="59"/>
  <c r="H459" i="59"/>
  <c r="J459" i="59" s="1"/>
  <c r="H458" i="59"/>
  <c r="J458" i="59"/>
  <c r="H457" i="59"/>
  <c r="J457" i="59"/>
  <c r="H456" i="59"/>
  <c r="J456" i="59" s="1"/>
  <c r="H455" i="59"/>
  <c r="J455" i="59"/>
  <c r="H454" i="59"/>
  <c r="J454" i="59"/>
  <c r="H453" i="59"/>
  <c r="J453" i="59" s="1"/>
  <c r="H452" i="59"/>
  <c r="J452" i="59"/>
  <c r="H451" i="59"/>
  <c r="J451" i="59"/>
  <c r="H450" i="59"/>
  <c r="J450" i="59" s="1"/>
  <c r="H449" i="59"/>
  <c r="J449" i="59"/>
  <c r="H448" i="59"/>
  <c r="J448" i="59"/>
  <c r="H447" i="59"/>
  <c r="J447" i="59" s="1"/>
  <c r="H446" i="59"/>
  <c r="J446" i="59"/>
  <c r="H445" i="59"/>
  <c r="J445" i="59"/>
  <c r="H444" i="59"/>
  <c r="J444" i="59" s="1"/>
  <c r="H443" i="59"/>
  <c r="J443" i="59"/>
  <c r="H442" i="59"/>
  <c r="J442" i="59"/>
  <c r="H441" i="59"/>
  <c r="J441" i="59" s="1"/>
  <c r="H440" i="59"/>
  <c r="J440" i="59"/>
  <c r="H439" i="59"/>
  <c r="J439" i="59"/>
  <c r="H438" i="59"/>
  <c r="J438" i="59" s="1"/>
  <c r="H437" i="59"/>
  <c r="J437" i="59"/>
  <c r="H436" i="59"/>
  <c r="J436" i="59"/>
  <c r="H435" i="59"/>
  <c r="J435" i="59" s="1"/>
  <c r="H434" i="59"/>
  <c r="J434" i="59"/>
  <c r="H433" i="59"/>
  <c r="J433" i="59"/>
  <c r="H432" i="59"/>
  <c r="J432" i="59" s="1"/>
  <c r="H431" i="59"/>
  <c r="J431" i="59"/>
  <c r="H430" i="59"/>
  <c r="J430" i="59"/>
  <c r="H429" i="59"/>
  <c r="J429" i="59" s="1"/>
  <c r="H428" i="59"/>
  <c r="J428" i="59"/>
  <c r="H427" i="59"/>
  <c r="J427" i="59"/>
  <c r="H426" i="59"/>
  <c r="J426" i="59" s="1"/>
  <c r="H425" i="59"/>
  <c r="J425" i="59"/>
  <c r="H424" i="59"/>
  <c r="J424" i="59"/>
  <c r="H423" i="59"/>
  <c r="J423" i="59" s="1"/>
  <c r="G419" i="59"/>
  <c r="H418" i="59"/>
  <c r="J418" i="59" s="1"/>
  <c r="H417" i="59"/>
  <c r="J417" i="59" s="1"/>
  <c r="H416" i="59"/>
  <c r="J416" i="59"/>
  <c r="H415" i="59"/>
  <c r="J415" i="59" s="1"/>
  <c r="H414" i="59"/>
  <c r="J414" i="59" s="1"/>
  <c r="H413" i="59"/>
  <c r="J413" i="59"/>
  <c r="H412" i="59"/>
  <c r="J412" i="59" s="1"/>
  <c r="H411" i="59"/>
  <c r="J411" i="59" s="1"/>
  <c r="H410" i="59"/>
  <c r="J410" i="59"/>
  <c r="H409" i="59"/>
  <c r="J409" i="59" s="1"/>
  <c r="H408" i="59"/>
  <c r="J408" i="59" s="1"/>
  <c r="H407" i="59"/>
  <c r="J407" i="59"/>
  <c r="H406" i="59"/>
  <c r="J406" i="59" s="1"/>
  <c r="H405" i="59"/>
  <c r="J405" i="59" s="1"/>
  <c r="H404" i="59"/>
  <c r="J404" i="59"/>
  <c r="H403" i="59"/>
  <c r="J403" i="59" s="1"/>
  <c r="H402" i="59"/>
  <c r="J402" i="59" s="1"/>
  <c r="H401" i="59"/>
  <c r="J401" i="59"/>
  <c r="H400" i="59"/>
  <c r="J400" i="59" s="1"/>
  <c r="H399" i="59"/>
  <c r="J399" i="59" s="1"/>
  <c r="H398" i="59"/>
  <c r="J398" i="59"/>
  <c r="H397" i="59"/>
  <c r="J397" i="59" s="1"/>
  <c r="H396" i="59"/>
  <c r="J396" i="59" s="1"/>
  <c r="H395" i="59"/>
  <c r="J395" i="59"/>
  <c r="H394" i="59"/>
  <c r="J394" i="59" s="1"/>
  <c r="H393" i="59"/>
  <c r="J393" i="59" s="1"/>
  <c r="H392" i="59"/>
  <c r="J392" i="59"/>
  <c r="H391" i="59"/>
  <c r="J391" i="59" s="1"/>
  <c r="H390" i="59"/>
  <c r="J390" i="59" s="1"/>
  <c r="H389" i="59"/>
  <c r="J389" i="59"/>
  <c r="H388" i="59"/>
  <c r="J388" i="59" s="1"/>
  <c r="H387" i="59"/>
  <c r="J387" i="59" s="1"/>
  <c r="H386" i="59"/>
  <c r="J386" i="59"/>
  <c r="H385" i="59"/>
  <c r="J385" i="59" s="1"/>
  <c r="H384" i="59"/>
  <c r="J384" i="59" s="1"/>
  <c r="H383" i="59"/>
  <c r="J383" i="59"/>
  <c r="H382" i="59"/>
  <c r="J382" i="59" s="1"/>
  <c r="H381" i="59"/>
  <c r="J381" i="59" s="1"/>
  <c r="G377" i="59"/>
  <c r="H376" i="59"/>
  <c r="J376" i="59"/>
  <c r="H375" i="59"/>
  <c r="J375" i="59"/>
  <c r="H374" i="59"/>
  <c r="J374" i="59" s="1"/>
  <c r="H373" i="59"/>
  <c r="J373" i="59"/>
  <c r="H372" i="59"/>
  <c r="J372" i="59"/>
  <c r="H371" i="59"/>
  <c r="J371" i="59" s="1"/>
  <c r="H370" i="59"/>
  <c r="J370" i="59"/>
  <c r="H369" i="59"/>
  <c r="J369" i="59"/>
  <c r="H368" i="59"/>
  <c r="J368" i="59" s="1"/>
  <c r="H367" i="59"/>
  <c r="J367" i="59"/>
  <c r="H366" i="59"/>
  <c r="J366" i="59"/>
  <c r="H365" i="59"/>
  <c r="J365" i="59" s="1"/>
  <c r="H364" i="59"/>
  <c r="J364" i="59"/>
  <c r="H363" i="59"/>
  <c r="J363" i="59"/>
  <c r="H362" i="59"/>
  <c r="J362" i="59" s="1"/>
  <c r="H361" i="59"/>
  <c r="J361" i="59"/>
  <c r="H360" i="59"/>
  <c r="J360" i="59"/>
  <c r="H359" i="59"/>
  <c r="J359" i="59" s="1"/>
  <c r="H358" i="59"/>
  <c r="J358" i="59"/>
  <c r="H357" i="59"/>
  <c r="J357" i="59" s="1"/>
  <c r="H356" i="59"/>
  <c r="J356" i="59" s="1"/>
  <c r="H355" i="59"/>
  <c r="J355" i="59"/>
  <c r="H354" i="59"/>
  <c r="J354" i="59" s="1"/>
  <c r="H353" i="59"/>
  <c r="J353" i="59" s="1"/>
  <c r="H352" i="59"/>
  <c r="J352" i="59"/>
  <c r="H351" i="59"/>
  <c r="J351" i="59"/>
  <c r="H350" i="59"/>
  <c r="J350" i="59" s="1"/>
  <c r="H349" i="59"/>
  <c r="J349" i="59"/>
  <c r="H348" i="59"/>
  <c r="J348" i="59" s="1"/>
  <c r="H347" i="59"/>
  <c r="J347" i="59" s="1"/>
  <c r="H346" i="59"/>
  <c r="J346" i="59"/>
  <c r="H345" i="59"/>
  <c r="J345" i="59"/>
  <c r="H344" i="59"/>
  <c r="J344" i="59" s="1"/>
  <c r="H343" i="59"/>
  <c r="J343" i="59"/>
  <c r="H342" i="59"/>
  <c r="J342" i="59"/>
  <c r="H341" i="59"/>
  <c r="J341" i="59" s="1"/>
  <c r="H340" i="59"/>
  <c r="J340" i="59"/>
  <c r="H339" i="59"/>
  <c r="J339" i="59" s="1"/>
  <c r="H338" i="59"/>
  <c r="J338" i="59" s="1"/>
  <c r="H337" i="59"/>
  <c r="J337" i="59"/>
  <c r="H336" i="59"/>
  <c r="J336" i="59" s="1"/>
  <c r="H335" i="59"/>
  <c r="J335" i="59" s="1"/>
  <c r="H334" i="59"/>
  <c r="J334" i="59"/>
  <c r="H333" i="59"/>
  <c r="J333" i="59"/>
  <c r="H332" i="59"/>
  <c r="J332" i="59" s="1"/>
  <c r="H331" i="59"/>
  <c r="J331" i="59"/>
  <c r="H330" i="59"/>
  <c r="J330" i="59" s="1"/>
  <c r="H329" i="59"/>
  <c r="J329" i="59" s="1"/>
  <c r="H328" i="59"/>
  <c r="J328" i="59"/>
  <c r="H327" i="59"/>
  <c r="J327" i="59"/>
  <c r="H326" i="59"/>
  <c r="J326" i="59" s="1"/>
  <c r="H325" i="59"/>
  <c r="J325" i="59"/>
  <c r="H324" i="59"/>
  <c r="J324" i="59"/>
  <c r="H323" i="59"/>
  <c r="J323" i="59" s="1"/>
  <c r="H322" i="59"/>
  <c r="J322" i="59"/>
  <c r="H321" i="59"/>
  <c r="J321" i="59" s="1"/>
  <c r="H320" i="59"/>
  <c r="J320" i="59" s="1"/>
  <c r="H319" i="59"/>
  <c r="J319" i="59"/>
  <c r="H318" i="59"/>
  <c r="J318" i="59" s="1"/>
  <c r="H317" i="59"/>
  <c r="J317" i="59" s="1"/>
  <c r="H316" i="59"/>
  <c r="J316" i="59"/>
  <c r="H315" i="59"/>
  <c r="J315" i="59"/>
  <c r="H314" i="59"/>
  <c r="J314" i="59" s="1"/>
  <c r="H313" i="59"/>
  <c r="J313" i="59"/>
  <c r="H312" i="59"/>
  <c r="J312" i="59" s="1"/>
  <c r="H311" i="59"/>
  <c r="J311" i="59" s="1"/>
  <c r="H310" i="59"/>
  <c r="J310" i="59"/>
  <c r="H309" i="59"/>
  <c r="J309" i="59"/>
  <c r="H308" i="59"/>
  <c r="J308" i="59" s="1"/>
  <c r="H307" i="59"/>
  <c r="J307" i="59"/>
  <c r="H306" i="59"/>
  <c r="J306" i="59"/>
  <c r="H305" i="59"/>
  <c r="J305" i="59" s="1"/>
  <c r="H304" i="59"/>
  <c r="J304" i="59"/>
  <c r="H303" i="59"/>
  <c r="J303" i="59" s="1"/>
  <c r="H302" i="59"/>
  <c r="J302" i="59" s="1"/>
  <c r="H301" i="59"/>
  <c r="J301" i="59"/>
  <c r="H300" i="59"/>
  <c r="J300" i="59" s="1"/>
  <c r="H299" i="59"/>
  <c r="J299" i="59" s="1"/>
  <c r="H298" i="59"/>
  <c r="J298" i="59"/>
  <c r="H297" i="59"/>
  <c r="J297" i="59"/>
  <c r="H296" i="59"/>
  <c r="J296" i="59" s="1"/>
  <c r="H295" i="59"/>
  <c r="J295" i="59"/>
  <c r="H294" i="59"/>
  <c r="J294" i="59" s="1"/>
  <c r="H293" i="59"/>
  <c r="J293" i="59" s="1"/>
  <c r="H292" i="59"/>
  <c r="J292" i="59"/>
  <c r="H291" i="59"/>
  <c r="J291" i="59"/>
  <c r="H290" i="59"/>
  <c r="J290" i="59" s="1"/>
  <c r="H289" i="59"/>
  <c r="J289" i="59"/>
  <c r="H288" i="59"/>
  <c r="J288" i="59"/>
  <c r="H287" i="59"/>
  <c r="J287" i="59" s="1"/>
  <c r="H286" i="59"/>
  <c r="J286" i="59"/>
  <c r="H285" i="59"/>
  <c r="J285" i="59" s="1"/>
  <c r="H284" i="59"/>
  <c r="J284" i="59" s="1"/>
  <c r="H283" i="59"/>
  <c r="J283" i="59"/>
  <c r="H282" i="59"/>
  <c r="J282" i="59" s="1"/>
  <c r="H281" i="59"/>
  <c r="J281" i="59" s="1"/>
  <c r="H280" i="59"/>
  <c r="J280" i="59"/>
  <c r="H279" i="59"/>
  <c r="J279" i="59"/>
  <c r="H278" i="59"/>
  <c r="J278" i="59" s="1"/>
  <c r="H277" i="59"/>
  <c r="J277" i="59"/>
  <c r="H276" i="59"/>
  <c r="J276" i="59" s="1"/>
  <c r="H275" i="59"/>
  <c r="J275" i="59" s="1"/>
  <c r="H274" i="59"/>
  <c r="J274" i="59"/>
  <c r="H273" i="59"/>
  <c r="J273" i="59"/>
  <c r="H272" i="59"/>
  <c r="J272" i="59" s="1"/>
  <c r="H271" i="59"/>
  <c r="J271" i="59"/>
  <c r="H270" i="59"/>
  <c r="J270" i="59"/>
  <c r="G266" i="59"/>
  <c r="H265" i="59"/>
  <c r="J265" i="59"/>
  <c r="H264" i="59"/>
  <c r="J264" i="59" s="1"/>
  <c r="H263" i="59"/>
  <c r="J263" i="59" s="1"/>
  <c r="H262" i="59"/>
  <c r="J262" i="59"/>
  <c r="G258" i="59"/>
  <c r="H257" i="59"/>
  <c r="J257" i="59" s="1"/>
  <c r="H256" i="59"/>
  <c r="J256" i="59" s="1"/>
  <c r="H255" i="59"/>
  <c r="J255" i="59"/>
  <c r="H254" i="59"/>
  <c r="J254" i="59" s="1"/>
  <c r="G250" i="59"/>
  <c r="H249" i="59"/>
  <c r="J249" i="59"/>
  <c r="H248" i="59"/>
  <c r="J248" i="59"/>
  <c r="H247" i="59"/>
  <c r="J247" i="59" s="1"/>
  <c r="H246" i="59"/>
  <c r="J246" i="59"/>
  <c r="H245" i="59"/>
  <c r="J245" i="59" s="1"/>
  <c r="H244" i="59"/>
  <c r="J244" i="59" s="1"/>
  <c r="H243" i="59"/>
  <c r="J243" i="59"/>
  <c r="H242" i="59"/>
  <c r="J242" i="59"/>
  <c r="H241" i="59"/>
  <c r="J241" i="59" s="1"/>
  <c r="H240" i="59"/>
  <c r="J240" i="59"/>
  <c r="H239" i="59"/>
  <c r="J239" i="59"/>
  <c r="H238" i="59"/>
  <c r="J238" i="59" s="1"/>
  <c r="H237" i="59"/>
  <c r="J237" i="59"/>
  <c r="H236" i="59"/>
  <c r="J236" i="59" s="1"/>
  <c r="H235" i="59"/>
  <c r="J235" i="59" s="1"/>
  <c r="H234" i="59"/>
  <c r="J234" i="59"/>
  <c r="H233" i="59"/>
  <c r="J233" i="59" s="1"/>
  <c r="H232" i="59"/>
  <c r="J232" i="59" s="1"/>
  <c r="H231" i="59"/>
  <c r="J231" i="59"/>
  <c r="H230" i="59"/>
  <c r="J230" i="59"/>
  <c r="H229" i="59"/>
  <c r="J229" i="59" s="1"/>
  <c r="H228" i="59"/>
  <c r="J228" i="59"/>
  <c r="H227" i="59"/>
  <c r="J227" i="59" s="1"/>
  <c r="H226" i="59"/>
  <c r="J226" i="59" s="1"/>
  <c r="H225" i="59"/>
  <c r="J225" i="59"/>
  <c r="H224" i="59"/>
  <c r="J224" i="59"/>
  <c r="H223" i="59"/>
  <c r="J223" i="59" s="1"/>
  <c r="H222" i="59"/>
  <c r="J222" i="59"/>
  <c r="H221" i="59"/>
  <c r="J221" i="59"/>
  <c r="H220" i="59"/>
  <c r="J220" i="59" s="1"/>
  <c r="H219" i="59"/>
  <c r="J219" i="59"/>
  <c r="H218" i="59"/>
  <c r="J218" i="59" s="1"/>
  <c r="H217" i="59"/>
  <c r="J217" i="59" s="1"/>
  <c r="H216" i="59"/>
  <c r="J216" i="59"/>
  <c r="H215" i="59"/>
  <c r="J215" i="59" s="1"/>
  <c r="H214" i="59"/>
  <c r="J214" i="59" s="1"/>
  <c r="H213" i="59"/>
  <c r="J213" i="59"/>
  <c r="H212" i="59"/>
  <c r="J212" i="59"/>
  <c r="H211" i="59"/>
  <c r="J211" i="59" s="1"/>
  <c r="H210" i="59"/>
  <c r="J210" i="59"/>
  <c r="H209" i="59"/>
  <c r="J209" i="59" s="1"/>
  <c r="H208" i="59"/>
  <c r="J208" i="59" s="1"/>
  <c r="H207" i="59"/>
  <c r="J207" i="59"/>
  <c r="H206" i="59"/>
  <c r="J206" i="59"/>
  <c r="H205" i="59"/>
  <c r="J205" i="59" s="1"/>
  <c r="H204" i="59"/>
  <c r="J204" i="59"/>
  <c r="H203" i="59"/>
  <c r="J203" i="59"/>
  <c r="H202" i="59"/>
  <c r="J202" i="59" s="1"/>
  <c r="H201" i="59"/>
  <c r="J201" i="59"/>
  <c r="H200" i="59"/>
  <c r="J200" i="59" s="1"/>
  <c r="H199" i="59"/>
  <c r="J199" i="59" s="1"/>
  <c r="H198" i="59"/>
  <c r="J198" i="59"/>
  <c r="H197" i="59"/>
  <c r="J197" i="59" s="1"/>
  <c r="H196" i="59"/>
  <c r="J196" i="59" s="1"/>
  <c r="H195" i="59"/>
  <c r="J195" i="59"/>
  <c r="H194" i="59"/>
  <c r="J194" i="59"/>
  <c r="H193" i="59"/>
  <c r="J193" i="59" s="1"/>
  <c r="H192" i="59"/>
  <c r="J192" i="59"/>
  <c r="H191" i="59"/>
  <c r="J191" i="59" s="1"/>
  <c r="H190" i="59"/>
  <c r="J190" i="59" s="1"/>
  <c r="H189" i="59"/>
  <c r="J189" i="59"/>
  <c r="H188" i="59"/>
  <c r="J188" i="59"/>
  <c r="H187" i="59"/>
  <c r="J187" i="59" s="1"/>
  <c r="H186" i="59"/>
  <c r="J186" i="59"/>
  <c r="H185" i="59"/>
  <c r="J185" i="59"/>
  <c r="H184" i="59"/>
  <c r="J184" i="59" s="1"/>
  <c r="H183" i="59"/>
  <c r="J183" i="59"/>
  <c r="H182" i="59"/>
  <c r="J182" i="59" s="1"/>
  <c r="H181" i="59"/>
  <c r="J181" i="59" s="1"/>
  <c r="H180" i="59"/>
  <c r="J180" i="59"/>
  <c r="H179" i="59"/>
  <c r="J179" i="59" s="1"/>
  <c r="H178" i="59"/>
  <c r="J178" i="59" s="1"/>
  <c r="H177" i="59"/>
  <c r="J177" i="59"/>
  <c r="H176" i="59"/>
  <c r="J176" i="59"/>
  <c r="H175" i="59"/>
  <c r="J175" i="59" s="1"/>
  <c r="H174" i="59"/>
  <c r="J174" i="59"/>
  <c r="H173" i="59"/>
  <c r="J173" i="59" s="1"/>
  <c r="H172" i="59"/>
  <c r="J172" i="59" s="1"/>
  <c r="H171" i="59"/>
  <c r="J171" i="59"/>
  <c r="H170" i="59"/>
  <c r="J170" i="59"/>
  <c r="H169" i="59"/>
  <c r="J169" i="59" s="1"/>
  <c r="H168" i="59"/>
  <c r="J168" i="59"/>
  <c r="H167" i="59"/>
  <c r="J167" i="59"/>
  <c r="H166" i="59"/>
  <c r="J166" i="59" s="1"/>
  <c r="H165" i="59"/>
  <c r="J165" i="59"/>
  <c r="H164" i="59"/>
  <c r="J164" i="59" s="1"/>
  <c r="H163" i="59"/>
  <c r="J163" i="59" s="1"/>
  <c r="H162" i="59"/>
  <c r="J162" i="59"/>
  <c r="H161" i="59"/>
  <c r="J161" i="59" s="1"/>
  <c r="H160" i="59"/>
  <c r="J160" i="59" s="1"/>
  <c r="H159" i="59"/>
  <c r="J159" i="59"/>
  <c r="H158" i="59"/>
  <c r="J158" i="59"/>
  <c r="H157" i="59"/>
  <c r="J157" i="59" s="1"/>
  <c r="H156" i="59"/>
  <c r="J156" i="59"/>
  <c r="H155" i="59"/>
  <c r="J155" i="59" s="1"/>
  <c r="H154" i="59"/>
  <c r="J154" i="59" s="1"/>
  <c r="H153" i="59"/>
  <c r="J153" i="59"/>
  <c r="H152" i="59"/>
  <c r="J152" i="59"/>
  <c r="H151" i="59"/>
  <c r="J151" i="59" s="1"/>
  <c r="H150" i="59"/>
  <c r="J150" i="59"/>
  <c r="H149" i="59"/>
  <c r="J149" i="59"/>
  <c r="H148" i="59"/>
  <c r="J148" i="59" s="1"/>
  <c r="H147" i="59"/>
  <c r="J147" i="59"/>
  <c r="H146" i="59"/>
  <c r="J146" i="59" s="1"/>
  <c r="H145" i="59"/>
  <c r="J145" i="59" s="1"/>
  <c r="H144" i="59"/>
  <c r="J144" i="59"/>
  <c r="H143" i="59"/>
  <c r="J143" i="59" s="1"/>
  <c r="H142" i="59"/>
  <c r="J142" i="59" s="1"/>
  <c r="H141" i="59"/>
  <c r="J141" i="59"/>
  <c r="H140" i="59"/>
  <c r="J140" i="59"/>
  <c r="H139" i="59"/>
  <c r="J139" i="59" s="1"/>
  <c r="H138" i="59"/>
  <c r="J138" i="59"/>
  <c r="H137" i="59"/>
  <c r="J137" i="59" s="1"/>
  <c r="H136" i="59"/>
  <c r="J136" i="59" s="1"/>
  <c r="H135" i="59"/>
  <c r="J135" i="59"/>
  <c r="H134" i="59"/>
  <c r="J134" i="59"/>
  <c r="H133" i="59"/>
  <c r="J133" i="59" s="1"/>
  <c r="H132" i="59"/>
  <c r="J132" i="59"/>
  <c r="H131" i="59"/>
  <c r="J131" i="59"/>
  <c r="H130" i="59"/>
  <c r="J130" i="59" s="1"/>
  <c r="H129" i="59"/>
  <c r="J129" i="59"/>
  <c r="H128" i="59"/>
  <c r="J128" i="59" s="1"/>
  <c r="H127" i="59"/>
  <c r="J127" i="59" s="1"/>
  <c r="H126" i="59"/>
  <c r="J126" i="59"/>
  <c r="H125" i="59"/>
  <c r="J125" i="59" s="1"/>
  <c r="H124" i="59"/>
  <c r="J124" i="59"/>
  <c r="H123" i="59"/>
  <c r="J123" i="59"/>
  <c r="H122" i="59"/>
  <c r="J122" i="59" s="1"/>
  <c r="H121" i="59"/>
  <c r="J121" i="59"/>
  <c r="H120" i="59"/>
  <c r="J120" i="59"/>
  <c r="H119" i="59"/>
  <c r="J119" i="59" s="1"/>
  <c r="H118" i="59"/>
  <c r="J118" i="59"/>
  <c r="H117" i="59"/>
  <c r="J117" i="59"/>
  <c r="H116" i="59"/>
  <c r="J116" i="59" s="1"/>
  <c r="H115" i="59"/>
  <c r="J115" i="59"/>
  <c r="H114" i="59"/>
  <c r="J114" i="59"/>
  <c r="H113" i="59"/>
  <c r="J113" i="59" s="1"/>
  <c r="H112" i="59"/>
  <c r="J112" i="59"/>
  <c r="H111" i="59"/>
  <c r="J111" i="59"/>
  <c r="H110" i="59"/>
  <c r="J110" i="59" s="1"/>
  <c r="H109" i="59"/>
  <c r="J109" i="59"/>
  <c r="H108" i="59"/>
  <c r="J108" i="59"/>
  <c r="H107" i="59"/>
  <c r="J107" i="59" s="1"/>
  <c r="H106" i="59"/>
  <c r="J106" i="59"/>
  <c r="H105" i="59"/>
  <c r="J105" i="59"/>
  <c r="H104" i="59"/>
  <c r="J104" i="59" s="1"/>
  <c r="H103" i="59"/>
  <c r="J103" i="59"/>
  <c r="H102" i="59"/>
  <c r="J102" i="59"/>
  <c r="H101" i="59"/>
  <c r="J101" i="59" s="1"/>
  <c r="H100" i="59"/>
  <c r="J100" i="59"/>
  <c r="H99" i="59"/>
  <c r="J99" i="59"/>
  <c r="H98" i="59"/>
  <c r="J98" i="59" s="1"/>
  <c r="H97" i="59"/>
  <c r="J97" i="59"/>
  <c r="H96" i="59"/>
  <c r="J96" i="59"/>
  <c r="H95" i="59"/>
  <c r="J95" i="59" s="1"/>
  <c r="H94" i="59"/>
  <c r="J94" i="59"/>
  <c r="H93" i="59"/>
  <c r="J93" i="59" s="1"/>
  <c r="H92" i="59"/>
  <c r="J92" i="59" s="1"/>
  <c r="H91" i="59"/>
  <c r="J91" i="59"/>
  <c r="H90" i="59"/>
  <c r="J90" i="59" s="1"/>
  <c r="H89" i="59"/>
  <c r="J89" i="59" s="1"/>
  <c r="H88" i="59"/>
  <c r="J88" i="59"/>
  <c r="H87" i="59"/>
  <c r="J87" i="59" s="1"/>
  <c r="H86" i="59"/>
  <c r="J86" i="59" s="1"/>
  <c r="H85" i="59"/>
  <c r="J85" i="59"/>
  <c r="H84" i="59"/>
  <c r="J84" i="59" s="1"/>
  <c r="H83" i="59"/>
  <c r="J83" i="59" s="1"/>
  <c r="H82" i="59"/>
  <c r="J82" i="59"/>
  <c r="H81" i="59"/>
  <c r="J81" i="59" s="1"/>
  <c r="H80" i="59"/>
  <c r="J80" i="59" s="1"/>
  <c r="H79" i="59"/>
  <c r="J79" i="59"/>
  <c r="H78" i="59"/>
  <c r="J78" i="59" s="1"/>
  <c r="H77" i="59"/>
  <c r="J77" i="59" s="1"/>
  <c r="H76" i="59"/>
  <c r="J76" i="59"/>
  <c r="H75" i="59"/>
  <c r="J75" i="59" s="1"/>
  <c r="H74" i="59"/>
  <c r="J74" i="59" s="1"/>
  <c r="H73" i="59"/>
  <c r="J73" i="59"/>
  <c r="H72" i="59"/>
  <c r="J72" i="59" s="1"/>
  <c r="H71" i="59"/>
  <c r="J71" i="59" s="1"/>
  <c r="H70" i="59"/>
  <c r="J70" i="59"/>
  <c r="G66" i="59"/>
  <c r="H65" i="59"/>
  <c r="J65" i="59"/>
  <c r="H64" i="59"/>
  <c r="J64" i="59" s="1"/>
  <c r="H63" i="59"/>
  <c r="J63" i="59"/>
  <c r="H62" i="59"/>
  <c r="J62" i="59"/>
  <c r="H61" i="59"/>
  <c r="J61" i="59" s="1"/>
  <c r="G57" i="59"/>
  <c r="H56" i="59"/>
  <c r="J56" i="59" s="1"/>
  <c r="H55" i="59"/>
  <c r="J55" i="59" s="1"/>
  <c r="H54" i="59"/>
  <c r="J54" i="59"/>
  <c r="H53" i="59"/>
  <c r="J53" i="59" s="1"/>
  <c r="H52" i="59"/>
  <c r="J52" i="59" s="1"/>
  <c r="H51" i="59"/>
  <c r="J51" i="59"/>
  <c r="H50" i="59"/>
  <c r="J50" i="59" s="1"/>
  <c r="H49" i="59"/>
  <c r="J49" i="59" s="1"/>
  <c r="H48" i="59"/>
  <c r="J48" i="59"/>
  <c r="H47" i="59"/>
  <c r="J47" i="59" s="1"/>
  <c r="H46" i="59"/>
  <c r="J46" i="59" s="1"/>
  <c r="H45" i="59"/>
  <c r="J45" i="59"/>
  <c r="H44" i="59"/>
  <c r="J44" i="59" s="1"/>
  <c r="H43" i="59"/>
  <c r="J43" i="59" s="1"/>
  <c r="H42" i="59"/>
  <c r="J42" i="59"/>
  <c r="H41" i="59"/>
  <c r="J41" i="59" s="1"/>
  <c r="H40" i="59"/>
  <c r="J40" i="59" s="1"/>
  <c r="H39" i="59"/>
  <c r="J39" i="59"/>
  <c r="H38" i="59"/>
  <c r="J38" i="59" s="1"/>
  <c r="H37" i="59"/>
  <c r="J37" i="59" s="1"/>
  <c r="H36" i="59"/>
  <c r="J36" i="59"/>
  <c r="H35" i="59"/>
  <c r="J35" i="59" s="1"/>
  <c r="H34" i="59"/>
  <c r="J34" i="59" s="1"/>
  <c r="H33" i="59"/>
  <c r="J33" i="59"/>
  <c r="H32" i="59"/>
  <c r="J32" i="59" s="1"/>
  <c r="H31" i="59"/>
  <c r="J31" i="59" s="1"/>
  <c r="H30" i="59"/>
  <c r="J30" i="59"/>
  <c r="H29" i="59"/>
  <c r="J29" i="59" s="1"/>
  <c r="H28" i="59"/>
  <c r="J28" i="59" s="1"/>
  <c r="H27" i="59"/>
  <c r="J27" i="59"/>
  <c r="H26" i="59"/>
  <c r="J26" i="59" s="1"/>
  <c r="H25" i="59"/>
  <c r="J25" i="59" s="1"/>
  <c r="H24" i="59"/>
  <c r="J24" i="59"/>
  <c r="H23" i="59"/>
  <c r="J23" i="59" s="1"/>
  <c r="H22" i="59"/>
  <c r="J22" i="59" s="1"/>
  <c r="H21" i="59"/>
  <c r="J21" i="59"/>
  <c r="H20" i="59"/>
  <c r="J20" i="59" s="1"/>
  <c r="H19" i="59"/>
  <c r="J19" i="59" s="1"/>
  <c r="H18" i="59"/>
  <c r="J18" i="59"/>
  <c r="H17" i="59"/>
  <c r="J17" i="59" s="1"/>
  <c r="H16" i="59"/>
  <c r="J16" i="59" s="1"/>
  <c r="H15" i="59"/>
  <c r="J15" i="59"/>
  <c r="H14" i="59"/>
  <c r="J14" i="59" s="1"/>
  <c r="H13" i="59"/>
  <c r="J13" i="59" s="1"/>
  <c r="H12" i="59"/>
  <c r="J12" i="59"/>
  <c r="J11" i="59"/>
  <c r="H503" i="54"/>
  <c r="K502" i="54"/>
  <c r="AH502" i="54"/>
  <c r="AI502" i="54"/>
  <c r="AJ502" i="54" s="1"/>
  <c r="AK502" i="54" s="1"/>
  <c r="AL502" i="54" s="1"/>
  <c r="AM502" i="54" s="1"/>
  <c r="AH501" i="54"/>
  <c r="AI501" i="54"/>
  <c r="AJ501" i="54" s="1"/>
  <c r="AK501" i="54" s="1"/>
  <c r="AL501" i="54" s="1"/>
  <c r="AM501" i="54" s="1"/>
  <c r="AN501" i="54" s="1"/>
  <c r="K501" i="54"/>
  <c r="K500" i="54"/>
  <c r="AH500" i="54"/>
  <c r="AI500" i="54"/>
  <c r="AJ500" i="54"/>
  <c r="AK500" i="54" s="1"/>
  <c r="AL500" i="54" s="1"/>
  <c r="AM500" i="54" s="1"/>
  <c r="AN500" i="54" s="1"/>
  <c r="AH499" i="54"/>
  <c r="AI499" i="54"/>
  <c r="AJ499" i="54" s="1"/>
  <c r="AK499" i="54" s="1"/>
  <c r="AL499" i="54" s="1"/>
  <c r="AM499" i="54" s="1"/>
  <c r="AN499" i="54" s="1"/>
  <c r="AO499" i="54"/>
  <c r="AP499" i="54" s="1"/>
  <c r="K499" i="54"/>
  <c r="AH498" i="54"/>
  <c r="AI498" i="54" s="1"/>
  <c r="AJ498" i="54" s="1"/>
  <c r="AK498" i="54"/>
  <c r="AL498" i="54" s="1"/>
  <c r="AM498" i="54"/>
  <c r="AN498" i="54" s="1"/>
  <c r="AO498" i="54" s="1"/>
  <c r="AP498" i="54" s="1"/>
  <c r="K498" i="54"/>
  <c r="K497" i="54"/>
  <c r="AH497" i="54"/>
  <c r="AI497" i="54" s="1"/>
  <c r="AJ497" i="54" s="1"/>
  <c r="AK497" i="54" s="1"/>
  <c r="AL497" i="54" s="1"/>
  <c r="AM497" i="54" s="1"/>
  <c r="AN497" i="54" s="1"/>
  <c r="AO497" i="54" s="1"/>
  <c r="AP497" i="54" s="1"/>
  <c r="AH496" i="54"/>
  <c r="AI496" i="54"/>
  <c r="AJ496" i="54" s="1"/>
  <c r="AK496" i="54"/>
  <c r="AL496" i="54" s="1"/>
  <c r="AM496" i="54" s="1"/>
  <c r="AN496" i="54" s="1"/>
  <c r="AO496" i="54" s="1"/>
  <c r="AP496" i="54" s="1"/>
  <c r="AQ496" i="54" s="1"/>
  <c r="AR496" i="54" s="1"/>
  <c r="AS496" i="54" s="1"/>
  <c r="AT496" i="54" s="1"/>
  <c r="AU496" i="54" s="1"/>
  <c r="AV496" i="54" s="1"/>
  <c r="AW496" i="54" s="1"/>
  <c r="AX496" i="54" s="1"/>
  <c r="AY496" i="54" s="1"/>
  <c r="AZ496" i="54" s="1"/>
  <c r="BA496" i="54" s="1"/>
  <c r="BB496" i="54" s="1"/>
  <c r="BC496" i="54" s="1"/>
  <c r="BD496" i="54" s="1"/>
  <c r="BE496" i="54" s="1"/>
  <c r="BF496" i="54"/>
  <c r="BG496" i="54" s="1"/>
  <c r="BH496" i="54" s="1"/>
  <c r="BI496" i="54" s="1"/>
  <c r="BJ496" i="54" s="1"/>
  <c r="BK496" i="54" s="1"/>
  <c r="BL496" i="54" s="1"/>
  <c r="BM496" i="54" s="1"/>
  <c r="BN496" i="54" s="1"/>
  <c r="BO496" i="54" s="1"/>
  <c r="BP496" i="54" s="1"/>
  <c r="K496" i="54"/>
  <c r="AH495" i="54"/>
  <c r="AI495" i="54"/>
  <c r="AJ495" i="54" s="1"/>
  <c r="AK495" i="54" s="1"/>
  <c r="AL495" i="54" s="1"/>
  <c r="AM495" i="54" s="1"/>
  <c r="AN495" i="54" s="1"/>
  <c r="AO495" i="54" s="1"/>
  <c r="AP495" i="54" s="1"/>
  <c r="AQ495" i="54"/>
  <c r="AR495" i="54" s="1"/>
  <c r="AS495" i="54" s="1"/>
  <c r="AT495" i="54" s="1"/>
  <c r="AU495" i="54"/>
  <c r="AV495" i="54" s="1"/>
  <c r="AW495" i="54" s="1"/>
  <c r="AX495" i="54" s="1"/>
  <c r="AY495" i="54" s="1"/>
  <c r="K495" i="54"/>
  <c r="AH494" i="54"/>
  <c r="AI494" i="54" s="1"/>
  <c r="AJ494" i="54"/>
  <c r="AK494" i="54" s="1"/>
  <c r="AL494" i="54" s="1"/>
  <c r="AM494" i="54" s="1"/>
  <c r="AN494" i="54" s="1"/>
  <c r="AO494" i="54" s="1"/>
  <c r="AP494" i="54" s="1"/>
  <c r="AQ494" i="54" s="1"/>
  <c r="AR494" i="54" s="1"/>
  <c r="AS494" i="54" s="1"/>
  <c r="AT494" i="54" s="1"/>
  <c r="AU494" i="54" s="1"/>
  <c r="AV494" i="54" s="1"/>
  <c r="AW494" i="54" s="1"/>
  <c r="AX494" i="54" s="1"/>
  <c r="AY494" i="54" s="1"/>
  <c r="AZ494" i="54"/>
  <c r="BA494" i="54" s="1"/>
  <c r="BB494" i="54" s="1"/>
  <c r="BC494" i="54" s="1"/>
  <c r="BD494" i="54" s="1"/>
  <c r="BE494" i="54" s="1"/>
  <c r="BF494" i="54" s="1"/>
  <c r="BG494" i="54" s="1"/>
  <c r="BH494" i="54" s="1"/>
  <c r="BI494" i="54" s="1"/>
  <c r="BJ494" i="54" s="1"/>
  <c r="BK494" i="54" s="1"/>
  <c r="BL494" i="54"/>
  <c r="BM494" i="54" s="1"/>
  <c r="BN494" i="54" s="1"/>
  <c r="BO494" i="54" s="1"/>
  <c r="BP494" i="54" s="1"/>
  <c r="K494" i="54"/>
  <c r="AH493" i="54"/>
  <c r="AI493" i="54" s="1"/>
  <c r="AJ493" i="54"/>
  <c r="AK493" i="54" s="1"/>
  <c r="AL493" i="54" s="1"/>
  <c r="AM493" i="54" s="1"/>
  <c r="AN493" i="54"/>
  <c r="AO493" i="54" s="1"/>
  <c r="AP493" i="54" s="1"/>
  <c r="AQ493" i="54" s="1"/>
  <c r="AR493" i="54" s="1"/>
  <c r="AS493" i="54" s="1"/>
  <c r="AT493" i="54" s="1"/>
  <c r="AU493" i="54" s="1"/>
  <c r="AV493" i="54" s="1"/>
  <c r="AW493" i="54" s="1"/>
  <c r="AX493" i="54" s="1"/>
  <c r="AY493" i="54" s="1"/>
  <c r="AZ493" i="54"/>
  <c r="BA493" i="54" s="1"/>
  <c r="BB493" i="54" s="1"/>
  <c r="BC493" i="54" s="1"/>
  <c r="BD493" i="54" s="1"/>
  <c r="BE493" i="54" s="1"/>
  <c r="BF493" i="54" s="1"/>
  <c r="BG493" i="54" s="1"/>
  <c r="BH493" i="54" s="1"/>
  <c r="BI493" i="54" s="1"/>
  <c r="BJ493" i="54" s="1"/>
  <c r="BK493" i="54" s="1"/>
  <c r="BL493" i="54" s="1"/>
  <c r="BM493" i="54" s="1"/>
  <c r="BN493" i="54" s="1"/>
  <c r="BO493" i="54" s="1"/>
  <c r="BP493" i="54" s="1"/>
  <c r="K493" i="54"/>
  <c r="K492" i="54"/>
  <c r="AH492" i="54"/>
  <c r="AI492" i="54"/>
  <c r="AJ492" i="54" s="1"/>
  <c r="AK492" i="54" s="1"/>
  <c r="AL492" i="54"/>
  <c r="H488" i="54"/>
  <c r="K487" i="54"/>
  <c r="AH487" i="54"/>
  <c r="AI487" i="54" s="1"/>
  <c r="AJ487" i="54" s="1"/>
  <c r="AK487" i="54"/>
  <c r="AL487" i="54" s="1"/>
  <c r="AM487" i="54" s="1"/>
  <c r="AN487" i="54"/>
  <c r="AO487" i="54" s="1"/>
  <c r="AP487" i="54" s="1"/>
  <c r="AQ487" i="54" s="1"/>
  <c r="AR487" i="54" s="1"/>
  <c r="AS487" i="54" s="1"/>
  <c r="AT487" i="54" s="1"/>
  <c r="K486" i="54"/>
  <c r="AH486" i="54"/>
  <c r="AI486" i="54"/>
  <c r="AJ486" i="54" s="1"/>
  <c r="AK486" i="54" s="1"/>
  <c r="AL486" i="54" s="1"/>
  <c r="AM486" i="54" s="1"/>
  <c r="AN486" i="54" s="1"/>
  <c r="AO486" i="54" s="1"/>
  <c r="AP486" i="54"/>
  <c r="AQ486" i="54" s="1"/>
  <c r="AR486" i="54" s="1"/>
  <c r="AS486" i="54" s="1"/>
  <c r="AT486" i="54" s="1"/>
  <c r="AU486" i="54" s="1"/>
  <c r="AH485" i="54"/>
  <c r="AI485" i="54" s="1"/>
  <c r="AJ485" i="54" s="1"/>
  <c r="AK485" i="54" s="1"/>
  <c r="AL485" i="54" s="1"/>
  <c r="AM485" i="54" s="1"/>
  <c r="AN485" i="54" s="1"/>
  <c r="AO485" i="54" s="1"/>
  <c r="AP485" i="54" s="1"/>
  <c r="AQ485" i="54" s="1"/>
  <c r="AR485" i="54" s="1"/>
  <c r="AS485" i="54" s="1"/>
  <c r="AT485" i="54" s="1"/>
  <c r="AU485" i="54" s="1"/>
  <c r="AV485" i="54" s="1"/>
  <c r="K485" i="54"/>
  <c r="K484" i="54"/>
  <c r="AH484" i="54"/>
  <c r="AI484" i="54"/>
  <c r="AJ484" i="54" s="1"/>
  <c r="AK484" i="54" s="1"/>
  <c r="AL484" i="54" s="1"/>
  <c r="AM484" i="54" s="1"/>
  <c r="AN484" i="54" s="1"/>
  <c r="AO484" i="54" s="1"/>
  <c r="AP484" i="54" s="1"/>
  <c r="AH483" i="54"/>
  <c r="AI483" i="54" s="1"/>
  <c r="AJ483" i="54" s="1"/>
  <c r="AK483" i="54" s="1"/>
  <c r="AL483" i="54" s="1"/>
  <c r="AM483" i="54" s="1"/>
  <c r="AN483" i="54" s="1"/>
  <c r="AO483" i="54" s="1"/>
  <c r="AP483" i="54" s="1"/>
  <c r="AQ483" i="54" s="1"/>
  <c r="AR483" i="54" s="1"/>
  <c r="AS483" i="54" s="1"/>
  <c r="AT483" i="54" s="1"/>
  <c r="AU483" i="54" s="1"/>
  <c r="AV483" i="54" s="1"/>
  <c r="AW483" i="54" s="1"/>
  <c r="K483" i="54"/>
  <c r="H479" i="54"/>
  <c r="K478" i="54"/>
  <c r="K477" i="54"/>
  <c r="K476" i="54"/>
  <c r="K475" i="54"/>
  <c r="K474" i="54"/>
  <c r="AH474" i="54"/>
  <c r="AI474" i="54"/>
  <c r="AJ474" i="54" s="1"/>
  <c r="AK474" i="54" s="1"/>
  <c r="K473" i="54"/>
  <c r="H469" i="54"/>
  <c r="K468" i="54"/>
  <c r="K467" i="54"/>
  <c r="K466" i="54"/>
  <c r="AH465" i="54"/>
  <c r="AI465" i="54"/>
  <c r="AJ465" i="54"/>
  <c r="AK465" i="54" s="1"/>
  <c r="AL465" i="54" s="1"/>
  <c r="AM465" i="54" s="1"/>
  <c r="AN465" i="54" s="1"/>
  <c r="K465" i="54"/>
  <c r="AH464" i="54"/>
  <c r="AI464" i="54" s="1"/>
  <c r="AJ464" i="54" s="1"/>
  <c r="AK464" i="54" s="1"/>
  <c r="AL464" i="54" s="1"/>
  <c r="AM464" i="54" s="1"/>
  <c r="AN464" i="54" s="1"/>
  <c r="AO464" i="54" s="1"/>
  <c r="K464" i="54"/>
  <c r="K463" i="54"/>
  <c r="AH463" i="54"/>
  <c r="AI463" i="54"/>
  <c r="AJ463" i="54"/>
  <c r="AK463" i="54" s="1"/>
  <c r="AL463" i="54"/>
  <c r="AM463" i="54" s="1"/>
  <c r="AN463" i="54" s="1"/>
  <c r="AO463" i="54" s="1"/>
  <c r="AP463" i="54"/>
  <c r="AQ463" i="54" s="1"/>
  <c r="AH462" i="54"/>
  <c r="AI462" i="54" s="1"/>
  <c r="AJ462" i="54" s="1"/>
  <c r="AK462" i="54" s="1"/>
  <c r="AL462" i="54" s="1"/>
  <c r="AM462" i="54" s="1"/>
  <c r="AN462" i="54" s="1"/>
  <c r="K462" i="54"/>
  <c r="AH461" i="54"/>
  <c r="AI461" i="54"/>
  <c r="AJ461" i="54" s="1"/>
  <c r="AK461" i="54" s="1"/>
  <c r="AL461" i="54" s="1"/>
  <c r="AM461" i="54" s="1"/>
  <c r="AN461" i="54" s="1"/>
  <c r="AO461" i="54"/>
  <c r="AP461" i="54" s="1"/>
  <c r="AQ461" i="54" s="1"/>
  <c r="K461" i="54"/>
  <c r="K460" i="54"/>
  <c r="AH460" i="54"/>
  <c r="AI460" i="54"/>
  <c r="AJ460" i="54" s="1"/>
  <c r="AK460" i="54"/>
  <c r="AL460" i="54" s="1"/>
  <c r="AM460" i="54" s="1"/>
  <c r="AN460" i="54" s="1"/>
  <c r="AH459" i="54"/>
  <c r="AI459" i="54"/>
  <c r="AJ459" i="54"/>
  <c r="AK459" i="54" s="1"/>
  <c r="AL459" i="54" s="1"/>
  <c r="AM459" i="54" s="1"/>
  <c r="AN459" i="54"/>
  <c r="K459" i="54"/>
  <c r="K458" i="54"/>
  <c r="AH458" i="54"/>
  <c r="AI458" i="54" s="1"/>
  <c r="AJ458" i="54" s="1"/>
  <c r="K457" i="54"/>
  <c r="K456" i="54"/>
  <c r="AH455" i="54"/>
  <c r="AI455" i="54" s="1"/>
  <c r="AJ455" i="54" s="1"/>
  <c r="AK455" i="54" s="1"/>
  <c r="AL455" i="54" s="1"/>
  <c r="AM455" i="54" s="1"/>
  <c r="AN455" i="54" s="1"/>
  <c r="K455" i="54"/>
  <c r="K454" i="54"/>
  <c r="AH454" i="54"/>
  <c r="AI454" i="54"/>
  <c r="AJ454" i="54"/>
  <c r="AK454" i="54"/>
  <c r="AL454" i="54" s="1"/>
  <c r="AM454" i="54" s="1"/>
  <c r="AN454" i="54" s="1"/>
  <c r="AH453" i="54"/>
  <c r="AI453" i="54" s="1"/>
  <c r="AJ453" i="54" s="1"/>
  <c r="AK453" i="54" s="1"/>
  <c r="AL453" i="54" s="1"/>
  <c r="AM453" i="54" s="1"/>
  <c r="AN453" i="54" s="1"/>
  <c r="K453" i="54"/>
  <c r="K452" i="54"/>
  <c r="AH452" i="54"/>
  <c r="AI452" i="54" s="1"/>
  <c r="AJ452" i="54" s="1"/>
  <c r="AK452" i="54" s="1"/>
  <c r="AL452" i="54" s="1"/>
  <c r="AM452" i="54" s="1"/>
  <c r="AN452" i="54" s="1"/>
  <c r="AH451" i="54"/>
  <c r="AI451" i="54" s="1"/>
  <c r="AJ451" i="54" s="1"/>
  <c r="AK451" i="54" s="1"/>
  <c r="AL451" i="54" s="1"/>
  <c r="K451" i="54"/>
  <c r="K450" i="54"/>
  <c r="AH450" i="54"/>
  <c r="AI450" i="54"/>
  <c r="AJ450" i="54" s="1"/>
  <c r="AK450" i="54" s="1"/>
  <c r="AL450" i="54" s="1"/>
  <c r="AH449" i="54"/>
  <c r="AI449" i="54" s="1"/>
  <c r="AJ449" i="54"/>
  <c r="AK449" i="54" s="1"/>
  <c r="AL449" i="54" s="1"/>
  <c r="AM449" i="54" s="1"/>
  <c r="AN449" i="54" s="1"/>
  <c r="K449" i="54"/>
  <c r="K448" i="54"/>
  <c r="AH448" i="54"/>
  <c r="AI448" i="54" s="1"/>
  <c r="AJ448" i="54" s="1"/>
  <c r="AK448" i="54" s="1"/>
  <c r="AL448" i="54" s="1"/>
  <c r="AH447" i="54"/>
  <c r="AI447" i="54"/>
  <c r="AJ447" i="54" s="1"/>
  <c r="AK447" i="54" s="1"/>
  <c r="AL447" i="54" s="1"/>
  <c r="K447" i="54"/>
  <c r="AH446" i="54"/>
  <c r="AI446" i="54"/>
  <c r="AJ446" i="54"/>
  <c r="AK446" i="54" s="1"/>
  <c r="AL446" i="54" s="1"/>
  <c r="AM446" i="54" s="1"/>
  <c r="AN446" i="54"/>
  <c r="K446" i="54"/>
  <c r="AH445" i="54"/>
  <c r="AI445" i="54"/>
  <c r="AJ445" i="54" s="1"/>
  <c r="AK445" i="54" s="1"/>
  <c r="AL445" i="54"/>
  <c r="K445" i="54"/>
  <c r="AH444" i="54"/>
  <c r="AI444" i="54" s="1"/>
  <c r="AJ444" i="54" s="1"/>
  <c r="AK444" i="54" s="1"/>
  <c r="AL444" i="54" s="1"/>
  <c r="K444" i="54"/>
  <c r="AH443" i="54"/>
  <c r="AI443" i="54" s="1"/>
  <c r="AJ443" i="54" s="1"/>
  <c r="AK443" i="54" s="1"/>
  <c r="AL443" i="54"/>
  <c r="K443" i="54"/>
  <c r="K442" i="54"/>
  <c r="AH442" i="54"/>
  <c r="AI442" i="54" s="1"/>
  <c r="AJ442" i="54" s="1"/>
  <c r="AK442" i="54"/>
  <c r="AL442" i="54" s="1"/>
  <c r="AM442" i="54" s="1"/>
  <c r="AN442" i="54" s="1"/>
  <c r="K441" i="54"/>
  <c r="AH441" i="54"/>
  <c r="AI441" i="54"/>
  <c r="AJ441" i="54" s="1"/>
  <c r="AK441" i="54"/>
  <c r="AL441" i="54" s="1"/>
  <c r="AH440" i="54"/>
  <c r="AI440" i="54" s="1"/>
  <c r="AJ440" i="54"/>
  <c r="AK440" i="54"/>
  <c r="AL440" i="54" s="1"/>
  <c r="AM440" i="54"/>
  <c r="AN440" i="54" s="1"/>
  <c r="K440" i="54"/>
  <c r="K439" i="54"/>
  <c r="AH439" i="54"/>
  <c r="AI439" i="54"/>
  <c r="AJ439" i="54" s="1"/>
  <c r="AK439" i="54" s="1"/>
  <c r="AL439" i="54" s="1"/>
  <c r="K438" i="54"/>
  <c r="K437" i="54"/>
  <c r="K436" i="54"/>
  <c r="AH436" i="54"/>
  <c r="AI436" i="54" s="1"/>
  <c r="AJ436" i="54" s="1"/>
  <c r="AK436" i="54"/>
  <c r="K435" i="54"/>
  <c r="K434" i="54"/>
  <c r="K433" i="54"/>
  <c r="AH433" i="54"/>
  <c r="AI433" i="54" s="1"/>
  <c r="AJ433" i="54"/>
  <c r="AK433" i="54"/>
  <c r="K432" i="54"/>
  <c r="AH432" i="54"/>
  <c r="AI432" i="54" s="1"/>
  <c r="AJ432" i="54" s="1"/>
  <c r="AK432" i="54" s="1"/>
  <c r="K431" i="54"/>
  <c r="K430" i="54"/>
  <c r="AH430" i="54"/>
  <c r="AI430" i="54" s="1"/>
  <c r="AJ430" i="54" s="1"/>
  <c r="AK430" i="54" s="1"/>
  <c r="K429" i="54"/>
  <c r="H425" i="54"/>
  <c r="K424" i="54"/>
  <c r="K423" i="54"/>
  <c r="K422" i="54"/>
  <c r="K421" i="54"/>
  <c r="K420" i="54"/>
  <c r="K419" i="54"/>
  <c r="AH419" i="54"/>
  <c r="AI419" i="54" s="1"/>
  <c r="AJ419" i="54" s="1"/>
  <c r="AK419" i="54"/>
  <c r="AL419" i="54"/>
  <c r="AM419" i="54" s="1"/>
  <c r="AN419" i="54"/>
  <c r="AO419" i="54" s="1"/>
  <c r="AP419" i="54" s="1"/>
  <c r="AH418" i="54"/>
  <c r="AI418" i="54" s="1"/>
  <c r="AJ418" i="54" s="1"/>
  <c r="AK418" i="54" s="1"/>
  <c r="AL418" i="54" s="1"/>
  <c r="AM418" i="54" s="1"/>
  <c r="AN418" i="54" s="1"/>
  <c r="AO418" i="54" s="1"/>
  <c r="AP418" i="54" s="1"/>
  <c r="K418" i="54"/>
  <c r="K417" i="54"/>
  <c r="K416" i="54"/>
  <c r="AH416" i="54"/>
  <c r="AI416" i="54"/>
  <c r="AJ416" i="54" s="1"/>
  <c r="AK416" i="54" s="1"/>
  <c r="AL416" i="54" s="1"/>
  <c r="AM416" i="54" s="1"/>
  <c r="AN416" i="54" s="1"/>
  <c r="AO416" i="54"/>
  <c r="AP416" i="54" s="1"/>
  <c r="AH415" i="54"/>
  <c r="AI415" i="54" s="1"/>
  <c r="AJ415" i="54" s="1"/>
  <c r="AK415" i="54" s="1"/>
  <c r="AL415" i="54" s="1"/>
  <c r="AM415" i="54" s="1"/>
  <c r="AN415" i="54" s="1"/>
  <c r="AO415" i="54" s="1"/>
  <c r="AP415" i="54" s="1"/>
  <c r="K415" i="54"/>
  <c r="K414" i="54"/>
  <c r="K413" i="54"/>
  <c r="H409" i="54"/>
  <c r="K408" i="54"/>
  <c r="H403" i="54"/>
  <c r="K402" i="54"/>
  <c r="K401" i="54"/>
  <c r="K400" i="54"/>
  <c r="K399" i="54"/>
  <c r="K398" i="54"/>
  <c r="K397" i="54"/>
  <c r="K396" i="54"/>
  <c r="K395" i="54"/>
  <c r="K394" i="54"/>
  <c r="K393" i="54"/>
  <c r="K392" i="54"/>
  <c r="K391" i="54"/>
  <c r="K390" i="54"/>
  <c r="K389" i="54"/>
  <c r="K388" i="54"/>
  <c r="K387" i="54"/>
  <c r="K386" i="54"/>
  <c r="K385" i="54"/>
  <c r="K384" i="54"/>
  <c r="K383" i="54"/>
  <c r="K382" i="54"/>
  <c r="K381" i="54"/>
  <c r="K380" i="54"/>
  <c r="K379" i="54"/>
  <c r="K378" i="54"/>
  <c r="K377" i="54"/>
  <c r="K376" i="54"/>
  <c r="K375" i="54"/>
  <c r="K374" i="54"/>
  <c r="K373" i="54"/>
  <c r="K372" i="54"/>
  <c r="K371" i="54"/>
  <c r="K370" i="54"/>
  <c r="K369" i="54"/>
  <c r="K368" i="54"/>
  <c r="K367" i="54"/>
  <c r="K366" i="54"/>
  <c r="K365" i="54"/>
  <c r="K364" i="54"/>
  <c r="K363" i="54"/>
  <c r="K362" i="54"/>
  <c r="K361" i="54"/>
  <c r="K360" i="54"/>
  <c r="K359" i="54"/>
  <c r="K358" i="54"/>
  <c r="K357" i="54"/>
  <c r="K356" i="54"/>
  <c r="K355" i="54"/>
  <c r="K354" i="54"/>
  <c r="K353" i="54"/>
  <c r="K352" i="54"/>
  <c r="K351" i="54"/>
  <c r="K350" i="54"/>
  <c r="K349" i="54"/>
  <c r="K348" i="54"/>
  <c r="K347" i="54"/>
  <c r="K346" i="54"/>
  <c r="K345" i="54"/>
  <c r="K344" i="54"/>
  <c r="K343" i="54"/>
  <c r="K342" i="54"/>
  <c r="K341" i="54"/>
  <c r="H337" i="54"/>
  <c r="AH336" i="54"/>
  <c r="AI336" i="54" s="1"/>
  <c r="AJ336" i="54" s="1"/>
  <c r="AK336" i="54" s="1"/>
  <c r="AL336" i="54"/>
  <c r="K336" i="54"/>
  <c r="K335" i="54"/>
  <c r="K334" i="54"/>
  <c r="K333" i="54"/>
  <c r="AH333" i="54"/>
  <c r="AI333" i="54"/>
  <c r="AJ333" i="54" s="1"/>
  <c r="AK333" i="54" s="1"/>
  <c r="AL333" i="54" s="1"/>
  <c r="H329" i="54"/>
  <c r="K328" i="54"/>
  <c r="AH328" i="54"/>
  <c r="AI328" i="54"/>
  <c r="AJ328" i="54"/>
  <c r="AK328" i="54" s="1"/>
  <c r="AL328" i="54" s="1"/>
  <c r="AM328" i="54" s="1"/>
  <c r="AN328" i="54" s="1"/>
  <c r="AO328" i="54" s="1"/>
  <c r="AP328" i="54"/>
  <c r="AQ328" i="54" s="1"/>
  <c r="AR328" i="54" s="1"/>
  <c r="AS328" i="54" s="1"/>
  <c r="AT328" i="54" s="1"/>
  <c r="AU328" i="54" s="1"/>
  <c r="AV328" i="54" s="1"/>
  <c r="AW328" i="54" s="1"/>
  <c r="AX328" i="54" s="1"/>
  <c r="AY328" i="54" s="1"/>
  <c r="AZ328" i="54" s="1"/>
  <c r="BA328" i="54" s="1"/>
  <c r="BB328" i="54" s="1"/>
  <c r="BC328" i="54" s="1"/>
  <c r="BD328" i="54" s="1"/>
  <c r="BE328" i="54" s="1"/>
  <c r="BF328" i="54" s="1"/>
  <c r="BG328" i="54" s="1"/>
  <c r="BH328" i="54" s="1"/>
  <c r="BI328" i="54" s="1"/>
  <c r="BJ328" i="54" s="1"/>
  <c r="BK328" i="54" s="1"/>
  <c r="BL328" i="54" s="1"/>
  <c r="BM328" i="54" s="1"/>
  <c r="BN328" i="54" s="1"/>
  <c r="BO328" i="54" s="1"/>
  <c r="BP328" i="54" s="1"/>
  <c r="BQ328" i="54" s="1"/>
  <c r="BR328" i="54" s="1"/>
  <c r="BS328" i="54" s="1"/>
  <c r="BT328" i="54" s="1"/>
  <c r="K327" i="54"/>
  <c r="AH327" i="54"/>
  <c r="AI327" i="54" s="1"/>
  <c r="AJ327" i="54" s="1"/>
  <c r="AK327" i="54" s="1"/>
  <c r="AL327" i="54" s="1"/>
  <c r="AM327" i="54" s="1"/>
  <c r="AN327" i="54" s="1"/>
  <c r="AO327" i="54" s="1"/>
  <c r="AP327" i="54" s="1"/>
  <c r="AQ327" i="54" s="1"/>
  <c r="AR327" i="54" s="1"/>
  <c r="AS327" i="54" s="1"/>
  <c r="AT327" i="54" s="1"/>
  <c r="AU327" i="54" s="1"/>
  <c r="AV327" i="54" s="1"/>
  <c r="AW327" i="54" s="1"/>
  <c r="AX327" i="54" s="1"/>
  <c r="AY327" i="54" s="1"/>
  <c r="AZ327" i="54" s="1"/>
  <c r="BA327" i="54" s="1"/>
  <c r="BB327" i="54" s="1"/>
  <c r="BC327" i="54" s="1"/>
  <c r="BD327" i="54" s="1"/>
  <c r="BE327" i="54" s="1"/>
  <c r="BF327" i="54" s="1"/>
  <c r="BG327" i="54" s="1"/>
  <c r="BH327" i="54" s="1"/>
  <c r="BI327" i="54" s="1"/>
  <c r="BJ327" i="54" s="1"/>
  <c r="BK327" i="54" s="1"/>
  <c r="BL327" i="54" s="1"/>
  <c r="BM327" i="54" s="1"/>
  <c r="BN327" i="54" s="1"/>
  <c r="BO327" i="54" s="1"/>
  <c r="BP327" i="54" s="1"/>
  <c r="BQ327" i="54" s="1"/>
  <c r="BR327" i="54" s="1"/>
  <c r="BS327" i="54" s="1"/>
  <c r="BT327" i="54" s="1"/>
  <c r="BU327" i="54" s="1"/>
  <c r="K326" i="54"/>
  <c r="AH326" i="54"/>
  <c r="AI326" i="54" s="1"/>
  <c r="AJ326" i="54" s="1"/>
  <c r="AK326" i="54" s="1"/>
  <c r="AL326" i="54" s="1"/>
  <c r="AM326" i="54" s="1"/>
  <c r="AN326" i="54" s="1"/>
  <c r="AO326" i="54" s="1"/>
  <c r="AP326" i="54" s="1"/>
  <c r="AQ326" i="54" s="1"/>
  <c r="AR326" i="54"/>
  <c r="AS326" i="54" s="1"/>
  <c r="AT326" i="54" s="1"/>
  <c r="AU326" i="54" s="1"/>
  <c r="AV326" i="54" s="1"/>
  <c r="AW326" i="54" s="1"/>
  <c r="AX326" i="54" s="1"/>
  <c r="AY326" i="54" s="1"/>
  <c r="AZ326" i="54" s="1"/>
  <c r="BA326" i="54" s="1"/>
  <c r="BB326" i="54" s="1"/>
  <c r="BC326" i="54" s="1"/>
  <c r="BD326" i="54" s="1"/>
  <c r="BE326" i="54" s="1"/>
  <c r="BF326" i="54" s="1"/>
  <c r="BG326" i="54" s="1"/>
  <c r="BH326" i="54" s="1"/>
  <c r="BI326" i="54" s="1"/>
  <c r="BJ326" i="54" s="1"/>
  <c r="BK326" i="54" s="1"/>
  <c r="BL326" i="54" s="1"/>
  <c r="BM326" i="54" s="1"/>
  <c r="BN326" i="54" s="1"/>
  <c r="BO326" i="54" s="1"/>
  <c r="BP326" i="54" s="1"/>
  <c r="BQ326" i="54" s="1"/>
  <c r="BR326" i="54" s="1"/>
  <c r="BS326" i="54" s="1"/>
  <c r="K325" i="54"/>
  <c r="AH325" i="54"/>
  <c r="AI325" i="54"/>
  <c r="AJ325" i="54"/>
  <c r="AK325" i="54" s="1"/>
  <c r="AL325" i="54" s="1"/>
  <c r="AM325" i="54" s="1"/>
  <c r="AN325" i="54" s="1"/>
  <c r="AO325" i="54" s="1"/>
  <c r="AP325" i="54" s="1"/>
  <c r="AQ325" i="54" s="1"/>
  <c r="AR325" i="54" s="1"/>
  <c r="AS325" i="54" s="1"/>
  <c r="AT325" i="54"/>
  <c r="AU325" i="54" s="1"/>
  <c r="AV325" i="54" s="1"/>
  <c r="AW325" i="54" s="1"/>
  <c r="AX325" i="54" s="1"/>
  <c r="AY325" i="54" s="1"/>
  <c r="AZ325" i="54" s="1"/>
  <c r="BA325" i="54" s="1"/>
  <c r="BB325" i="54" s="1"/>
  <c r="BC325" i="54" s="1"/>
  <c r="BD325" i="54" s="1"/>
  <c r="BE325" i="54" s="1"/>
  <c r="BF325" i="54" s="1"/>
  <c r="BG325" i="54" s="1"/>
  <c r="BH325" i="54" s="1"/>
  <c r="BI325" i="54" s="1"/>
  <c r="BJ325" i="54" s="1"/>
  <c r="BK325" i="54" s="1"/>
  <c r="BL325" i="54" s="1"/>
  <c r="BM325" i="54" s="1"/>
  <c r="BN325" i="54" s="1"/>
  <c r="BO325" i="54" s="1"/>
  <c r="BP325" i="54" s="1"/>
  <c r="BQ325" i="54" s="1"/>
  <c r="K324" i="54"/>
  <c r="AH324" i="54"/>
  <c r="AI324" i="54"/>
  <c r="AJ324" i="54" s="1"/>
  <c r="AK324" i="54" s="1"/>
  <c r="AL324" i="54" s="1"/>
  <c r="AM324" i="54"/>
  <c r="AN324" i="54" s="1"/>
  <c r="AO324" i="54" s="1"/>
  <c r="AP324" i="54" s="1"/>
  <c r="AQ324" i="54" s="1"/>
  <c r="AR324" i="54" s="1"/>
  <c r="AS324" i="54"/>
  <c r="AT324" i="54" s="1"/>
  <c r="AU324" i="54" s="1"/>
  <c r="AV324" i="54" s="1"/>
  <c r="AW324" i="54" s="1"/>
  <c r="AX324" i="54" s="1"/>
  <c r="AY324" i="54" s="1"/>
  <c r="AZ324" i="54" s="1"/>
  <c r="BA324" i="54"/>
  <c r="BB324" i="54" s="1"/>
  <c r="BC324" i="54" s="1"/>
  <c r="BD324" i="54" s="1"/>
  <c r="BE324" i="54" s="1"/>
  <c r="BF324" i="54" s="1"/>
  <c r="BG324" i="54" s="1"/>
  <c r="BH324" i="54" s="1"/>
  <c r="BI324" i="54" s="1"/>
  <c r="BJ324" i="54" s="1"/>
  <c r="BK324" i="54" s="1"/>
  <c r="BL324" i="54" s="1"/>
  <c r="BM324" i="54" s="1"/>
  <c r="BN324" i="54" s="1"/>
  <c r="BO324" i="54" s="1"/>
  <c r="BP324" i="54" s="1"/>
  <c r="BQ324" i="54" s="1"/>
  <c r="K323" i="54"/>
  <c r="AH323" i="54"/>
  <c r="AI323" i="54" s="1"/>
  <c r="AJ323" i="54" s="1"/>
  <c r="AK323" i="54" s="1"/>
  <c r="AL323" i="54"/>
  <c r="AM323" i="54" s="1"/>
  <c r="AN323" i="54" s="1"/>
  <c r="AO323" i="54" s="1"/>
  <c r="AP323" i="54" s="1"/>
  <c r="AQ323" i="54" s="1"/>
  <c r="AR323" i="54" s="1"/>
  <c r="AS323" i="54" s="1"/>
  <c r="AT323" i="54" s="1"/>
  <c r="AU323" i="54" s="1"/>
  <c r="AV323" i="54" s="1"/>
  <c r="AW323" i="54" s="1"/>
  <c r="AX323" i="54" s="1"/>
  <c r="AY323" i="54" s="1"/>
  <c r="AZ323" i="54" s="1"/>
  <c r="BA323" i="54" s="1"/>
  <c r="BB323" i="54" s="1"/>
  <c r="BC323" i="54" s="1"/>
  <c r="BD323" i="54" s="1"/>
  <c r="BE323" i="54" s="1"/>
  <c r="BF323" i="54" s="1"/>
  <c r="BG323" i="54" s="1"/>
  <c r="BH323" i="54" s="1"/>
  <c r="BI323" i="54" s="1"/>
  <c r="BJ323" i="54" s="1"/>
  <c r="BK323" i="54" s="1"/>
  <c r="BL323" i="54" s="1"/>
  <c r="BM323" i="54" s="1"/>
  <c r="BN323" i="54" s="1"/>
  <c r="BO323" i="54" s="1"/>
  <c r="BP323" i="54" s="1"/>
  <c r="BQ323" i="54" s="1"/>
  <c r="K322" i="54"/>
  <c r="AH322" i="54"/>
  <c r="AI322" i="54" s="1"/>
  <c r="AJ322" i="54" s="1"/>
  <c r="AK322" i="54"/>
  <c r="AL322" i="54" s="1"/>
  <c r="AM322" i="54" s="1"/>
  <c r="AN322" i="54" s="1"/>
  <c r="AO322" i="54" s="1"/>
  <c r="AP322" i="54" s="1"/>
  <c r="AQ322" i="54"/>
  <c r="AR322" i="54" s="1"/>
  <c r="AS322" i="54" s="1"/>
  <c r="AT322" i="54" s="1"/>
  <c r="AU322" i="54" s="1"/>
  <c r="AV322" i="54" s="1"/>
  <c r="AW322" i="54" s="1"/>
  <c r="AX322" i="54" s="1"/>
  <c r="AY322" i="54" s="1"/>
  <c r="AZ322" i="54" s="1"/>
  <c r="BA322" i="54" s="1"/>
  <c r="BB322" i="54" s="1"/>
  <c r="BC322" i="54" s="1"/>
  <c r="BD322" i="54" s="1"/>
  <c r="BE322" i="54" s="1"/>
  <c r="BF322" i="54" s="1"/>
  <c r="BG322" i="54" s="1"/>
  <c r="BH322" i="54" s="1"/>
  <c r="BI322" i="54" s="1"/>
  <c r="BJ322" i="54" s="1"/>
  <c r="BK322" i="54" s="1"/>
  <c r="BL322" i="54" s="1"/>
  <c r="BM322" i="54" s="1"/>
  <c r="BN322" i="54" s="1"/>
  <c r="BO322" i="54" s="1"/>
  <c r="BP322" i="54" s="1"/>
  <c r="BQ322" i="54" s="1"/>
  <c r="AH321" i="54"/>
  <c r="AI321" i="54" s="1"/>
  <c r="AJ321" i="54" s="1"/>
  <c r="AK321" i="54"/>
  <c r="AL321" i="54" s="1"/>
  <c r="AM321" i="54" s="1"/>
  <c r="AN321" i="54" s="1"/>
  <c r="AO321" i="54" s="1"/>
  <c r="AP321" i="54" s="1"/>
  <c r="AQ321" i="54" s="1"/>
  <c r="AR321" i="54" s="1"/>
  <c r="AS321" i="54" s="1"/>
  <c r="AT321" i="54" s="1"/>
  <c r="AU321" i="54" s="1"/>
  <c r="AV321" i="54" s="1"/>
  <c r="AW321" i="54" s="1"/>
  <c r="AX321" i="54" s="1"/>
  <c r="AY321" i="54" s="1"/>
  <c r="AZ321" i="54" s="1"/>
  <c r="BA321" i="54" s="1"/>
  <c r="BB321" i="54" s="1"/>
  <c r="BC321" i="54" s="1"/>
  <c r="BD321" i="54" s="1"/>
  <c r="BE321" i="54" s="1"/>
  <c r="BF321" i="54" s="1"/>
  <c r="BG321" i="54" s="1"/>
  <c r="BH321" i="54" s="1"/>
  <c r="BI321" i="54" s="1"/>
  <c r="BJ321" i="54" s="1"/>
  <c r="BK321" i="54"/>
  <c r="BL321" i="54" s="1"/>
  <c r="BM321" i="54" s="1"/>
  <c r="BN321" i="54" s="1"/>
  <c r="BO321" i="54" s="1"/>
  <c r="BP321" i="54" s="1"/>
  <c r="BQ321" i="54" s="1"/>
  <c r="BR321" i="54" s="1"/>
  <c r="BS321" i="54" s="1"/>
  <c r="BT321" i="54" s="1"/>
  <c r="K321" i="54"/>
  <c r="K320" i="54"/>
  <c r="AH320" i="54"/>
  <c r="AI320" i="54"/>
  <c r="AJ320" i="54" s="1"/>
  <c r="AK320" i="54" s="1"/>
  <c r="AL320" i="54"/>
  <c r="AM320" i="54" s="1"/>
  <c r="AN320" i="54" s="1"/>
  <c r="AO320" i="54" s="1"/>
  <c r="AP320" i="54" s="1"/>
  <c r="AQ320" i="54" s="1"/>
  <c r="AR320" i="54" s="1"/>
  <c r="AS320" i="54" s="1"/>
  <c r="AT320" i="54" s="1"/>
  <c r="AU320" i="54" s="1"/>
  <c r="AV320" i="54" s="1"/>
  <c r="AW320" i="54" s="1"/>
  <c r="AX320" i="54" s="1"/>
  <c r="AY320" i="54" s="1"/>
  <c r="AZ320" i="54" s="1"/>
  <c r="BA320" i="54" s="1"/>
  <c r="BB320" i="54" s="1"/>
  <c r="BC320" i="54" s="1"/>
  <c r="BD320" i="54" s="1"/>
  <c r="BE320" i="54" s="1"/>
  <c r="BF320" i="54" s="1"/>
  <c r="BG320" i="54" s="1"/>
  <c r="BH320" i="54" s="1"/>
  <c r="BI320" i="54" s="1"/>
  <c r="BJ320" i="54" s="1"/>
  <c r="BK320" i="54" s="1"/>
  <c r="BL320" i="54"/>
  <c r="BM320" i="54" s="1"/>
  <c r="BN320" i="54" s="1"/>
  <c r="BO320" i="54" s="1"/>
  <c r="BP320" i="54" s="1"/>
  <c r="BQ320" i="54" s="1"/>
  <c r="BR320" i="54" s="1"/>
  <c r="BS320" i="54" s="1"/>
  <c r="BT320" i="54" s="1"/>
  <c r="AH319" i="54"/>
  <c r="AI319" i="54"/>
  <c r="AJ319" i="54"/>
  <c r="AK319" i="54" s="1"/>
  <c r="AL319" i="54" s="1"/>
  <c r="AM319" i="54" s="1"/>
  <c r="AN319" i="54" s="1"/>
  <c r="K319" i="54"/>
  <c r="K318" i="54"/>
  <c r="AH318" i="54"/>
  <c r="AI318" i="54"/>
  <c r="AJ318" i="54" s="1"/>
  <c r="AK318" i="54" s="1"/>
  <c r="AL318" i="54" s="1"/>
  <c r="AM318" i="54" s="1"/>
  <c r="AN318" i="54" s="1"/>
  <c r="AO318" i="54"/>
  <c r="AP318" i="54" s="1"/>
  <c r="AQ318" i="54" s="1"/>
  <c r="AR318" i="54" s="1"/>
  <c r="AS318" i="54"/>
  <c r="AT318" i="54" s="1"/>
  <c r="AU318" i="54" s="1"/>
  <c r="AV318" i="54" s="1"/>
  <c r="AW318" i="54" s="1"/>
  <c r="AX318" i="54" s="1"/>
  <c r="K317" i="54"/>
  <c r="AH317" i="54"/>
  <c r="AI317" i="54" s="1"/>
  <c r="AJ317" i="54" s="1"/>
  <c r="AK317" i="54" s="1"/>
  <c r="AL317" i="54" s="1"/>
  <c r="AM317" i="54" s="1"/>
  <c r="AN317" i="54" s="1"/>
  <c r="AO317" i="54" s="1"/>
  <c r="AP317" i="54" s="1"/>
  <c r="AQ317" i="54" s="1"/>
  <c r="AR317" i="54" s="1"/>
  <c r="AS317" i="54" s="1"/>
  <c r="AT317" i="54" s="1"/>
  <c r="AU317" i="54" s="1"/>
  <c r="AV317" i="54" s="1"/>
  <c r="AW317" i="54" s="1"/>
  <c r="AX317" i="54" s="1"/>
  <c r="AY317" i="54" s="1"/>
  <c r="AZ317" i="54"/>
  <c r="BA317" i="54" s="1"/>
  <c r="BB317" i="54" s="1"/>
  <c r="BC317" i="54" s="1"/>
  <c r="BD317" i="54" s="1"/>
  <c r="BE317" i="54" s="1"/>
  <c r="BF317" i="54" s="1"/>
  <c r="BG317" i="54" s="1"/>
  <c r="BH317" i="54" s="1"/>
  <c r="BI317" i="54" s="1"/>
  <c r="BJ317" i="54" s="1"/>
  <c r="BK317" i="54" s="1"/>
  <c r="BL317" i="54" s="1"/>
  <c r="BM317" i="54" s="1"/>
  <c r="BN317" i="54" s="1"/>
  <c r="BO317" i="54" s="1"/>
  <c r="BP317" i="54" s="1"/>
  <c r="BQ317" i="54" s="1"/>
  <c r="K316" i="54"/>
  <c r="AH316" i="54"/>
  <c r="AI316" i="54"/>
  <c r="AJ316" i="54" s="1"/>
  <c r="AK316" i="54" s="1"/>
  <c r="AL316" i="54" s="1"/>
  <c r="AM316" i="54"/>
  <c r="AN316" i="54" s="1"/>
  <c r="AO316" i="54"/>
  <c r="AP316" i="54" s="1"/>
  <c r="AQ316" i="54" s="1"/>
  <c r="AR316" i="54" s="1"/>
  <c r="AS316" i="54" s="1"/>
  <c r="AT316" i="54" s="1"/>
  <c r="AU316" i="54"/>
  <c r="AV316" i="54" s="1"/>
  <c r="AW316" i="54" s="1"/>
  <c r="AX316" i="54" s="1"/>
  <c r="AY316" i="54" s="1"/>
  <c r="AZ316" i="54" s="1"/>
  <c r="BA316" i="54" s="1"/>
  <c r="BB316" i="54" s="1"/>
  <c r="BC316" i="54" s="1"/>
  <c r="BD316" i="54" s="1"/>
  <c r="BE316" i="54" s="1"/>
  <c r="BF316" i="54" s="1"/>
  <c r="BG316" i="54" s="1"/>
  <c r="BH316" i="54" s="1"/>
  <c r="BI316" i="54" s="1"/>
  <c r="BJ316" i="54" s="1"/>
  <c r="BK316" i="54" s="1"/>
  <c r="BL316" i="54" s="1"/>
  <c r="BM316" i="54" s="1"/>
  <c r="AH315" i="54"/>
  <c r="AI315" i="54" s="1"/>
  <c r="AJ315" i="54" s="1"/>
  <c r="AK315" i="54" s="1"/>
  <c r="AL315" i="54" s="1"/>
  <c r="AM315" i="54" s="1"/>
  <c r="AN315" i="54" s="1"/>
  <c r="AO315" i="54" s="1"/>
  <c r="AP315" i="54" s="1"/>
  <c r="AQ315" i="54" s="1"/>
  <c r="AR315" i="54" s="1"/>
  <c r="AS315" i="54" s="1"/>
  <c r="AT315" i="54" s="1"/>
  <c r="AU315" i="54" s="1"/>
  <c r="AV315" i="54" s="1"/>
  <c r="AW315" i="54" s="1"/>
  <c r="AX315" i="54" s="1"/>
  <c r="AY315" i="54" s="1"/>
  <c r="AZ315" i="54" s="1"/>
  <c r="BA315" i="54" s="1"/>
  <c r="BB315" i="54" s="1"/>
  <c r="BC315" i="54" s="1"/>
  <c r="BD315" i="54" s="1"/>
  <c r="K315" i="54"/>
  <c r="AH314" i="54"/>
  <c r="AI314" i="54" s="1"/>
  <c r="AJ314" i="54" s="1"/>
  <c r="AK314" i="54" s="1"/>
  <c r="AL314" i="54" s="1"/>
  <c r="AM314" i="54"/>
  <c r="AN314" i="54" s="1"/>
  <c r="AO314" i="54" s="1"/>
  <c r="AP314" i="54" s="1"/>
  <c r="AQ314" i="54" s="1"/>
  <c r="AR314" i="54" s="1"/>
  <c r="AS314" i="54" s="1"/>
  <c r="AT314" i="54" s="1"/>
  <c r="AU314" i="54" s="1"/>
  <c r="AV314" i="54" s="1"/>
  <c r="AW314" i="54" s="1"/>
  <c r="AX314" i="54" s="1"/>
  <c r="AY314" i="54" s="1"/>
  <c r="AZ314" i="54" s="1"/>
  <c r="BA314" i="54" s="1"/>
  <c r="BB314" i="54" s="1"/>
  <c r="BC314" i="54" s="1"/>
  <c r="BD314" i="54" s="1"/>
  <c r="BE314" i="54" s="1"/>
  <c r="BF314" i="54" s="1"/>
  <c r="BG314" i="54" s="1"/>
  <c r="BH314" i="54" s="1"/>
  <c r="BI314" i="54" s="1"/>
  <c r="BJ314" i="54" s="1"/>
  <c r="BK314" i="54" s="1"/>
  <c r="BL314" i="54" s="1"/>
  <c r="BM314" i="54" s="1"/>
  <c r="BN314" i="54" s="1"/>
  <c r="BO314" i="54" s="1"/>
  <c r="BP314" i="54" s="1"/>
  <c r="BQ314" i="54" s="1"/>
  <c r="K314" i="54"/>
  <c r="AH313" i="54"/>
  <c r="AI313" i="54"/>
  <c r="AJ313" i="54"/>
  <c r="AK313" i="54" s="1"/>
  <c r="AL313" i="54"/>
  <c r="AM313" i="54" s="1"/>
  <c r="AN313" i="54" s="1"/>
  <c r="AO313" i="54" s="1"/>
  <c r="AP313" i="54"/>
  <c r="AQ313" i="54" s="1"/>
  <c r="AR313" i="54" s="1"/>
  <c r="AS313" i="54" s="1"/>
  <c r="AT313" i="54" s="1"/>
  <c r="AU313" i="54" s="1"/>
  <c r="AV313" i="54"/>
  <c r="AW313" i="54" s="1"/>
  <c r="AX313" i="54" s="1"/>
  <c r="AY313" i="54" s="1"/>
  <c r="AZ313" i="54" s="1"/>
  <c r="BA313" i="54" s="1"/>
  <c r="BB313" i="54" s="1"/>
  <c r="BC313" i="54" s="1"/>
  <c r="BD313" i="54" s="1"/>
  <c r="BE313" i="54" s="1"/>
  <c r="BF313" i="54" s="1"/>
  <c r="BG313" i="54" s="1"/>
  <c r="BH313" i="54" s="1"/>
  <c r="BI313" i="54" s="1"/>
  <c r="K313" i="54"/>
  <c r="AH312" i="54"/>
  <c r="AI312" i="54" s="1"/>
  <c r="AJ312" i="54" s="1"/>
  <c r="AK312" i="54" s="1"/>
  <c r="AL312" i="54" s="1"/>
  <c r="AM312" i="54" s="1"/>
  <c r="AN312" i="54" s="1"/>
  <c r="AO312" i="54" s="1"/>
  <c r="AP312" i="54" s="1"/>
  <c r="AQ312" i="54" s="1"/>
  <c r="K312" i="54"/>
  <c r="K311" i="54"/>
  <c r="AH311" i="54"/>
  <c r="AI311" i="54" s="1"/>
  <c r="AJ311" i="54" s="1"/>
  <c r="AK311" i="54" s="1"/>
  <c r="AL311" i="54" s="1"/>
  <c r="AM311" i="54" s="1"/>
  <c r="AN311" i="54" s="1"/>
  <c r="AO311" i="54" s="1"/>
  <c r="AP311" i="54" s="1"/>
  <c r="AQ311" i="54" s="1"/>
  <c r="AR311" i="54" s="1"/>
  <c r="AS311" i="54" s="1"/>
  <c r="AT311" i="54" s="1"/>
  <c r="AU311" i="54" s="1"/>
  <c r="AV311" i="54" s="1"/>
  <c r="AW311" i="54" s="1"/>
  <c r="AX311" i="54" s="1"/>
  <c r="AY311" i="54"/>
  <c r="AZ311" i="54" s="1"/>
  <c r="BA311" i="54" s="1"/>
  <c r="BB311" i="54" s="1"/>
  <c r="BC311" i="54" s="1"/>
  <c r="BD311" i="54" s="1"/>
  <c r="BE311" i="54" s="1"/>
  <c r="BF311" i="54" s="1"/>
  <c r="BG311" i="54" s="1"/>
  <c r="BH311" i="54" s="1"/>
  <c r="BI311" i="54" s="1"/>
  <c r="BJ311" i="54" s="1"/>
  <c r="BK311" i="54" s="1"/>
  <c r="BL311" i="54" s="1"/>
  <c r="BM311" i="54" s="1"/>
  <c r="BN311" i="54" s="1"/>
  <c r="BO311" i="54" s="1"/>
  <c r="BP311" i="54" s="1"/>
  <c r="BQ311" i="54" s="1"/>
  <c r="BR311" i="54" s="1"/>
  <c r="BS311" i="54" s="1"/>
  <c r="BT311" i="54" s="1"/>
  <c r="AH310" i="54"/>
  <c r="AI310" i="54" s="1"/>
  <c r="AJ310" i="54"/>
  <c r="AK310" i="54" s="1"/>
  <c r="AL310" i="54" s="1"/>
  <c r="AM310" i="54" s="1"/>
  <c r="AN310" i="54" s="1"/>
  <c r="AO310" i="54" s="1"/>
  <c r="AP310" i="54" s="1"/>
  <c r="AQ310" i="54" s="1"/>
  <c r="AR310" i="54" s="1"/>
  <c r="AS310" i="54" s="1"/>
  <c r="AT310" i="54" s="1"/>
  <c r="AU310" i="54" s="1"/>
  <c r="AV310" i="54"/>
  <c r="AW310" i="54" s="1"/>
  <c r="AX310" i="54" s="1"/>
  <c r="AY310" i="54" s="1"/>
  <c r="AZ310" i="54" s="1"/>
  <c r="BA310" i="54" s="1"/>
  <c r="BB310" i="54" s="1"/>
  <c r="BC310" i="54" s="1"/>
  <c r="BD310" i="54" s="1"/>
  <c r="BE310" i="54" s="1"/>
  <c r="BF310" i="54" s="1"/>
  <c r="BG310" i="54" s="1"/>
  <c r="BH310" i="54" s="1"/>
  <c r="BI310" i="54" s="1"/>
  <c r="BJ310" i="54" s="1"/>
  <c r="BK310" i="54" s="1"/>
  <c r="BL310" i="54" s="1"/>
  <c r="BM310" i="54" s="1"/>
  <c r="BN310" i="54" s="1"/>
  <c r="BO310" i="54" s="1"/>
  <c r="BP310" i="54" s="1"/>
  <c r="BQ310" i="54" s="1"/>
  <c r="BR310" i="54" s="1"/>
  <c r="BS310" i="54" s="1"/>
  <c r="BT310" i="54"/>
  <c r="K310" i="54"/>
  <c r="K309" i="54"/>
  <c r="AH309" i="54"/>
  <c r="AI309" i="54"/>
  <c r="AJ309" i="54" s="1"/>
  <c r="AK309" i="54" s="1"/>
  <c r="AL309" i="54" s="1"/>
  <c r="AM309" i="54" s="1"/>
  <c r="AN309" i="54" s="1"/>
  <c r="AO309" i="54" s="1"/>
  <c r="AP309" i="54" s="1"/>
  <c r="AQ309" i="54" s="1"/>
  <c r="AR309" i="54" s="1"/>
  <c r="AS309" i="54" s="1"/>
  <c r="AT309" i="54" s="1"/>
  <c r="AU309" i="54" s="1"/>
  <c r="AV309" i="54" s="1"/>
  <c r="AW309" i="54" s="1"/>
  <c r="AX309" i="54" s="1"/>
  <c r="AY309" i="54" s="1"/>
  <c r="AZ309" i="54" s="1"/>
  <c r="BA309" i="54" s="1"/>
  <c r="BB309" i="54" s="1"/>
  <c r="BC309" i="54" s="1"/>
  <c r="BD309" i="54" s="1"/>
  <c r="BE309" i="54" s="1"/>
  <c r="BF309" i="54" s="1"/>
  <c r="BG309" i="54" s="1"/>
  <c r="BH309" i="54" s="1"/>
  <c r="BI309" i="54" s="1"/>
  <c r="BJ309" i="54" s="1"/>
  <c r="BK309" i="54" s="1"/>
  <c r="BL309" i="54" s="1"/>
  <c r="BM309" i="54" s="1"/>
  <c r="BN309" i="54" s="1"/>
  <c r="BO309" i="54" s="1"/>
  <c r="BP309" i="54" s="1"/>
  <c r="BQ309" i="54" s="1"/>
  <c r="BR309" i="54" s="1"/>
  <c r="BS309" i="54" s="1"/>
  <c r="BT309" i="54" s="1"/>
  <c r="AH308" i="54"/>
  <c r="AI308" i="54" s="1"/>
  <c r="AJ308" i="54" s="1"/>
  <c r="AK308" i="54" s="1"/>
  <c r="AL308" i="54" s="1"/>
  <c r="AM308" i="54" s="1"/>
  <c r="AN308" i="54" s="1"/>
  <c r="AO308" i="54" s="1"/>
  <c r="AP308" i="54" s="1"/>
  <c r="AQ308" i="54" s="1"/>
  <c r="AR308" i="54" s="1"/>
  <c r="AS308" i="54" s="1"/>
  <c r="AT308" i="54"/>
  <c r="AU308" i="54" s="1"/>
  <c r="AV308" i="54" s="1"/>
  <c r="AW308" i="54" s="1"/>
  <c r="AX308" i="54" s="1"/>
  <c r="AY308" i="54" s="1"/>
  <c r="AZ308" i="54" s="1"/>
  <c r="BA308" i="54" s="1"/>
  <c r="BB308" i="54" s="1"/>
  <c r="BC308" i="54" s="1"/>
  <c r="BD308" i="54" s="1"/>
  <c r="BE308" i="54" s="1"/>
  <c r="BF308" i="54"/>
  <c r="BG308" i="54" s="1"/>
  <c r="BH308" i="54" s="1"/>
  <c r="BI308" i="54" s="1"/>
  <c r="BJ308" i="54" s="1"/>
  <c r="BK308" i="54" s="1"/>
  <c r="BL308" i="54" s="1"/>
  <c r="BM308" i="54" s="1"/>
  <c r="BN308" i="54" s="1"/>
  <c r="BO308" i="54" s="1"/>
  <c r="BP308" i="54" s="1"/>
  <c r="BQ308" i="54" s="1"/>
  <c r="BR308" i="54" s="1"/>
  <c r="BS308" i="54" s="1"/>
  <c r="BT308" i="54" s="1"/>
  <c r="K308" i="54"/>
  <c r="K307" i="54"/>
  <c r="AH307" i="54"/>
  <c r="AI307" i="54"/>
  <c r="AJ307" i="54" s="1"/>
  <c r="AK307" i="54" s="1"/>
  <c r="AL307" i="54" s="1"/>
  <c r="AM307" i="54" s="1"/>
  <c r="AN307" i="54"/>
  <c r="AO307" i="54" s="1"/>
  <c r="AP307" i="54" s="1"/>
  <c r="AQ307" i="54" s="1"/>
  <c r="AR307" i="54" s="1"/>
  <c r="AS307" i="54" s="1"/>
  <c r="AT307" i="54" s="1"/>
  <c r="AU307" i="54" s="1"/>
  <c r="AV307" i="54" s="1"/>
  <c r="AW307" i="54" s="1"/>
  <c r="AX307" i="54" s="1"/>
  <c r="AY307" i="54" s="1"/>
  <c r="AZ307" i="54" s="1"/>
  <c r="BA307" i="54" s="1"/>
  <c r="BB307" i="54" s="1"/>
  <c r="BC307" i="54" s="1"/>
  <c r="BD307" i="54" s="1"/>
  <c r="BE307" i="54" s="1"/>
  <c r="BF307" i="54" s="1"/>
  <c r="BG307" i="54"/>
  <c r="BH307" i="54" s="1"/>
  <c r="BI307" i="54" s="1"/>
  <c r="BJ307" i="54" s="1"/>
  <c r="BK307" i="54" s="1"/>
  <c r="BL307" i="54" s="1"/>
  <c r="BM307" i="54" s="1"/>
  <c r="BN307" i="54" s="1"/>
  <c r="BO307" i="54" s="1"/>
  <c r="BP307" i="54" s="1"/>
  <c r="BQ307" i="54" s="1"/>
  <c r="BR307" i="54" s="1"/>
  <c r="BS307" i="54" s="1"/>
  <c r="BT307" i="54" s="1"/>
  <c r="K306" i="54"/>
  <c r="AH306" i="54"/>
  <c r="AI306" i="54"/>
  <c r="AJ306" i="54" s="1"/>
  <c r="AK306" i="54" s="1"/>
  <c r="AL306" i="54" s="1"/>
  <c r="AM306" i="54" s="1"/>
  <c r="AN306" i="54" s="1"/>
  <c r="AO306" i="54" s="1"/>
  <c r="AP306" i="54" s="1"/>
  <c r="AQ306" i="54" s="1"/>
  <c r="AR306" i="54" s="1"/>
  <c r="AS306" i="54" s="1"/>
  <c r="AT306" i="54" s="1"/>
  <c r="AU306" i="54" s="1"/>
  <c r="AV306" i="54" s="1"/>
  <c r="AW306" i="54" s="1"/>
  <c r="AX306" i="54" s="1"/>
  <c r="AY306" i="54" s="1"/>
  <c r="AZ306" i="54" s="1"/>
  <c r="BA306" i="54"/>
  <c r="BB306" i="54" s="1"/>
  <c r="BC306" i="54" s="1"/>
  <c r="BD306" i="54" s="1"/>
  <c r="BE306" i="54" s="1"/>
  <c r="K305" i="54"/>
  <c r="AH305" i="54"/>
  <c r="AI305" i="54"/>
  <c r="AJ305" i="54" s="1"/>
  <c r="AK305" i="54" s="1"/>
  <c r="AL305" i="54" s="1"/>
  <c r="AM305" i="54" s="1"/>
  <c r="AN305" i="54" s="1"/>
  <c r="AO305" i="54" s="1"/>
  <c r="AP305" i="54" s="1"/>
  <c r="AQ305" i="54"/>
  <c r="AR305" i="54" s="1"/>
  <c r="AS305" i="54" s="1"/>
  <c r="AT305" i="54" s="1"/>
  <c r="AU305" i="54" s="1"/>
  <c r="AV305" i="54" s="1"/>
  <c r="AW305" i="54" s="1"/>
  <c r="AX305" i="54" s="1"/>
  <c r="AY305" i="54" s="1"/>
  <c r="K304" i="54"/>
  <c r="AH304" i="54"/>
  <c r="AI304" i="54" s="1"/>
  <c r="AJ304" i="54" s="1"/>
  <c r="AK304" i="54" s="1"/>
  <c r="AL304" i="54" s="1"/>
  <c r="AM304" i="54" s="1"/>
  <c r="AN304" i="54" s="1"/>
  <c r="AO304" i="54" s="1"/>
  <c r="AP304" i="54" s="1"/>
  <c r="AQ304" i="54" s="1"/>
  <c r="AR304" i="54" s="1"/>
  <c r="AS304" i="54" s="1"/>
  <c r="AT304" i="54" s="1"/>
  <c r="AU304" i="54" s="1"/>
  <c r="AV304" i="54" s="1"/>
  <c r="AW304" i="54" s="1"/>
  <c r="AX304" i="54" s="1"/>
  <c r="AY304" i="54" s="1"/>
  <c r="K303" i="54"/>
  <c r="AH303" i="54"/>
  <c r="AI303" i="54" s="1"/>
  <c r="AJ303" i="54" s="1"/>
  <c r="AK303" i="54" s="1"/>
  <c r="AL303" i="54" s="1"/>
  <c r="AM303" i="54" s="1"/>
  <c r="AN303" i="54" s="1"/>
  <c r="AO303" i="54"/>
  <c r="AP303" i="54" s="1"/>
  <c r="AQ303" i="54" s="1"/>
  <c r="AR303" i="54" s="1"/>
  <c r="AS303" i="54" s="1"/>
  <c r="AT303" i="54" s="1"/>
  <c r="AU303" i="54" s="1"/>
  <c r="AV303" i="54" s="1"/>
  <c r="AW303" i="54" s="1"/>
  <c r="AX303" i="54" s="1"/>
  <c r="AY303" i="54" s="1"/>
  <c r="AZ303" i="54" s="1"/>
  <c r="BA303" i="54" s="1"/>
  <c r="BB303" i="54" s="1"/>
  <c r="BC303" i="54" s="1"/>
  <c r="BD303" i="54" s="1"/>
  <c r="BE303" i="54" s="1"/>
  <c r="BF303" i="54" s="1"/>
  <c r="BG303" i="54" s="1"/>
  <c r="BH303" i="54" s="1"/>
  <c r="BI303" i="54" s="1"/>
  <c r="BJ303" i="54" s="1"/>
  <c r="BK303" i="54" s="1"/>
  <c r="BL303" i="54" s="1"/>
  <c r="BM303" i="54" s="1"/>
  <c r="BN303" i="54" s="1"/>
  <c r="BO303" i="54" s="1"/>
  <c r="BP303" i="54" s="1"/>
  <c r="BQ303" i="54" s="1"/>
  <c r="BR303" i="54" s="1"/>
  <c r="BS303" i="54" s="1"/>
  <c r="K302" i="54"/>
  <c r="AH302" i="54"/>
  <c r="AI302" i="54"/>
  <c r="AJ302" i="54"/>
  <c r="AK302" i="54" s="1"/>
  <c r="AL302" i="54" s="1"/>
  <c r="AM302" i="54" s="1"/>
  <c r="AN302" i="54" s="1"/>
  <c r="AO302" i="54" s="1"/>
  <c r="AP302" i="54" s="1"/>
  <c r="AQ302" i="54" s="1"/>
  <c r="AR302" i="54"/>
  <c r="AS302" i="54" s="1"/>
  <c r="AT302" i="54" s="1"/>
  <c r="AU302" i="54" s="1"/>
  <c r="AV302" i="54" s="1"/>
  <c r="AW302" i="54" s="1"/>
  <c r="AX302" i="54" s="1"/>
  <c r="AY302" i="54" s="1"/>
  <c r="K301" i="54"/>
  <c r="AH301" i="54"/>
  <c r="AI301" i="54" s="1"/>
  <c r="AJ301" i="54" s="1"/>
  <c r="AK301" i="54"/>
  <c r="AL301" i="54" s="1"/>
  <c r="AM301" i="54" s="1"/>
  <c r="K300" i="54"/>
  <c r="AH300" i="54"/>
  <c r="AI300" i="54" s="1"/>
  <c r="AJ300" i="54" s="1"/>
  <c r="AK300" i="54" s="1"/>
  <c r="AL300" i="54" s="1"/>
  <c r="AM300" i="54" s="1"/>
  <c r="AN300" i="54" s="1"/>
  <c r="AO300" i="54" s="1"/>
  <c r="AP300" i="54" s="1"/>
  <c r="AQ300" i="54" s="1"/>
  <c r="AR300" i="54" s="1"/>
  <c r="AS300" i="54" s="1"/>
  <c r="AT300" i="54" s="1"/>
  <c r="AU300" i="54" s="1"/>
  <c r="AV300" i="54" s="1"/>
  <c r="AW300" i="54" s="1"/>
  <c r="AX300" i="54" s="1"/>
  <c r="AY300" i="54" s="1"/>
  <c r="AZ300" i="54" s="1"/>
  <c r="BA300" i="54" s="1"/>
  <c r="BB300" i="54"/>
  <c r="BC300" i="54" s="1"/>
  <c r="AH299" i="54"/>
  <c r="AI299" i="54" s="1"/>
  <c r="AJ299" i="54" s="1"/>
  <c r="AK299" i="54" s="1"/>
  <c r="AL299" i="54" s="1"/>
  <c r="AM299" i="54" s="1"/>
  <c r="AN299" i="54" s="1"/>
  <c r="AO299" i="54" s="1"/>
  <c r="AP299" i="54" s="1"/>
  <c r="AQ299" i="54" s="1"/>
  <c r="AR299" i="54" s="1"/>
  <c r="AS299" i="54" s="1"/>
  <c r="AT299" i="54" s="1"/>
  <c r="AU299" i="54" s="1"/>
  <c r="AV299" i="54" s="1"/>
  <c r="AW299" i="54" s="1"/>
  <c r="AX299" i="54" s="1"/>
  <c r="AY299" i="54" s="1"/>
  <c r="AZ299" i="54" s="1"/>
  <c r="BA299" i="54" s="1"/>
  <c r="BB299" i="54" s="1"/>
  <c r="BC299" i="54" s="1"/>
  <c r="BD299" i="54" s="1"/>
  <c r="BE299" i="54" s="1"/>
  <c r="BF299" i="54" s="1"/>
  <c r="BG299" i="54" s="1"/>
  <c r="BH299" i="54" s="1"/>
  <c r="BI299" i="54" s="1"/>
  <c r="BJ299" i="54" s="1"/>
  <c r="BK299" i="54" s="1"/>
  <c r="BL299" i="54" s="1"/>
  <c r="BM299" i="54" s="1"/>
  <c r="BN299" i="54" s="1"/>
  <c r="BO299" i="54" s="1"/>
  <c r="BP299" i="54" s="1"/>
  <c r="K299" i="54"/>
  <c r="K298" i="54"/>
  <c r="H292" i="54"/>
  <c r="AH291" i="54"/>
  <c r="AI291" i="54" s="1"/>
  <c r="AJ291" i="54"/>
  <c r="AK291" i="54" s="1"/>
  <c r="AL291" i="54" s="1"/>
  <c r="AM291" i="54" s="1"/>
  <c r="AN291" i="54" s="1"/>
  <c r="AO291" i="54" s="1"/>
  <c r="AP291" i="54" s="1"/>
  <c r="AQ291" i="54" s="1"/>
  <c r="AR291" i="54" s="1"/>
  <c r="AS291" i="54" s="1"/>
  <c r="AT291" i="54" s="1"/>
  <c r="AU291" i="54" s="1"/>
  <c r="AV291" i="54" s="1"/>
  <c r="AW291" i="54" s="1"/>
  <c r="AX291" i="54" s="1"/>
  <c r="AY291" i="54" s="1"/>
  <c r="AZ291" i="54" s="1"/>
  <c r="BA291" i="54" s="1"/>
  <c r="BB291" i="54" s="1"/>
  <c r="K291" i="54"/>
  <c r="K290" i="54"/>
  <c r="AH290" i="54"/>
  <c r="AI290" i="54" s="1"/>
  <c r="AJ290" i="54" s="1"/>
  <c r="AK290" i="54" s="1"/>
  <c r="AL290" i="54" s="1"/>
  <c r="AM290" i="54"/>
  <c r="AN290" i="54" s="1"/>
  <c r="AO290" i="54" s="1"/>
  <c r="AP290" i="54" s="1"/>
  <c r="AQ290" i="54" s="1"/>
  <c r="AR290" i="54" s="1"/>
  <c r="AS290" i="54" s="1"/>
  <c r="AT290" i="54" s="1"/>
  <c r="AU290" i="54" s="1"/>
  <c r="AV290" i="54" s="1"/>
  <c r="AW290" i="54" s="1"/>
  <c r="AX290" i="54" s="1"/>
  <c r="AY290" i="54" s="1"/>
  <c r="AZ290" i="54" s="1"/>
  <c r="BA290" i="54" s="1"/>
  <c r="BB290" i="54" s="1"/>
  <c r="AH289" i="54"/>
  <c r="AI289" i="54" s="1"/>
  <c r="AJ289" i="54" s="1"/>
  <c r="AK289" i="54" s="1"/>
  <c r="AL289" i="54" s="1"/>
  <c r="AM289" i="54"/>
  <c r="AN289" i="54" s="1"/>
  <c r="AO289" i="54" s="1"/>
  <c r="AP289" i="54" s="1"/>
  <c r="AQ289" i="54" s="1"/>
  <c r="AR289" i="54" s="1"/>
  <c r="AS289" i="54" s="1"/>
  <c r="AT289" i="54" s="1"/>
  <c r="AU289" i="54" s="1"/>
  <c r="AV289" i="54" s="1"/>
  <c r="AW289" i="54" s="1"/>
  <c r="AX289" i="54" s="1"/>
  <c r="AY289" i="54" s="1"/>
  <c r="AZ289" i="54" s="1"/>
  <c r="BA289" i="54" s="1"/>
  <c r="BB289" i="54" s="1"/>
  <c r="K289" i="54"/>
  <c r="K288" i="54"/>
  <c r="AH288" i="54"/>
  <c r="AI288" i="54" s="1"/>
  <c r="AJ288" i="54" s="1"/>
  <c r="AK288" i="54" s="1"/>
  <c r="AL288" i="54" s="1"/>
  <c r="AM288" i="54" s="1"/>
  <c r="AN288" i="54" s="1"/>
  <c r="AO288" i="54" s="1"/>
  <c r="AP288" i="54" s="1"/>
  <c r="AQ288" i="54" s="1"/>
  <c r="AR288" i="54" s="1"/>
  <c r="AS288" i="54" s="1"/>
  <c r="AT288" i="54" s="1"/>
  <c r="AU288" i="54" s="1"/>
  <c r="AV288" i="54" s="1"/>
  <c r="AW288" i="54" s="1"/>
  <c r="AX288" i="54" s="1"/>
  <c r="AY288" i="54" s="1"/>
  <c r="AZ288" i="54" s="1"/>
  <c r="BA288" i="54" s="1"/>
  <c r="BB288" i="54" s="1"/>
  <c r="BC288" i="54" s="1"/>
  <c r="BD288" i="54" s="1"/>
  <c r="K287" i="54"/>
  <c r="AH287" i="54"/>
  <c r="AI287" i="54"/>
  <c r="AJ287" i="54" s="1"/>
  <c r="AK287" i="54" s="1"/>
  <c r="AL287" i="54" s="1"/>
  <c r="AM287" i="54" s="1"/>
  <c r="AN287" i="54" s="1"/>
  <c r="AO287" i="54" s="1"/>
  <c r="AP287" i="54" s="1"/>
  <c r="AQ287" i="54"/>
  <c r="AR287" i="54" s="1"/>
  <c r="AS287" i="54" s="1"/>
  <c r="AT287" i="54" s="1"/>
  <c r="AU287" i="54" s="1"/>
  <c r="AV287" i="54" s="1"/>
  <c r="AW287" i="54" s="1"/>
  <c r="AX287" i="54" s="1"/>
  <c r="AY287" i="54" s="1"/>
  <c r="AZ287" i="54" s="1"/>
  <c r="BA287" i="54" s="1"/>
  <c r="BB287" i="54" s="1"/>
  <c r="BC287" i="54" s="1"/>
  <c r="BD287" i="54" s="1"/>
  <c r="BE287" i="54"/>
  <c r="BF287" i="54" s="1"/>
  <c r="BG287" i="54" s="1"/>
  <c r="BH287" i="54" s="1"/>
  <c r="BI287" i="54" s="1"/>
  <c r="BJ287" i="54" s="1"/>
  <c r="BK287" i="54" s="1"/>
  <c r="BL287" i="54" s="1"/>
  <c r="BM287" i="54" s="1"/>
  <c r="BN287" i="54" s="1"/>
  <c r="BO287" i="54" s="1"/>
  <c r="BP287" i="54" s="1"/>
  <c r="BQ287" i="54" s="1"/>
  <c r="BR287" i="54" s="1"/>
  <c r="BS287" i="54" s="1"/>
  <c r="BT287" i="54" s="1"/>
  <c r="BU287" i="54" s="1"/>
  <c r="BV287" i="54" s="1"/>
  <c r="BW287" i="54" s="1"/>
  <c r="BX287" i="54" s="1"/>
  <c r="BY287" i="54" s="1"/>
  <c r="BZ287" i="54" s="1"/>
  <c r="CA287" i="54" s="1"/>
  <c r="CB287" i="54" s="1"/>
  <c r="CC287" i="54" s="1"/>
  <c r="CD287" i="54" s="1"/>
  <c r="CE287" i="54" s="1"/>
  <c r="CF287" i="54" s="1"/>
  <c r="CG287" i="54" s="1"/>
  <c r="CH287" i="54" s="1"/>
  <c r="CI287" i="54" s="1"/>
  <c r="CJ287" i="54" s="1"/>
  <c r="CK287" i="54" s="1"/>
  <c r="CL287" i="54" s="1"/>
  <c r="CM287" i="54" s="1"/>
  <c r="CN287" i="54" s="1"/>
  <c r="CO287" i="54" s="1"/>
  <c r="CP287" i="54" s="1"/>
  <c r="CQ287" i="54" s="1"/>
  <c r="K286" i="54"/>
  <c r="AH286" i="54"/>
  <c r="AI286" i="54"/>
  <c r="AJ286" i="54"/>
  <c r="AK286" i="54" s="1"/>
  <c r="AL286" i="54" s="1"/>
  <c r="AM286" i="54" s="1"/>
  <c r="AN286" i="54" s="1"/>
  <c r="AO286" i="54" s="1"/>
  <c r="AP286" i="54" s="1"/>
  <c r="AQ286" i="54" s="1"/>
  <c r="AR286" i="54" s="1"/>
  <c r="AS286" i="54" s="1"/>
  <c r="AT286" i="54" s="1"/>
  <c r="AU286" i="54" s="1"/>
  <c r="AV286" i="54" s="1"/>
  <c r="AW286" i="54" s="1"/>
  <c r="AX286" i="54" s="1"/>
  <c r="AY286" i="54" s="1"/>
  <c r="AZ286" i="54" s="1"/>
  <c r="BA286" i="54" s="1"/>
  <c r="BB286" i="54" s="1"/>
  <c r="BC286" i="54" s="1"/>
  <c r="BD286" i="54" s="1"/>
  <c r="BE286" i="54" s="1"/>
  <c r="BF286" i="54" s="1"/>
  <c r="BG286" i="54" s="1"/>
  <c r="BH286" i="54" s="1"/>
  <c r="BI286" i="54" s="1"/>
  <c r="BJ286" i="54" s="1"/>
  <c r="BK286" i="54" s="1"/>
  <c r="BL286" i="54" s="1"/>
  <c r="BM286" i="54" s="1"/>
  <c r="BN286" i="54" s="1"/>
  <c r="BO286" i="54" s="1"/>
  <c r="BP286" i="54" s="1"/>
  <c r="BQ286" i="54" s="1"/>
  <c r="BR286" i="54" s="1"/>
  <c r="BS286" i="54" s="1"/>
  <c r="BT286" i="54" s="1"/>
  <c r="BU286" i="54" s="1"/>
  <c r="BV286" i="54" s="1"/>
  <c r="BW286" i="54" s="1"/>
  <c r="BX286" i="54" s="1"/>
  <c r="BY286" i="54" s="1"/>
  <c r="BZ286" i="54" s="1"/>
  <c r="CA286" i="54" s="1"/>
  <c r="CB286" i="54" s="1"/>
  <c r="CC286" i="54" s="1"/>
  <c r="CD286" i="54" s="1"/>
  <c r="CE286" i="54" s="1"/>
  <c r="CF286" i="54" s="1"/>
  <c r="CG286" i="54" s="1"/>
  <c r="CH286" i="54" s="1"/>
  <c r="CI286" i="54" s="1"/>
  <c r="CJ286" i="54" s="1"/>
  <c r="CK286" i="54" s="1"/>
  <c r="CL286" i="54" s="1"/>
  <c r="CM286" i="54" s="1"/>
  <c r="CN286" i="54" s="1"/>
  <c r="CO286" i="54" s="1"/>
  <c r="CP286" i="54" s="1"/>
  <c r="CQ286" i="54" s="1"/>
  <c r="AH285" i="54"/>
  <c r="AI285" i="54" s="1"/>
  <c r="AJ285" i="54" s="1"/>
  <c r="AK285" i="54" s="1"/>
  <c r="AL285" i="54" s="1"/>
  <c r="AM285" i="54" s="1"/>
  <c r="AN285" i="54" s="1"/>
  <c r="AO285" i="54" s="1"/>
  <c r="AP285" i="54" s="1"/>
  <c r="AQ285" i="54" s="1"/>
  <c r="AR285" i="54" s="1"/>
  <c r="AS285" i="54" s="1"/>
  <c r="AT285" i="54" s="1"/>
  <c r="AU285" i="54" s="1"/>
  <c r="AV285" i="54" s="1"/>
  <c r="AW285" i="54" s="1"/>
  <c r="AX285" i="54" s="1"/>
  <c r="AY285" i="54" s="1"/>
  <c r="AZ285" i="54" s="1"/>
  <c r="BA285" i="54" s="1"/>
  <c r="BB285" i="54" s="1"/>
  <c r="BC285" i="54" s="1"/>
  <c r="BD285" i="54" s="1"/>
  <c r="BE285" i="54" s="1"/>
  <c r="BF285" i="54" s="1"/>
  <c r="BG285" i="54" s="1"/>
  <c r="BH285" i="54" s="1"/>
  <c r="BI285" i="54" s="1"/>
  <c r="BJ285" i="54" s="1"/>
  <c r="BK285" i="54" s="1"/>
  <c r="BL285" i="54" s="1"/>
  <c r="BM285" i="54" s="1"/>
  <c r="BN285" i="54" s="1"/>
  <c r="BO285" i="54" s="1"/>
  <c r="BP285" i="54" s="1"/>
  <c r="BQ285" i="54" s="1"/>
  <c r="BR285" i="54" s="1"/>
  <c r="BS285" i="54" s="1"/>
  <c r="BT285" i="54" s="1"/>
  <c r="BU285" i="54" s="1"/>
  <c r="BV285" i="54" s="1"/>
  <c r="BW285" i="54" s="1"/>
  <c r="BX285" i="54" s="1"/>
  <c r="BY285" i="54" s="1"/>
  <c r="BZ285" i="54" s="1"/>
  <c r="CA285" i="54" s="1"/>
  <c r="CB285" i="54" s="1"/>
  <c r="CC285" i="54" s="1"/>
  <c r="CD285" i="54" s="1"/>
  <c r="CE285" i="54" s="1"/>
  <c r="CF285" i="54" s="1"/>
  <c r="CG285" i="54" s="1"/>
  <c r="CH285" i="54" s="1"/>
  <c r="CI285" i="54" s="1"/>
  <c r="CJ285" i="54" s="1"/>
  <c r="CK285" i="54" s="1"/>
  <c r="CL285" i="54" s="1"/>
  <c r="K285" i="54"/>
  <c r="K284" i="54"/>
  <c r="AH284" i="54"/>
  <c r="AI284" i="54"/>
  <c r="AJ284" i="54"/>
  <c r="AK284" i="54" s="1"/>
  <c r="AL284" i="54"/>
  <c r="AM284" i="54" s="1"/>
  <c r="AN284" i="54" s="1"/>
  <c r="AO284" i="54" s="1"/>
  <c r="AP284" i="54" s="1"/>
  <c r="AQ284" i="54" s="1"/>
  <c r="AR284" i="54" s="1"/>
  <c r="AS284" i="54" s="1"/>
  <c r="AT284" i="54" s="1"/>
  <c r="AU284" i="54" s="1"/>
  <c r="AV284" i="54"/>
  <c r="AW284" i="54" s="1"/>
  <c r="AX284" i="54" s="1"/>
  <c r="AY284" i="54" s="1"/>
  <c r="AZ284" i="54" s="1"/>
  <c r="BA284" i="54" s="1"/>
  <c r="BB284" i="54" s="1"/>
  <c r="BC284" i="54" s="1"/>
  <c r="BD284" i="54" s="1"/>
  <c r="BE284" i="54" s="1"/>
  <c r="BF284" i="54" s="1"/>
  <c r="BG284" i="54" s="1"/>
  <c r="BH284" i="54" s="1"/>
  <c r="BI284" i="54" s="1"/>
  <c r="BJ284" i="54" s="1"/>
  <c r="BK284" i="54" s="1"/>
  <c r="BL284" i="54" s="1"/>
  <c r="BM284" i="54" s="1"/>
  <c r="BN284" i="54" s="1"/>
  <c r="BO284" i="54" s="1"/>
  <c r="BP284" i="54" s="1"/>
  <c r="BQ284" i="54" s="1"/>
  <c r="BR284" i="54" s="1"/>
  <c r="BS284" i="54" s="1"/>
  <c r="BT284" i="54" s="1"/>
  <c r="BU284" i="54" s="1"/>
  <c r="BV284" i="54"/>
  <c r="BW284" i="54" s="1"/>
  <c r="BX284" i="54" s="1"/>
  <c r="BY284" i="54" s="1"/>
  <c r="BZ284" i="54" s="1"/>
  <c r="CA284" i="54" s="1"/>
  <c r="CB284" i="54" s="1"/>
  <c r="CC284" i="54" s="1"/>
  <c r="CD284" i="54" s="1"/>
  <c r="CE284" i="54" s="1"/>
  <c r="CF284" i="54" s="1"/>
  <c r="CG284" i="54" s="1"/>
  <c r="CH284" i="54" s="1"/>
  <c r="CI284" i="54" s="1"/>
  <c r="CJ284" i="54" s="1"/>
  <c r="CK284" i="54" s="1"/>
  <c r="CL284" i="54" s="1"/>
  <c r="K283" i="54"/>
  <c r="AH283" i="54"/>
  <c r="AI283" i="54" s="1"/>
  <c r="AJ283" i="54" s="1"/>
  <c r="AK283" i="54" s="1"/>
  <c r="AL283" i="54"/>
  <c r="AM283" i="54" s="1"/>
  <c r="AN283" i="54"/>
  <c r="AO283" i="54" s="1"/>
  <c r="AP283" i="54" s="1"/>
  <c r="AQ283" i="54" s="1"/>
  <c r="AR283" i="54" s="1"/>
  <c r="AS283" i="54" s="1"/>
  <c r="AT283" i="54" s="1"/>
  <c r="AU283" i="54" s="1"/>
  <c r="AV283" i="54" s="1"/>
  <c r="AW283" i="54" s="1"/>
  <c r="AX283" i="54"/>
  <c r="AY283" i="54" s="1"/>
  <c r="AZ283" i="54" s="1"/>
  <c r="BA283" i="54" s="1"/>
  <c r="BB283" i="54" s="1"/>
  <c r="BC283" i="54" s="1"/>
  <c r="BD283" i="54" s="1"/>
  <c r="BE283" i="54" s="1"/>
  <c r="BF283" i="54" s="1"/>
  <c r="BG283" i="54" s="1"/>
  <c r="BH283" i="54" s="1"/>
  <c r="BI283" i="54" s="1"/>
  <c r="BJ283" i="54" s="1"/>
  <c r="BK283" i="54" s="1"/>
  <c r="BL283" i="54" s="1"/>
  <c r="BM283" i="54" s="1"/>
  <c r="BN283" i="54" s="1"/>
  <c r="BO283" i="54" s="1"/>
  <c r="BP283" i="54" s="1"/>
  <c r="BQ283" i="54" s="1"/>
  <c r="BR283" i="54" s="1"/>
  <c r="BS283" i="54" s="1"/>
  <c r="BT283" i="54" s="1"/>
  <c r="BU283" i="54" s="1"/>
  <c r="BV283" i="54" s="1"/>
  <c r="BW283" i="54" s="1"/>
  <c r="BX283" i="54" s="1"/>
  <c r="BY283" i="54" s="1"/>
  <c r="BZ283" i="54" s="1"/>
  <c r="CA283" i="54" s="1"/>
  <c r="CB283" i="54" s="1"/>
  <c r="CC283" i="54" s="1"/>
  <c r="CD283" i="54" s="1"/>
  <c r="CE283" i="54" s="1"/>
  <c r="CF283" i="54" s="1"/>
  <c r="CG283" i="54" s="1"/>
  <c r="CH283" i="54" s="1"/>
  <c r="CI283" i="54" s="1"/>
  <c r="CJ283" i="54" s="1"/>
  <c r="CK283" i="54" s="1"/>
  <c r="CL283" i="54" s="1"/>
  <c r="CM283" i="54" s="1"/>
  <c r="CN283" i="54" s="1"/>
  <c r="CO283" i="54" s="1"/>
  <c r="CP283" i="54" s="1"/>
  <c r="CQ283" i="54" s="1"/>
  <c r="AH282" i="54"/>
  <c r="AI282" i="54"/>
  <c r="AJ282" i="54"/>
  <c r="AK282" i="54" s="1"/>
  <c r="AL282" i="54" s="1"/>
  <c r="AM282" i="54" s="1"/>
  <c r="AN282" i="54" s="1"/>
  <c r="AO282" i="54" s="1"/>
  <c r="AP282" i="54" s="1"/>
  <c r="AQ282" i="54"/>
  <c r="AR282" i="54" s="1"/>
  <c r="AS282" i="54" s="1"/>
  <c r="AT282" i="54" s="1"/>
  <c r="AU282" i="54" s="1"/>
  <c r="AV282" i="54" s="1"/>
  <c r="AW282" i="54" s="1"/>
  <c r="AX282" i="54" s="1"/>
  <c r="AY282" i="54" s="1"/>
  <c r="AZ282" i="54" s="1"/>
  <c r="BA282" i="54" s="1"/>
  <c r="BB282" i="54" s="1"/>
  <c r="BC282" i="54" s="1"/>
  <c r="BD282" i="54" s="1"/>
  <c r="BE282" i="54" s="1"/>
  <c r="BF282" i="54" s="1"/>
  <c r="K282" i="54"/>
  <c r="K281" i="54"/>
  <c r="AH281" i="54"/>
  <c r="AI281" i="54"/>
  <c r="AJ281" i="54" s="1"/>
  <c r="AK281" i="54" s="1"/>
  <c r="AL281" i="54" s="1"/>
  <c r="AM281" i="54"/>
  <c r="AN281" i="54" s="1"/>
  <c r="AO281" i="54" s="1"/>
  <c r="AP281" i="54" s="1"/>
  <c r="AQ281" i="54" s="1"/>
  <c r="AR281" i="54" s="1"/>
  <c r="AS281" i="54" s="1"/>
  <c r="AT281" i="54" s="1"/>
  <c r="AU281" i="54" s="1"/>
  <c r="AV281" i="54" s="1"/>
  <c r="AW281" i="54" s="1"/>
  <c r="AX281" i="54" s="1"/>
  <c r="AY281" i="54" s="1"/>
  <c r="AZ281" i="54" s="1"/>
  <c r="BA281" i="54" s="1"/>
  <c r="BB281" i="54" s="1"/>
  <c r="BC281" i="54" s="1"/>
  <c r="BD281" i="54" s="1"/>
  <c r="BE281" i="54" s="1"/>
  <c r="BF281" i="54" s="1"/>
  <c r="BG281" i="54" s="1"/>
  <c r="BH281" i="54" s="1"/>
  <c r="BI281" i="54" s="1"/>
  <c r="BJ281" i="54" s="1"/>
  <c r="BK281" i="54" s="1"/>
  <c r="BL281" i="54" s="1"/>
  <c r="BM281" i="54" s="1"/>
  <c r="BN281" i="54" s="1"/>
  <c r="BO281" i="54" s="1"/>
  <c r="BP281" i="54" s="1"/>
  <c r="BQ281" i="54" s="1"/>
  <c r="BR281" i="54" s="1"/>
  <c r="BS281" i="54" s="1"/>
  <c r="BT281" i="54" s="1"/>
  <c r="BU281" i="54" s="1"/>
  <c r="BV281" i="54" s="1"/>
  <c r="BW281" i="54" s="1"/>
  <c r="BX281" i="54" s="1"/>
  <c r="BY281" i="54" s="1"/>
  <c r="BZ281" i="54" s="1"/>
  <c r="CA281" i="54" s="1"/>
  <c r="CB281" i="54" s="1"/>
  <c r="CC281" i="54" s="1"/>
  <c r="CD281" i="54" s="1"/>
  <c r="CE281" i="54" s="1"/>
  <c r="CF281" i="54" s="1"/>
  <c r="CG281" i="54" s="1"/>
  <c r="CH281" i="54" s="1"/>
  <c r="CI281" i="54" s="1"/>
  <c r="CJ281" i="54" s="1"/>
  <c r="CK281" i="54" s="1"/>
  <c r="CL281" i="54" s="1"/>
  <c r="CM281" i="54" s="1"/>
  <c r="CN281" i="54" s="1"/>
  <c r="CO281" i="54" s="1"/>
  <c r="CP281" i="54" s="1"/>
  <c r="AH280" i="54"/>
  <c r="AI280" i="54" s="1"/>
  <c r="AJ280" i="54" s="1"/>
  <c r="AK280" i="54" s="1"/>
  <c r="AL280" i="54"/>
  <c r="AM280" i="54" s="1"/>
  <c r="AN280" i="54"/>
  <c r="AO280" i="54" s="1"/>
  <c r="AP280" i="54" s="1"/>
  <c r="AQ280" i="54" s="1"/>
  <c r="AR280" i="54" s="1"/>
  <c r="AS280" i="54" s="1"/>
  <c r="AT280" i="54" s="1"/>
  <c r="AU280" i="54" s="1"/>
  <c r="AV280" i="54" s="1"/>
  <c r="AW280" i="54" s="1"/>
  <c r="AX280" i="54" s="1"/>
  <c r="AY280" i="54" s="1"/>
  <c r="AZ280" i="54" s="1"/>
  <c r="BA280" i="54" s="1"/>
  <c r="BB280" i="54" s="1"/>
  <c r="BC280" i="54" s="1"/>
  <c r="BD280" i="54" s="1"/>
  <c r="BE280" i="54" s="1"/>
  <c r="BF280" i="54" s="1"/>
  <c r="BG280" i="54" s="1"/>
  <c r="BH280" i="54" s="1"/>
  <c r="BI280" i="54" s="1"/>
  <c r="BJ280" i="54" s="1"/>
  <c r="BK280" i="54" s="1"/>
  <c r="BL280" i="54" s="1"/>
  <c r="BM280" i="54" s="1"/>
  <c r="BN280" i="54" s="1"/>
  <c r="BO280" i="54" s="1"/>
  <c r="BP280" i="54" s="1"/>
  <c r="BQ280" i="54" s="1"/>
  <c r="BR280" i="54" s="1"/>
  <c r="BS280" i="54" s="1"/>
  <c r="BT280" i="54" s="1"/>
  <c r="BU280" i="54" s="1"/>
  <c r="BV280" i="54"/>
  <c r="BW280" i="54" s="1"/>
  <c r="BX280" i="54"/>
  <c r="BY280" i="54" s="1"/>
  <c r="BZ280" i="54" s="1"/>
  <c r="CA280" i="54" s="1"/>
  <c r="CB280" i="54" s="1"/>
  <c r="CC280" i="54" s="1"/>
  <c r="CD280" i="54" s="1"/>
  <c r="CE280" i="54" s="1"/>
  <c r="CF280" i="54" s="1"/>
  <c r="CG280" i="54" s="1"/>
  <c r="CH280" i="54" s="1"/>
  <c r="CI280" i="54" s="1"/>
  <c r="CJ280" i="54" s="1"/>
  <c r="CK280" i="54" s="1"/>
  <c r="CL280" i="54" s="1"/>
  <c r="CM280" i="54" s="1"/>
  <c r="CN280" i="54" s="1"/>
  <c r="CO280" i="54" s="1"/>
  <c r="CP280" i="54" s="1"/>
  <c r="CQ280" i="54" s="1"/>
  <c r="K280" i="54"/>
  <c r="K279" i="54"/>
  <c r="AH279" i="54"/>
  <c r="AI279" i="54" s="1"/>
  <c r="AJ279" i="54" s="1"/>
  <c r="AK279" i="54" s="1"/>
  <c r="AL279" i="54" s="1"/>
  <c r="AM279" i="54" s="1"/>
  <c r="AN279" i="54" s="1"/>
  <c r="AO279" i="54"/>
  <c r="AP279" i="54" s="1"/>
  <c r="AQ279" i="54" s="1"/>
  <c r="AR279" i="54" s="1"/>
  <c r="AS279" i="54" s="1"/>
  <c r="AT279" i="54" s="1"/>
  <c r="AU279" i="54" s="1"/>
  <c r="AV279" i="54" s="1"/>
  <c r="AW279" i="54" s="1"/>
  <c r="AX279" i="54" s="1"/>
  <c r="AY279" i="54" s="1"/>
  <c r="AZ279" i="54" s="1"/>
  <c r="BA279" i="54" s="1"/>
  <c r="BB279" i="54" s="1"/>
  <c r="BC279" i="54" s="1"/>
  <c r="BD279" i="54" s="1"/>
  <c r="BE279" i="54" s="1"/>
  <c r="BF279" i="54" s="1"/>
  <c r="BG279" i="54" s="1"/>
  <c r="BH279" i="54" s="1"/>
  <c r="BI279" i="54" s="1"/>
  <c r="BJ279" i="54" s="1"/>
  <c r="BK279" i="54" s="1"/>
  <c r="BL279" i="54" s="1"/>
  <c r="BM279" i="54" s="1"/>
  <c r="BN279" i="54" s="1"/>
  <c r="BO279" i="54" s="1"/>
  <c r="BP279" i="54" s="1"/>
  <c r="BQ279" i="54" s="1"/>
  <c r="BR279" i="54"/>
  <c r="BS279" i="54" s="1"/>
  <c r="BT279" i="54" s="1"/>
  <c r="BU279" i="54" s="1"/>
  <c r="BV279" i="54" s="1"/>
  <c r="BW279" i="54" s="1"/>
  <c r="BX279" i="54" s="1"/>
  <c r="BY279" i="54"/>
  <c r="BZ279" i="54" s="1"/>
  <c r="CA279" i="54" s="1"/>
  <c r="CB279" i="54" s="1"/>
  <c r="CC279" i="54" s="1"/>
  <c r="CD279" i="54" s="1"/>
  <c r="CE279" i="54" s="1"/>
  <c r="CF279" i="54" s="1"/>
  <c r="CG279" i="54" s="1"/>
  <c r="CH279" i="54" s="1"/>
  <c r="CI279" i="54" s="1"/>
  <c r="CJ279" i="54" s="1"/>
  <c r="CK279" i="54" s="1"/>
  <c r="CL279" i="54" s="1"/>
  <c r="CM279" i="54" s="1"/>
  <c r="CN279" i="54" s="1"/>
  <c r="CO279" i="54" s="1"/>
  <c r="CP279" i="54" s="1"/>
  <c r="CQ279" i="54" s="1"/>
  <c r="AH278" i="54"/>
  <c r="AI278" i="54" s="1"/>
  <c r="AJ278" i="54" s="1"/>
  <c r="AK278" i="54" s="1"/>
  <c r="AL278" i="54"/>
  <c r="AM278" i="54"/>
  <c r="AN278" i="54" s="1"/>
  <c r="AO278" i="54" s="1"/>
  <c r="AP278" i="54" s="1"/>
  <c r="AQ278" i="54" s="1"/>
  <c r="AR278" i="54" s="1"/>
  <c r="AS278" i="54" s="1"/>
  <c r="AT278" i="54" s="1"/>
  <c r="AU278" i="54" s="1"/>
  <c r="AV278" i="54" s="1"/>
  <c r="AW278" i="54" s="1"/>
  <c r="AX278" i="54" s="1"/>
  <c r="AY278" i="54" s="1"/>
  <c r="AZ278" i="54" s="1"/>
  <c r="BA278" i="54" s="1"/>
  <c r="BB278" i="54" s="1"/>
  <c r="BC278" i="54" s="1"/>
  <c r="BD278" i="54" s="1"/>
  <c r="BE278" i="54" s="1"/>
  <c r="BF278" i="54" s="1"/>
  <c r="BG278" i="54" s="1"/>
  <c r="BH278" i="54" s="1"/>
  <c r="BI278" i="54" s="1"/>
  <c r="BJ278" i="54" s="1"/>
  <c r="BK278" i="54" s="1"/>
  <c r="BL278" i="54" s="1"/>
  <c r="BM278" i="54" s="1"/>
  <c r="BN278" i="54" s="1"/>
  <c r="BO278" i="54" s="1"/>
  <c r="BP278" i="54"/>
  <c r="BQ278" i="54" s="1"/>
  <c r="BR278" i="54" s="1"/>
  <c r="BS278" i="54" s="1"/>
  <c r="BT278" i="54" s="1"/>
  <c r="BU278" i="54" s="1"/>
  <c r="BV278" i="54" s="1"/>
  <c r="BW278" i="54"/>
  <c r="BX278" i="54" s="1"/>
  <c r="BY278" i="54" s="1"/>
  <c r="BZ278" i="54" s="1"/>
  <c r="CA278" i="54" s="1"/>
  <c r="CB278" i="54" s="1"/>
  <c r="CC278" i="54" s="1"/>
  <c r="CD278" i="54" s="1"/>
  <c r="CE278" i="54" s="1"/>
  <c r="CF278" i="54" s="1"/>
  <c r="CG278" i="54" s="1"/>
  <c r="CH278" i="54" s="1"/>
  <c r="CI278" i="54" s="1"/>
  <c r="CJ278" i="54" s="1"/>
  <c r="CK278" i="54" s="1"/>
  <c r="CL278" i="54" s="1"/>
  <c r="CM278" i="54" s="1"/>
  <c r="CN278" i="54" s="1"/>
  <c r="CO278" i="54" s="1"/>
  <c r="CP278" i="54" s="1"/>
  <c r="CQ278" i="54" s="1"/>
  <c r="K278" i="54"/>
  <c r="AH277" i="54"/>
  <c r="AI277" i="54"/>
  <c r="AJ277" i="54"/>
  <c r="AK277" i="54" s="1"/>
  <c r="AL277" i="54" s="1"/>
  <c r="AM277" i="54" s="1"/>
  <c r="AN277" i="54" s="1"/>
  <c r="AO277" i="54" s="1"/>
  <c r="AP277" i="54" s="1"/>
  <c r="AQ277" i="54" s="1"/>
  <c r="AR277" i="54" s="1"/>
  <c r="AS277" i="54" s="1"/>
  <c r="AT277" i="54" s="1"/>
  <c r="AU277" i="54" s="1"/>
  <c r="AV277" i="54" s="1"/>
  <c r="AW277" i="54" s="1"/>
  <c r="AX277" i="54" s="1"/>
  <c r="AY277" i="54" s="1"/>
  <c r="AZ277" i="54" s="1"/>
  <c r="BA277" i="54" s="1"/>
  <c r="K277" i="54"/>
  <c r="H272" i="54"/>
  <c r="AH271" i="54"/>
  <c r="AI271" i="54" s="1"/>
  <c r="AJ271" i="54" s="1"/>
  <c r="AK271" i="54"/>
  <c r="AL271" i="54" s="1"/>
  <c r="AM271" i="54" s="1"/>
  <c r="AN271" i="54" s="1"/>
  <c r="AO271" i="54" s="1"/>
  <c r="AP271" i="54" s="1"/>
  <c r="K271" i="54"/>
  <c r="K270" i="54"/>
  <c r="K269" i="54"/>
  <c r="H265" i="54"/>
  <c r="K264" i="54"/>
  <c r="AH263" i="54"/>
  <c r="AI263" i="54"/>
  <c r="AJ263" i="54"/>
  <c r="AK263" i="54" s="1"/>
  <c r="K263" i="54"/>
  <c r="K262" i="54"/>
  <c r="K261" i="54"/>
  <c r="AH261" i="54"/>
  <c r="AI261" i="54"/>
  <c r="AJ261" i="54" s="1"/>
  <c r="AK261" i="54" s="1"/>
  <c r="AL261" i="54" s="1"/>
  <c r="AM261" i="54" s="1"/>
  <c r="AN261" i="54"/>
  <c r="K260" i="54"/>
  <c r="K259" i="54"/>
  <c r="K258" i="54"/>
  <c r="K257" i="54"/>
  <c r="K256" i="54"/>
  <c r="H251" i="54"/>
  <c r="K250" i="54"/>
  <c r="AH249" i="54"/>
  <c r="AI249" i="54" s="1"/>
  <c r="AJ249" i="54" s="1"/>
  <c r="AK249" i="54" s="1"/>
  <c r="AL249" i="54"/>
  <c r="AM249" i="54"/>
  <c r="AN249" i="54" s="1"/>
  <c r="AO249" i="54" s="1"/>
  <c r="AP249" i="54" s="1"/>
  <c r="AQ249" i="54" s="1"/>
  <c r="AR249" i="54" s="1"/>
  <c r="AS249" i="54" s="1"/>
  <c r="AT249" i="54" s="1"/>
  <c r="AU249" i="54" s="1"/>
  <c r="AV249" i="54" s="1"/>
  <c r="AW249" i="54" s="1"/>
  <c r="AX249" i="54" s="1"/>
  <c r="AY249" i="54" s="1"/>
  <c r="AZ249" i="54" s="1"/>
  <c r="K249" i="54"/>
  <c r="K248" i="54"/>
  <c r="K247" i="54"/>
  <c r="K246" i="54"/>
  <c r="AH246" i="54"/>
  <c r="AH245" i="54"/>
  <c r="AI245" i="54" s="1"/>
  <c r="AJ245" i="54" s="1"/>
  <c r="AK245" i="54" s="1"/>
  <c r="AL245" i="54" s="1"/>
  <c r="AM245" i="54"/>
  <c r="AN245" i="54" s="1"/>
  <c r="AO245" i="54"/>
  <c r="AP245" i="54" s="1"/>
  <c r="AQ245" i="54" s="1"/>
  <c r="AR245" i="54" s="1"/>
  <c r="AS245" i="54" s="1"/>
  <c r="AT245" i="54" s="1"/>
  <c r="AU245" i="54" s="1"/>
  <c r="AV245" i="54" s="1"/>
  <c r="AW245" i="54" s="1"/>
  <c r="AX245" i="54" s="1"/>
  <c r="K245" i="54"/>
  <c r="K244" i="54"/>
  <c r="H239" i="54"/>
  <c r="K238" i="54"/>
  <c r="K237" i="54"/>
  <c r="H232" i="54"/>
  <c r="AH231" i="54"/>
  <c r="AI231" i="54" s="1"/>
  <c r="AJ231" i="54" s="1"/>
  <c r="AK231" i="54" s="1"/>
  <c r="AL231" i="54" s="1"/>
  <c r="AM231" i="54" s="1"/>
  <c r="AN231" i="54"/>
  <c r="AO231" i="54" s="1"/>
  <c r="AP231" i="54"/>
  <c r="AQ231" i="54" s="1"/>
  <c r="K231" i="54"/>
  <c r="AH230" i="54"/>
  <c r="AI230" i="54"/>
  <c r="AJ230" i="54"/>
  <c r="AK230" i="54" s="1"/>
  <c r="AL230" i="54" s="1"/>
  <c r="AM230" i="54" s="1"/>
  <c r="AN230" i="54"/>
  <c r="AO230" i="54" s="1"/>
  <c r="K230" i="54"/>
  <c r="AH229" i="54"/>
  <c r="AI229" i="54" s="1"/>
  <c r="AJ229" i="54" s="1"/>
  <c r="AK229" i="54"/>
  <c r="AL229" i="54" s="1"/>
  <c r="AM229" i="54" s="1"/>
  <c r="AN229" i="54" s="1"/>
  <c r="AO229" i="54" s="1"/>
  <c r="K229" i="54"/>
  <c r="AH228" i="54"/>
  <c r="AI228" i="54"/>
  <c r="AJ228" i="54" s="1"/>
  <c r="AK228" i="54"/>
  <c r="AL228" i="54" s="1"/>
  <c r="AM228" i="54" s="1"/>
  <c r="AN228" i="54" s="1"/>
  <c r="AO228" i="54" s="1"/>
  <c r="K228" i="54"/>
  <c r="K227" i="54"/>
  <c r="K226" i="54"/>
  <c r="AH226" i="54"/>
  <c r="AI226" i="54" s="1"/>
  <c r="AJ226" i="54" s="1"/>
  <c r="AK226" i="54" s="1"/>
  <c r="AL226" i="54"/>
  <c r="AM226" i="54" s="1"/>
  <c r="AN226" i="54" s="1"/>
  <c r="AO226" i="54"/>
  <c r="K225" i="54"/>
  <c r="AH225" i="54"/>
  <c r="AI225" i="54"/>
  <c r="AJ225" i="54" s="1"/>
  <c r="AK225" i="54"/>
  <c r="AL225" i="54" s="1"/>
  <c r="AM225" i="54"/>
  <c r="AN225" i="54" s="1"/>
  <c r="AO225" i="54" s="1"/>
  <c r="K224" i="54"/>
  <c r="AH224" i="54"/>
  <c r="AI224" i="54" s="1"/>
  <c r="AJ224" i="54" s="1"/>
  <c r="AK224" i="54" s="1"/>
  <c r="AL224" i="54" s="1"/>
  <c r="AM224" i="54" s="1"/>
  <c r="AN224" i="54" s="1"/>
  <c r="AO224" i="54" s="1"/>
  <c r="K223" i="54"/>
  <c r="K222" i="54"/>
  <c r="AH222" i="54"/>
  <c r="AI222" i="54" s="1"/>
  <c r="AJ222" i="54" s="1"/>
  <c r="AK222" i="54" s="1"/>
  <c r="AL222" i="54"/>
  <c r="AM222" i="54" s="1"/>
  <c r="AN222" i="54" s="1"/>
  <c r="AO222" i="54" s="1"/>
  <c r="AP222" i="54" s="1"/>
  <c r="AH221" i="54"/>
  <c r="AI221" i="54"/>
  <c r="AJ221" i="54"/>
  <c r="AK221" i="54" s="1"/>
  <c r="AL221" i="54" s="1"/>
  <c r="AM221" i="54"/>
  <c r="AN221" i="54" s="1"/>
  <c r="K221" i="54"/>
  <c r="K220" i="54"/>
  <c r="K219" i="54"/>
  <c r="K218" i="54"/>
  <c r="AH218" i="54"/>
  <c r="AI218" i="54" s="1"/>
  <c r="AJ218" i="54" s="1"/>
  <c r="AK218" i="54" s="1"/>
  <c r="AL218" i="54"/>
  <c r="AM218" i="54" s="1"/>
  <c r="AN218" i="54" s="1"/>
  <c r="AO218" i="54"/>
  <c r="AP218" i="54" s="1"/>
  <c r="K217" i="54"/>
  <c r="K216" i="54"/>
  <c r="K215" i="54"/>
  <c r="AH215" i="54"/>
  <c r="AI215" i="54"/>
  <c r="AJ215" i="54" s="1"/>
  <c r="AK215" i="54" s="1"/>
  <c r="AL215" i="54" s="1"/>
  <c r="AM215" i="54" s="1"/>
  <c r="K214" i="54"/>
  <c r="K213" i="54"/>
  <c r="AH213" i="54"/>
  <c r="AI213" i="54" s="1"/>
  <c r="AJ213" i="54" s="1"/>
  <c r="AK213" i="54" s="1"/>
  <c r="AL213" i="54" s="1"/>
  <c r="AM213" i="54"/>
  <c r="AN213" i="54" s="1"/>
  <c r="AO213" i="54"/>
  <c r="AP213" i="54" s="1"/>
  <c r="AQ213" i="54" s="1"/>
  <c r="AR213" i="54" s="1"/>
  <c r="AS213" i="54" s="1"/>
  <c r="K212" i="54"/>
  <c r="K211" i="54"/>
  <c r="K210" i="54"/>
  <c r="AH209" i="54"/>
  <c r="AI209" i="54"/>
  <c r="AJ209" i="54"/>
  <c r="AK209" i="54"/>
  <c r="AL209" i="54" s="1"/>
  <c r="AM209" i="54"/>
  <c r="AN209" i="54" s="1"/>
  <c r="AO209" i="54" s="1"/>
  <c r="K209" i="54"/>
  <c r="K208" i="54"/>
  <c r="K207" i="54"/>
  <c r="AH207" i="54"/>
  <c r="AI207" i="54" s="1"/>
  <c r="AJ207" i="54"/>
  <c r="AK207" i="54" s="1"/>
  <c r="AL207" i="54" s="1"/>
  <c r="AM207" i="54" s="1"/>
  <c r="AN207" i="54"/>
  <c r="K206" i="54"/>
  <c r="K205" i="54"/>
  <c r="K204" i="54"/>
  <c r="K203" i="54"/>
  <c r="K202" i="54"/>
  <c r="K201" i="54"/>
  <c r="K200" i="54"/>
  <c r="K199" i="54"/>
  <c r="K198" i="54"/>
  <c r="K197" i="54"/>
  <c r="K196" i="54"/>
  <c r="K195" i="54"/>
  <c r="K194" i="54"/>
  <c r="K193" i="54"/>
  <c r="AH193" i="54"/>
  <c r="AI193" i="54" s="1"/>
  <c r="AJ193" i="54" s="1"/>
  <c r="AK193" i="54"/>
  <c r="AL193" i="54" s="1"/>
  <c r="AM193" i="54" s="1"/>
  <c r="AN193" i="54"/>
  <c r="AO193" i="54" s="1"/>
  <c r="AP193" i="54" s="1"/>
  <c r="AQ193" i="54" s="1"/>
  <c r="K192" i="54"/>
  <c r="K191" i="54"/>
  <c r="AH191" i="54"/>
  <c r="AI191" i="54" s="1"/>
  <c r="AJ191" i="54" s="1"/>
  <c r="AK191" i="54" s="1"/>
  <c r="AL191" i="54" s="1"/>
  <c r="AM191" i="54"/>
  <c r="AN191" i="54" s="1"/>
  <c r="AO191" i="54"/>
  <c r="AP191" i="54" s="1"/>
  <c r="AQ191" i="54" s="1"/>
  <c r="K190" i="54"/>
  <c r="H186" i="54"/>
  <c r="K185" i="54"/>
  <c r="K184" i="54"/>
  <c r="AH183" i="54"/>
  <c r="K183" i="54"/>
  <c r="K182" i="54"/>
  <c r="K181" i="54"/>
  <c r="AH181" i="54"/>
  <c r="AI181" i="54"/>
  <c r="AJ181" i="54" s="1"/>
  <c r="AK181" i="54" s="1"/>
  <c r="AL181" i="54" s="1"/>
  <c r="AM181" i="54" s="1"/>
  <c r="AN181" i="54"/>
  <c r="AO181" i="54" s="1"/>
  <c r="AP181" i="54"/>
  <c r="AQ181" i="54" s="1"/>
  <c r="AR181" i="54" s="1"/>
  <c r="AS181" i="54" s="1"/>
  <c r="AT181" i="54" s="1"/>
  <c r="AU181" i="54"/>
  <c r="AV181" i="54" s="1"/>
  <c r="AW181" i="54"/>
  <c r="AX181" i="54" s="1"/>
  <c r="AY181" i="54" s="1"/>
  <c r="AZ181" i="54" s="1"/>
  <c r="K180" i="54"/>
  <c r="AH180" i="54"/>
  <c r="AI180" i="54" s="1"/>
  <c r="AJ180" i="54" s="1"/>
  <c r="AK180" i="54"/>
  <c r="AL180" i="54" s="1"/>
  <c r="AM180" i="54" s="1"/>
  <c r="AN180" i="54" s="1"/>
  <c r="AO180" i="54"/>
  <c r="AP180" i="54" s="1"/>
  <c r="AQ180" i="54" s="1"/>
  <c r="AR180" i="54"/>
  <c r="AS180" i="54" s="1"/>
  <c r="AT180" i="54" s="1"/>
  <c r="AU180" i="54" s="1"/>
  <c r="AV180" i="54" s="1"/>
  <c r="AW180" i="54"/>
  <c r="AX180" i="54" s="1"/>
  <c r="AY180" i="54" s="1"/>
  <c r="AH179" i="54"/>
  <c r="AI179" i="54" s="1"/>
  <c r="AJ179" i="54" s="1"/>
  <c r="AK179" i="54" s="1"/>
  <c r="AL179" i="54"/>
  <c r="AM179" i="54" s="1"/>
  <c r="AN179" i="54"/>
  <c r="AO179" i="54" s="1"/>
  <c r="AP179" i="54" s="1"/>
  <c r="AQ179" i="54" s="1"/>
  <c r="AR179" i="54" s="1"/>
  <c r="AS179" i="54"/>
  <c r="AT179" i="54" s="1"/>
  <c r="AU179" i="54"/>
  <c r="AV179" i="54" s="1"/>
  <c r="AW179" i="54" s="1"/>
  <c r="AX179" i="54" s="1"/>
  <c r="AY179" i="54" s="1"/>
  <c r="AZ179" i="54" s="1"/>
  <c r="K179" i="54"/>
  <c r="K178" i="54"/>
  <c r="K177" i="54"/>
  <c r="AH177" i="54"/>
  <c r="AI177" i="54"/>
  <c r="AJ177" i="54"/>
  <c r="AK177" i="54" s="1"/>
  <c r="AL177" i="54" s="1"/>
  <c r="AM177" i="54" s="1"/>
  <c r="AN177" i="54" s="1"/>
  <c r="AO177" i="54" s="1"/>
  <c r="AP177" i="54" s="1"/>
  <c r="AQ177" i="54" s="1"/>
  <c r="AR177" i="54" s="1"/>
  <c r="AS177" i="54" s="1"/>
  <c r="AT177" i="54" s="1"/>
  <c r="AU177" i="54" s="1"/>
  <c r="AV177" i="54" s="1"/>
  <c r="AW177" i="54" s="1"/>
  <c r="AX177" i="54" s="1"/>
  <c r="AY177" i="54"/>
  <c r="AZ177" i="54" s="1"/>
  <c r="AH176" i="54"/>
  <c r="AI176" i="54" s="1"/>
  <c r="AJ176" i="54" s="1"/>
  <c r="AK176" i="54" s="1"/>
  <c r="AL176" i="54" s="1"/>
  <c r="AM176" i="54" s="1"/>
  <c r="AN176" i="54" s="1"/>
  <c r="AO176" i="54" s="1"/>
  <c r="AP176" i="54" s="1"/>
  <c r="AQ176" i="54" s="1"/>
  <c r="AR176" i="54" s="1"/>
  <c r="AS176" i="54" s="1"/>
  <c r="AT176" i="54" s="1"/>
  <c r="AU176" i="54" s="1"/>
  <c r="AV176" i="54" s="1"/>
  <c r="AW176" i="54" s="1"/>
  <c r="AX176" i="54" s="1"/>
  <c r="K176" i="54"/>
  <c r="AH175" i="54"/>
  <c r="AI175" i="54"/>
  <c r="AJ175" i="54" s="1"/>
  <c r="AK175" i="54" s="1"/>
  <c r="AL175" i="54" s="1"/>
  <c r="AM175" i="54" s="1"/>
  <c r="AN175" i="54" s="1"/>
  <c r="AO175" i="54" s="1"/>
  <c r="AP175" i="54" s="1"/>
  <c r="AQ175" i="54" s="1"/>
  <c r="AR175" i="54" s="1"/>
  <c r="AS175" i="54" s="1"/>
  <c r="AT175" i="54" s="1"/>
  <c r="AU175" i="54" s="1"/>
  <c r="AV175" i="54" s="1"/>
  <c r="AW175" i="54" s="1"/>
  <c r="AX175" i="54"/>
  <c r="AY175" i="54" s="1"/>
  <c r="K175" i="54"/>
  <c r="K174" i="54"/>
  <c r="AH173" i="54"/>
  <c r="K173" i="54"/>
  <c r="K172" i="54"/>
  <c r="AH172" i="54"/>
  <c r="AH171" i="54"/>
  <c r="K171" i="54"/>
  <c r="K170" i="54"/>
  <c r="K169" i="54"/>
  <c r="AH169" i="54"/>
  <c r="AI169" i="54" s="1"/>
  <c r="AH168" i="54"/>
  <c r="K168" i="54"/>
  <c r="K167" i="54"/>
  <c r="AH166" i="54"/>
  <c r="AI166" i="54"/>
  <c r="AJ166" i="54" s="1"/>
  <c r="AK166" i="54"/>
  <c r="AL166" i="54" s="1"/>
  <c r="AM166" i="54" s="1"/>
  <c r="AN166" i="54" s="1"/>
  <c r="AO166" i="54"/>
  <c r="AP166" i="54" s="1"/>
  <c r="AQ166" i="54"/>
  <c r="AR166" i="54" s="1"/>
  <c r="AS166" i="54" s="1"/>
  <c r="AT166" i="54" s="1"/>
  <c r="AU166" i="54" s="1"/>
  <c r="AV166" i="54" s="1"/>
  <c r="AW166" i="54" s="1"/>
  <c r="AX166" i="54" s="1"/>
  <c r="K166" i="54"/>
  <c r="K165" i="54"/>
  <c r="AH164" i="54"/>
  <c r="AI164" i="54" s="1"/>
  <c r="AJ164" i="54" s="1"/>
  <c r="AK164" i="54" s="1"/>
  <c r="AL164" i="54" s="1"/>
  <c r="AM164" i="54" s="1"/>
  <c r="AN164" i="54" s="1"/>
  <c r="AO164" i="54" s="1"/>
  <c r="AP164" i="54" s="1"/>
  <c r="AQ164" i="54" s="1"/>
  <c r="AR164" i="54" s="1"/>
  <c r="AS164" i="54" s="1"/>
  <c r="AT164" i="54" s="1"/>
  <c r="AU164" i="54" s="1"/>
  <c r="AV164" i="54" s="1"/>
  <c r="AW164" i="54" s="1"/>
  <c r="AX164" i="54" s="1"/>
  <c r="K164" i="54"/>
  <c r="K163" i="54"/>
  <c r="AH162" i="54"/>
  <c r="AI162" i="54"/>
  <c r="AJ162" i="54" s="1"/>
  <c r="AK162" i="54" s="1"/>
  <c r="AL162" i="54" s="1"/>
  <c r="AM162" i="54"/>
  <c r="AN162" i="54" s="1"/>
  <c r="AO162" i="54"/>
  <c r="AP162" i="54" s="1"/>
  <c r="AQ162" i="54" s="1"/>
  <c r="AR162" i="54" s="1"/>
  <c r="AS162" i="54"/>
  <c r="AT162" i="54" s="1"/>
  <c r="AU162" i="54"/>
  <c r="AV162" i="54" s="1"/>
  <c r="AW162" i="54" s="1"/>
  <c r="AX162" i="54" s="1"/>
  <c r="K162" i="54"/>
  <c r="K161" i="54"/>
  <c r="AH161" i="54"/>
  <c r="AI161" i="54" s="1"/>
  <c r="AJ161" i="54" s="1"/>
  <c r="AK161" i="54" s="1"/>
  <c r="AL161" i="54"/>
  <c r="AM161" i="54" s="1"/>
  <c r="AN161" i="54"/>
  <c r="AO161" i="54" s="1"/>
  <c r="AP161" i="54" s="1"/>
  <c r="AQ161" i="54" s="1"/>
  <c r="AR161" i="54"/>
  <c r="AS161" i="54" s="1"/>
  <c r="AT161" i="54" s="1"/>
  <c r="AU161" i="54" s="1"/>
  <c r="AV161" i="54" s="1"/>
  <c r="AW161" i="54" s="1"/>
  <c r="AX161" i="54" s="1"/>
  <c r="AH160" i="54"/>
  <c r="AI160" i="54"/>
  <c r="AJ160" i="54" s="1"/>
  <c r="AK160" i="54" s="1"/>
  <c r="AL160" i="54" s="1"/>
  <c r="AM160" i="54"/>
  <c r="AN160" i="54" s="1"/>
  <c r="AO160" i="54" s="1"/>
  <c r="AP160" i="54" s="1"/>
  <c r="AQ160" i="54" s="1"/>
  <c r="AR160" i="54" s="1"/>
  <c r="AS160" i="54" s="1"/>
  <c r="AT160" i="54" s="1"/>
  <c r="AU160" i="54" s="1"/>
  <c r="AV160" i="54" s="1"/>
  <c r="AW160" i="54" s="1"/>
  <c r="AX160" i="54" s="1"/>
  <c r="K160" i="54"/>
  <c r="AH159" i="54"/>
  <c r="AI159" i="54"/>
  <c r="AJ159" i="54" s="1"/>
  <c r="AK159" i="54" s="1"/>
  <c r="AL159" i="54" s="1"/>
  <c r="AM159" i="54"/>
  <c r="AN159" i="54" s="1"/>
  <c r="AO159" i="54" s="1"/>
  <c r="AP159" i="54" s="1"/>
  <c r="AQ159" i="54" s="1"/>
  <c r="AR159" i="54" s="1"/>
  <c r="AS159" i="54" s="1"/>
  <c r="AT159" i="54" s="1"/>
  <c r="AU159" i="54" s="1"/>
  <c r="AV159" i="54" s="1"/>
  <c r="AW159" i="54" s="1"/>
  <c r="K159" i="54"/>
  <c r="AH158" i="54"/>
  <c r="AI158" i="54" s="1"/>
  <c r="AJ158" i="54"/>
  <c r="AK158" i="54" s="1"/>
  <c r="AL158" i="54" s="1"/>
  <c r="AM158" i="54" s="1"/>
  <c r="AN158" i="54" s="1"/>
  <c r="AO158" i="54" s="1"/>
  <c r="AP158" i="54" s="1"/>
  <c r="AQ158" i="54" s="1"/>
  <c r="AR158" i="54" s="1"/>
  <c r="AS158" i="54" s="1"/>
  <c r="AT158" i="54" s="1"/>
  <c r="AU158" i="54" s="1"/>
  <c r="AV158" i="54" s="1"/>
  <c r="AW158" i="54" s="1"/>
  <c r="K158" i="54"/>
  <c r="K157" i="54"/>
  <c r="AH157" i="54"/>
  <c r="AI157" i="54" s="1"/>
  <c r="AJ157" i="54" s="1"/>
  <c r="AK157" i="54" s="1"/>
  <c r="AL157" i="54" s="1"/>
  <c r="AM157" i="54" s="1"/>
  <c r="AN157" i="54" s="1"/>
  <c r="AO157" i="54" s="1"/>
  <c r="AP157" i="54" s="1"/>
  <c r="AQ157" i="54" s="1"/>
  <c r="AR157" i="54" s="1"/>
  <c r="AS157" i="54" s="1"/>
  <c r="AT157" i="54" s="1"/>
  <c r="AU157" i="54" s="1"/>
  <c r="AV157" i="54" s="1"/>
  <c r="AH156" i="54"/>
  <c r="AI156" i="54" s="1"/>
  <c r="AJ156" i="54" s="1"/>
  <c r="AK156" i="54" s="1"/>
  <c r="AL156" i="54" s="1"/>
  <c r="AM156" i="54" s="1"/>
  <c r="AN156" i="54" s="1"/>
  <c r="AO156" i="54" s="1"/>
  <c r="AP156" i="54" s="1"/>
  <c r="AQ156" i="54" s="1"/>
  <c r="AR156" i="54" s="1"/>
  <c r="AS156" i="54"/>
  <c r="AT156" i="54" s="1"/>
  <c r="AU156" i="54" s="1"/>
  <c r="AV156" i="54" s="1"/>
  <c r="AW156" i="54"/>
  <c r="AX156" i="54" s="1"/>
  <c r="K156" i="54"/>
  <c r="K155" i="54"/>
  <c r="AH155" i="54"/>
  <c r="AI155" i="54"/>
  <c r="AJ155" i="54"/>
  <c r="AK155" i="54" s="1"/>
  <c r="AL155" i="54"/>
  <c r="AM155" i="54" s="1"/>
  <c r="AN155" i="54" s="1"/>
  <c r="AO155" i="54" s="1"/>
  <c r="AP155" i="54" s="1"/>
  <c r="AQ155" i="54" s="1"/>
  <c r="AR155" i="54" s="1"/>
  <c r="AS155" i="54" s="1"/>
  <c r="AT155" i="54" s="1"/>
  <c r="AU155" i="54" s="1"/>
  <c r="AV155" i="54" s="1"/>
  <c r="K154" i="54"/>
  <c r="AH154" i="54"/>
  <c r="AI154" i="54" s="1"/>
  <c r="AJ154" i="54" s="1"/>
  <c r="AK154" i="54" s="1"/>
  <c r="AL154" i="54" s="1"/>
  <c r="AM154" i="54" s="1"/>
  <c r="AN154" i="54" s="1"/>
  <c r="AO154" i="54" s="1"/>
  <c r="AP154" i="54" s="1"/>
  <c r="AQ154" i="54" s="1"/>
  <c r="AR154" i="54" s="1"/>
  <c r="AS154" i="54" s="1"/>
  <c r="AT154" i="54" s="1"/>
  <c r="AU154" i="54" s="1"/>
  <c r="AV154" i="54" s="1"/>
  <c r="AW154" i="54" s="1"/>
  <c r="AX154" i="54" s="1"/>
  <c r="AY154" i="54" s="1"/>
  <c r="AZ154" i="54" s="1"/>
  <c r="BA154" i="54" s="1"/>
  <c r="BB154" i="54" s="1"/>
  <c r="BC154" i="54" s="1"/>
  <c r="BD154" i="54" s="1"/>
  <c r="BE154" i="54" s="1"/>
  <c r="BF154" i="54" s="1"/>
  <c r="BG154" i="54" s="1"/>
  <c r="BH154" i="54" s="1"/>
  <c r="BI154" i="54" s="1"/>
  <c r="BJ154" i="54" s="1"/>
  <c r="BK154" i="54" s="1"/>
  <c r="AH153" i="54"/>
  <c r="AI153" i="54" s="1"/>
  <c r="AJ153" i="54" s="1"/>
  <c r="AK153" i="54" s="1"/>
  <c r="AL153" i="54"/>
  <c r="AM153" i="54" s="1"/>
  <c r="AN153" i="54"/>
  <c r="AO153" i="54" s="1"/>
  <c r="AP153" i="54" s="1"/>
  <c r="AQ153" i="54" s="1"/>
  <c r="AR153" i="54" s="1"/>
  <c r="AS153" i="54" s="1"/>
  <c r="AT153" i="54" s="1"/>
  <c r="AU153" i="54" s="1"/>
  <c r="AV153" i="54" s="1"/>
  <c r="AW153" i="54" s="1"/>
  <c r="AX153" i="54" s="1"/>
  <c r="AY153" i="54" s="1"/>
  <c r="AZ153" i="54" s="1"/>
  <c r="BA153" i="54" s="1"/>
  <c r="BB153" i="54" s="1"/>
  <c r="BC153" i="54" s="1"/>
  <c r="BD153" i="54" s="1"/>
  <c r="BE153" i="54" s="1"/>
  <c r="BF153" i="54" s="1"/>
  <c r="BG153" i="54" s="1"/>
  <c r="BH153" i="54" s="1"/>
  <c r="BI153" i="54" s="1"/>
  <c r="BJ153" i="54" s="1"/>
  <c r="BK153" i="54" s="1"/>
  <c r="K153" i="54"/>
  <c r="K152" i="54"/>
  <c r="AH152" i="54"/>
  <c r="AI152" i="54"/>
  <c r="AJ152" i="54"/>
  <c r="AK152" i="54" s="1"/>
  <c r="AL152" i="54"/>
  <c r="AM152" i="54" s="1"/>
  <c r="AN152" i="54" s="1"/>
  <c r="AO152" i="54" s="1"/>
  <c r="AP152" i="54" s="1"/>
  <c r="AQ152" i="54" s="1"/>
  <c r="AR152" i="54" s="1"/>
  <c r="AS152" i="54" s="1"/>
  <c r="AT152" i="54" s="1"/>
  <c r="AU152" i="54" s="1"/>
  <c r="AV152" i="54" s="1"/>
  <c r="AW152" i="54" s="1"/>
  <c r="AX152" i="54" s="1"/>
  <c r="AY152" i="54" s="1"/>
  <c r="AZ152" i="54" s="1"/>
  <c r="BA152" i="54" s="1"/>
  <c r="BB152" i="54"/>
  <c r="BC152" i="54" s="1"/>
  <c r="BD152" i="54" s="1"/>
  <c r="BE152" i="54" s="1"/>
  <c r="BF152" i="54" s="1"/>
  <c r="BG152" i="54" s="1"/>
  <c r="BH152" i="54" s="1"/>
  <c r="BI152" i="54" s="1"/>
  <c r="BJ152" i="54" s="1"/>
  <c r="BK152" i="54" s="1"/>
  <c r="H147" i="54"/>
  <c r="K146" i="54"/>
  <c r="K145" i="54"/>
  <c r="K144" i="54"/>
  <c r="K143" i="54"/>
  <c r="K142" i="54"/>
  <c r="K141" i="54"/>
  <c r="K140" i="54"/>
  <c r="K139" i="54"/>
  <c r="K138" i="54"/>
  <c r="K137" i="54"/>
  <c r="K136" i="54"/>
  <c r="K135" i="54"/>
  <c r="K134" i="54"/>
  <c r="K133" i="54"/>
  <c r="K132" i="54"/>
  <c r="K131" i="54"/>
  <c r="K130" i="54"/>
  <c r="K129" i="54"/>
  <c r="K128" i="54"/>
  <c r="K127" i="54"/>
  <c r="K126" i="54"/>
  <c r="K125" i="54"/>
  <c r="K124" i="54"/>
  <c r="K123" i="54"/>
  <c r="K122" i="54"/>
  <c r="K121" i="54"/>
  <c r="K120" i="54"/>
  <c r="K119" i="54"/>
  <c r="K118" i="54"/>
  <c r="K117" i="54"/>
  <c r="K116" i="54"/>
  <c r="K115" i="54"/>
  <c r="K114" i="54"/>
  <c r="K113" i="54"/>
  <c r="K112" i="54"/>
  <c r="K111" i="54"/>
  <c r="K110" i="54"/>
  <c r="K109" i="54"/>
  <c r="K108" i="54"/>
  <c r="K107" i="54"/>
  <c r="K106" i="54"/>
  <c r="K105" i="54"/>
  <c r="K104" i="54"/>
  <c r="K103" i="54"/>
  <c r="K102" i="54"/>
  <c r="K101" i="54"/>
  <c r="K100" i="54"/>
  <c r="K99" i="54"/>
  <c r="K98" i="54"/>
  <c r="K97" i="54"/>
  <c r="K96" i="54"/>
  <c r="K95" i="54"/>
  <c r="K94" i="54"/>
  <c r="K93" i="54"/>
  <c r="K92" i="54"/>
  <c r="K91" i="54"/>
  <c r="K90" i="54"/>
  <c r="K89" i="54"/>
  <c r="K88" i="54"/>
  <c r="H83" i="54"/>
  <c r="K82" i="54"/>
  <c r="K81" i="54"/>
  <c r="K80" i="54"/>
  <c r="K79" i="54"/>
  <c r="K78" i="54"/>
  <c r="K77" i="54"/>
  <c r="K76" i="54"/>
  <c r="K75" i="54"/>
  <c r="K74" i="54"/>
  <c r="H69" i="54"/>
  <c r="K68" i="54"/>
  <c r="L68" i="54" s="1"/>
  <c r="M68" i="54" s="1"/>
  <c r="N68" i="54"/>
  <c r="O68" i="54" s="1"/>
  <c r="P68" i="54"/>
  <c r="Q68" i="54" s="1"/>
  <c r="R68" i="54" s="1"/>
  <c r="S68" i="54" s="1"/>
  <c r="T68" i="54"/>
  <c r="U68" i="54" s="1"/>
  <c r="V68" i="54" s="1"/>
  <c r="W68" i="54" s="1"/>
  <c r="K66" i="54"/>
  <c r="L66" i="54" s="1"/>
  <c r="M66" i="54" s="1"/>
  <c r="N66" i="54" s="1"/>
  <c r="O66" i="54" s="1"/>
  <c r="P66" i="54" s="1"/>
  <c r="Q66" i="54" s="1"/>
  <c r="R66" i="54" s="1"/>
  <c r="S66" i="54" s="1"/>
  <c r="T66" i="54" s="1"/>
  <c r="U66" i="54" s="1"/>
  <c r="V66" i="54" s="1"/>
  <c r="W66" i="54" s="1"/>
  <c r="K64" i="54"/>
  <c r="L64" i="54"/>
  <c r="M64" i="54" s="1"/>
  <c r="N64" i="54" s="1"/>
  <c r="O64" i="54" s="1"/>
  <c r="P64" i="54" s="1"/>
  <c r="Q64" i="54" s="1"/>
  <c r="R64" i="54" s="1"/>
  <c r="S64" i="54" s="1"/>
  <c r="T64" i="54" s="1"/>
  <c r="U64" i="54" s="1"/>
  <c r="V64" i="54" s="1"/>
  <c r="W64" i="54" s="1"/>
  <c r="K63" i="54"/>
  <c r="K62" i="54"/>
  <c r="K61" i="54"/>
  <c r="H57" i="54"/>
  <c r="K56" i="54"/>
  <c r="L56" i="54" s="1"/>
  <c r="M56" i="54" s="1"/>
  <c r="N56" i="54" s="1"/>
  <c r="O56" i="54" s="1"/>
  <c r="P56" i="54" s="1"/>
  <c r="Q56" i="54" s="1"/>
  <c r="R56" i="54" s="1"/>
  <c r="S56" i="54" s="1"/>
  <c r="T56" i="54" s="1"/>
  <c r="U56" i="54" s="1"/>
  <c r="V56" i="54" s="1"/>
  <c r="K54" i="54"/>
  <c r="L54" i="54" s="1"/>
  <c r="M54" i="54" s="1"/>
  <c r="N54" i="54" s="1"/>
  <c r="O54" i="54" s="1"/>
  <c r="P54" i="54" s="1"/>
  <c r="Q54" i="54" s="1"/>
  <c r="R54" i="54" s="1"/>
  <c r="S54" i="54" s="1"/>
  <c r="T54" i="54" s="1"/>
  <c r="U54" i="54" s="1"/>
  <c r="V54" i="54" s="1"/>
  <c r="K53" i="54"/>
  <c r="K52" i="54"/>
  <c r="AH52" i="54"/>
  <c r="AI52" i="54" s="1"/>
  <c r="AJ52" i="54" s="1"/>
  <c r="AK52" i="54" s="1"/>
  <c r="AL52" i="54"/>
  <c r="AM52" i="54" s="1"/>
  <c r="K51" i="54"/>
  <c r="AH51" i="54"/>
  <c r="AI51" i="54" s="1"/>
  <c r="AJ51" i="54" s="1"/>
  <c r="K50" i="54"/>
  <c r="AH50" i="54"/>
  <c r="AI50" i="54"/>
  <c r="AJ50" i="54" s="1"/>
  <c r="K49" i="54"/>
  <c r="AH49" i="54"/>
  <c r="AI49" i="54"/>
  <c r="AJ49" i="54"/>
  <c r="K48" i="54"/>
  <c r="AH48" i="54"/>
  <c r="AI48" i="54" s="1"/>
  <c r="AJ48" i="54" s="1"/>
  <c r="K47" i="54"/>
  <c r="K46" i="54"/>
  <c r="H42" i="54"/>
  <c r="K41" i="54"/>
  <c r="K40" i="54"/>
  <c r="K39" i="54"/>
  <c r="K38" i="54"/>
  <c r="K37" i="54"/>
  <c r="K36" i="54"/>
  <c r="K35" i="54"/>
  <c r="H31" i="54"/>
  <c r="K30" i="54"/>
  <c r="K29" i="54"/>
  <c r="K28" i="54"/>
  <c r="K27" i="54"/>
  <c r="K26" i="54"/>
  <c r="K25" i="54"/>
  <c r="K24" i="54"/>
  <c r="K23" i="54"/>
  <c r="K22" i="54"/>
  <c r="K21" i="54"/>
  <c r="K20" i="54"/>
  <c r="K19" i="54"/>
  <c r="K18" i="54"/>
  <c r="K17" i="54"/>
  <c r="K16" i="54"/>
  <c r="K15" i="54"/>
  <c r="K14" i="54"/>
  <c r="K13" i="54"/>
  <c r="K12" i="54"/>
  <c r="K11" i="54"/>
  <c r="H422" i="53"/>
  <c r="H400" i="53"/>
  <c r="H262" i="53"/>
  <c r="H80" i="53"/>
  <c r="H66" i="53"/>
  <c r="H56" i="53"/>
  <c r="H42" i="53"/>
  <c r="H31" i="53"/>
  <c r="H500" i="53"/>
  <c r="K499" i="53"/>
  <c r="L499" i="53"/>
  <c r="M499" i="53" s="1"/>
  <c r="N499" i="53" s="1"/>
  <c r="O499" i="53" s="1"/>
  <c r="P499" i="53" s="1"/>
  <c r="Q499" i="53" s="1"/>
  <c r="R499" i="53"/>
  <c r="S499" i="53" s="1"/>
  <c r="T499" i="53" s="1"/>
  <c r="U499" i="53" s="1"/>
  <c r="V499" i="53" s="1"/>
  <c r="W499" i="53" s="1"/>
  <c r="X499" i="53" s="1"/>
  <c r="Y499" i="53" s="1"/>
  <c r="Z499" i="53" s="1"/>
  <c r="AA499" i="53" s="1"/>
  <c r="AB499" i="53" s="1"/>
  <c r="AC499" i="53" s="1"/>
  <c r="AD499" i="53" s="1"/>
  <c r="AE499" i="53" s="1"/>
  <c r="AF499" i="53" s="1"/>
  <c r="AG499" i="53" s="1"/>
  <c r="AH499" i="53" s="1"/>
  <c r="AI499" i="53" s="1"/>
  <c r="AJ499" i="53" s="1"/>
  <c r="AK499" i="53" s="1"/>
  <c r="AL499" i="53" s="1"/>
  <c r="AM499" i="53" s="1"/>
  <c r="AN499" i="53" s="1"/>
  <c r="K498" i="53"/>
  <c r="L498" i="53"/>
  <c r="M498" i="53"/>
  <c r="N498" i="53" s="1"/>
  <c r="O498" i="53" s="1"/>
  <c r="P498" i="53" s="1"/>
  <c r="Q498" i="53" s="1"/>
  <c r="R498" i="53" s="1"/>
  <c r="S498" i="53" s="1"/>
  <c r="T498" i="53" s="1"/>
  <c r="U498" i="53" s="1"/>
  <c r="V498" i="53" s="1"/>
  <c r="W498" i="53" s="1"/>
  <c r="X498" i="53" s="1"/>
  <c r="Y498" i="53" s="1"/>
  <c r="Z498" i="53" s="1"/>
  <c r="AA498" i="53" s="1"/>
  <c r="AB498" i="53" s="1"/>
  <c r="AC498" i="53" s="1"/>
  <c r="AD498" i="53" s="1"/>
  <c r="AE498" i="53"/>
  <c r="AF498" i="53"/>
  <c r="AG498" i="53" s="1"/>
  <c r="AH498" i="53" s="1"/>
  <c r="AI498" i="53" s="1"/>
  <c r="AJ498" i="53" s="1"/>
  <c r="AK498" i="53" s="1"/>
  <c r="AL498" i="53" s="1"/>
  <c r="AM498" i="53" s="1"/>
  <c r="AN498" i="53" s="1"/>
  <c r="AO498" i="53" s="1"/>
  <c r="K497" i="53"/>
  <c r="L497" i="53" s="1"/>
  <c r="M497" i="53" s="1"/>
  <c r="N497" i="53" s="1"/>
  <c r="O497" i="53" s="1"/>
  <c r="P497" i="53" s="1"/>
  <c r="Q497" i="53" s="1"/>
  <c r="R497" i="53"/>
  <c r="S497" i="53"/>
  <c r="T497" i="53" s="1"/>
  <c r="U497" i="53" s="1"/>
  <c r="V497" i="53" s="1"/>
  <c r="W497" i="53" s="1"/>
  <c r="X497" i="53" s="1"/>
  <c r="Y497" i="53" s="1"/>
  <c r="Z497" i="53"/>
  <c r="AA497" i="53" s="1"/>
  <c r="AB497" i="53" s="1"/>
  <c r="AC497" i="53"/>
  <c r="AD497" i="53" s="1"/>
  <c r="AE497" i="53" s="1"/>
  <c r="AF497" i="53" s="1"/>
  <c r="AG497" i="53" s="1"/>
  <c r="AH497" i="53" s="1"/>
  <c r="AI497" i="53" s="1"/>
  <c r="AJ497" i="53" s="1"/>
  <c r="AK497" i="53" s="1"/>
  <c r="AL497" i="53" s="1"/>
  <c r="AM497" i="53" s="1"/>
  <c r="AN497" i="53" s="1"/>
  <c r="AO497" i="53" s="1"/>
  <c r="K496" i="53"/>
  <c r="L496" i="53"/>
  <c r="M496" i="53"/>
  <c r="N496" i="53" s="1"/>
  <c r="O496" i="53" s="1"/>
  <c r="P496" i="53"/>
  <c r="Q496" i="53" s="1"/>
  <c r="R496" i="53" s="1"/>
  <c r="S496" i="53" s="1"/>
  <c r="T496" i="53" s="1"/>
  <c r="U496" i="53" s="1"/>
  <c r="V496" i="53" s="1"/>
  <c r="W496" i="53" s="1"/>
  <c r="X496" i="53" s="1"/>
  <c r="Y496" i="53" s="1"/>
  <c r="Z496" i="53" s="1"/>
  <c r="AA496" i="53" s="1"/>
  <c r="AB496" i="53" s="1"/>
  <c r="AC496" i="53" s="1"/>
  <c r="AD496" i="53" s="1"/>
  <c r="AE496" i="53" s="1"/>
  <c r="AF496" i="53" s="1"/>
  <c r="AG496" i="53" s="1"/>
  <c r="AH496" i="53" s="1"/>
  <c r="AI496" i="53" s="1"/>
  <c r="AJ496" i="53" s="1"/>
  <c r="AK496" i="53" s="1"/>
  <c r="AL496" i="53" s="1"/>
  <c r="AM496" i="53" s="1"/>
  <c r="AN496" i="53" s="1"/>
  <c r="AO496" i="53" s="1"/>
  <c r="AP496" i="53" s="1"/>
  <c r="AQ496" i="53" s="1"/>
  <c r="K495" i="53"/>
  <c r="L495" i="53" s="1"/>
  <c r="M495" i="53"/>
  <c r="N495" i="53"/>
  <c r="O495" i="53"/>
  <c r="P495" i="53"/>
  <c r="Q495" i="53" s="1"/>
  <c r="R495" i="53" s="1"/>
  <c r="S495" i="53" s="1"/>
  <c r="T495" i="53" s="1"/>
  <c r="U495" i="53" s="1"/>
  <c r="V495" i="53" s="1"/>
  <c r="W495" i="53" s="1"/>
  <c r="X495" i="53" s="1"/>
  <c r="Y495" i="53"/>
  <c r="Z495" i="53" s="1"/>
  <c r="AA495" i="53" s="1"/>
  <c r="AB495" i="53" s="1"/>
  <c r="AC495" i="53" s="1"/>
  <c r="AD495" i="53" s="1"/>
  <c r="AE495" i="53" s="1"/>
  <c r="AF495" i="53" s="1"/>
  <c r="AG495" i="53" s="1"/>
  <c r="AH495" i="53" s="1"/>
  <c r="AI495" i="53" s="1"/>
  <c r="AJ495" i="53" s="1"/>
  <c r="AK495" i="53" s="1"/>
  <c r="AL495" i="53" s="1"/>
  <c r="AM495" i="53" s="1"/>
  <c r="AN495" i="53" s="1"/>
  <c r="AO495" i="53" s="1"/>
  <c r="AP495" i="53" s="1"/>
  <c r="AQ495" i="53" s="1"/>
  <c r="K494" i="53"/>
  <c r="L494" i="53" s="1"/>
  <c r="M494" i="53" s="1"/>
  <c r="N494" i="53" s="1"/>
  <c r="O494" i="53" s="1"/>
  <c r="P494" i="53" s="1"/>
  <c r="Q494" i="53" s="1"/>
  <c r="R494" i="53" s="1"/>
  <c r="S494" i="53" s="1"/>
  <c r="T494" i="53" s="1"/>
  <c r="U494" i="53" s="1"/>
  <c r="V494" i="53" s="1"/>
  <c r="W494" i="53" s="1"/>
  <c r="X494" i="53" s="1"/>
  <c r="Y494" i="53" s="1"/>
  <c r="Z494" i="53" s="1"/>
  <c r="AA494" i="53" s="1"/>
  <c r="AB494" i="53" s="1"/>
  <c r="AC494" i="53" s="1"/>
  <c r="AD494" i="53" s="1"/>
  <c r="AE494" i="53" s="1"/>
  <c r="AF494" i="53" s="1"/>
  <c r="AG494" i="53" s="1"/>
  <c r="AH494" i="53" s="1"/>
  <c r="AI494" i="53" s="1"/>
  <c r="AJ494" i="53" s="1"/>
  <c r="AK494" i="53" s="1"/>
  <c r="AL494" i="53" s="1"/>
  <c r="AM494" i="53" s="1"/>
  <c r="AN494" i="53" s="1"/>
  <c r="AO494" i="53" s="1"/>
  <c r="AP494" i="53" s="1"/>
  <c r="AQ494" i="53" s="1"/>
  <c r="K493" i="53"/>
  <c r="L493" i="53" s="1"/>
  <c r="M493" i="53"/>
  <c r="N493" i="53"/>
  <c r="O493" i="53"/>
  <c r="P493" i="53" s="1"/>
  <c r="Q493" i="53" s="1"/>
  <c r="R493" i="53" s="1"/>
  <c r="S493" i="53" s="1"/>
  <c r="T493" i="53" s="1"/>
  <c r="U493" i="53" s="1"/>
  <c r="V493" i="53" s="1"/>
  <c r="W493" i="53" s="1"/>
  <c r="X493" i="53" s="1"/>
  <c r="Y493" i="53" s="1"/>
  <c r="Z493" i="53" s="1"/>
  <c r="AA493" i="53" s="1"/>
  <c r="AB493" i="53" s="1"/>
  <c r="AC493" i="53" s="1"/>
  <c r="AD493" i="53" s="1"/>
  <c r="AE493" i="53" s="1"/>
  <c r="AF493" i="53" s="1"/>
  <c r="AG493" i="53" s="1"/>
  <c r="AH493" i="53" s="1"/>
  <c r="AI493" i="53" s="1"/>
  <c r="AJ493" i="53" s="1"/>
  <c r="AK493" i="53" s="1"/>
  <c r="AL493" i="53" s="1"/>
  <c r="AM493" i="53" s="1"/>
  <c r="AN493" i="53" s="1"/>
  <c r="AO493" i="53" s="1"/>
  <c r="AP493" i="53" s="1"/>
  <c r="AQ493" i="53" s="1"/>
  <c r="AR493" i="53" s="1"/>
  <c r="AS493" i="53" s="1"/>
  <c r="AT493" i="53" s="1"/>
  <c r="AU493" i="53" s="1"/>
  <c r="AV493" i="53" s="1"/>
  <c r="AW493" i="53" s="1"/>
  <c r="AX493" i="53" s="1"/>
  <c r="AY493" i="53" s="1"/>
  <c r="AZ493" i="53" s="1"/>
  <c r="BA493" i="53" s="1"/>
  <c r="BB493" i="53" s="1"/>
  <c r="BC493" i="53" s="1"/>
  <c r="BD493" i="53" s="1"/>
  <c r="BE493" i="53" s="1"/>
  <c r="BF493" i="53" s="1"/>
  <c r="BG493" i="53" s="1"/>
  <c r="BH493" i="53" s="1"/>
  <c r="BI493" i="53" s="1"/>
  <c r="BJ493" i="53" s="1"/>
  <c r="BK493" i="53" s="1"/>
  <c r="BL493" i="53" s="1"/>
  <c r="BM493" i="53" s="1"/>
  <c r="BN493" i="53" s="1"/>
  <c r="BO493" i="53" s="1"/>
  <c r="BP493" i="53" s="1"/>
  <c r="BQ493" i="53" s="1"/>
  <c r="K492" i="53"/>
  <c r="L492" i="53"/>
  <c r="M492" i="53" s="1"/>
  <c r="N492" i="53"/>
  <c r="O492" i="53" s="1"/>
  <c r="P492" i="53" s="1"/>
  <c r="Q492" i="53" s="1"/>
  <c r="R492" i="53" s="1"/>
  <c r="S492" i="53" s="1"/>
  <c r="T492" i="53"/>
  <c r="U492" i="53"/>
  <c r="V492" i="53" s="1"/>
  <c r="W492" i="53" s="1"/>
  <c r="X492" i="53" s="1"/>
  <c r="Y492" i="53" s="1"/>
  <c r="Z492" i="53" s="1"/>
  <c r="AA492" i="53" s="1"/>
  <c r="AB492" i="53" s="1"/>
  <c r="AC492" i="53" s="1"/>
  <c r="AD492" i="53" s="1"/>
  <c r="AE492" i="53" s="1"/>
  <c r="AF492" i="53" s="1"/>
  <c r="AG492" i="53" s="1"/>
  <c r="AH492" i="53" s="1"/>
  <c r="AI492" i="53" s="1"/>
  <c r="AJ492" i="53" s="1"/>
  <c r="AK492" i="53" s="1"/>
  <c r="AL492" i="53" s="1"/>
  <c r="AM492" i="53" s="1"/>
  <c r="AN492" i="53" s="1"/>
  <c r="AO492" i="53"/>
  <c r="AP492" i="53" s="1"/>
  <c r="AQ492" i="53" s="1"/>
  <c r="AR492" i="53" s="1"/>
  <c r="AS492" i="53" s="1"/>
  <c r="AT492" i="53" s="1"/>
  <c r="AU492" i="53" s="1"/>
  <c r="AV492" i="53" s="1"/>
  <c r="AW492" i="53" s="1"/>
  <c r="AX492" i="53" s="1"/>
  <c r="AY492" i="53" s="1"/>
  <c r="AZ492" i="53" s="1"/>
  <c r="K491" i="53"/>
  <c r="L491" i="53"/>
  <c r="M491" i="53" s="1"/>
  <c r="N491" i="53"/>
  <c r="O491" i="53"/>
  <c r="P491" i="53" s="1"/>
  <c r="Q491" i="53" s="1"/>
  <c r="R491" i="53" s="1"/>
  <c r="S491" i="53" s="1"/>
  <c r="T491" i="53" s="1"/>
  <c r="U491" i="53" s="1"/>
  <c r="V491" i="53" s="1"/>
  <c r="W491" i="53" s="1"/>
  <c r="X491" i="53" s="1"/>
  <c r="Y491" i="53" s="1"/>
  <c r="Z491" i="53" s="1"/>
  <c r="AA491" i="53" s="1"/>
  <c r="AB491" i="53" s="1"/>
  <c r="AC491" i="53" s="1"/>
  <c r="AD491" i="53" s="1"/>
  <c r="AE491" i="53" s="1"/>
  <c r="AF491" i="53" s="1"/>
  <c r="AG491" i="53" s="1"/>
  <c r="AH491" i="53" s="1"/>
  <c r="AI491" i="53"/>
  <c r="AJ491" i="53" s="1"/>
  <c r="AK491" i="53" s="1"/>
  <c r="AL491" i="53" s="1"/>
  <c r="AM491" i="53" s="1"/>
  <c r="AN491" i="53" s="1"/>
  <c r="AO491" i="53" s="1"/>
  <c r="AP491" i="53" s="1"/>
  <c r="AQ491" i="53" s="1"/>
  <c r="AR491" i="53" s="1"/>
  <c r="AS491" i="53" s="1"/>
  <c r="AT491" i="53" s="1"/>
  <c r="AU491" i="53" s="1"/>
  <c r="AV491" i="53" s="1"/>
  <c r="AW491" i="53" s="1"/>
  <c r="AX491" i="53" s="1"/>
  <c r="AY491" i="53" s="1"/>
  <c r="AZ491" i="53" s="1"/>
  <c r="BA491" i="53" s="1"/>
  <c r="BB491" i="53" s="1"/>
  <c r="BC491" i="53" s="1"/>
  <c r="BD491" i="53" s="1"/>
  <c r="BE491" i="53" s="1"/>
  <c r="BF491" i="53" s="1"/>
  <c r="BG491" i="53" s="1"/>
  <c r="BH491" i="53" s="1"/>
  <c r="BI491" i="53" s="1"/>
  <c r="BJ491" i="53" s="1"/>
  <c r="BK491" i="53" s="1"/>
  <c r="BL491" i="53" s="1"/>
  <c r="BM491" i="53" s="1"/>
  <c r="BN491" i="53" s="1"/>
  <c r="BO491" i="53" s="1"/>
  <c r="BP491" i="53" s="1"/>
  <c r="BQ491" i="53" s="1"/>
  <c r="K490" i="53"/>
  <c r="L490" i="53"/>
  <c r="M490" i="53"/>
  <c r="N490" i="53" s="1"/>
  <c r="O490" i="53" s="1"/>
  <c r="P490" i="53" s="1"/>
  <c r="Q490" i="53" s="1"/>
  <c r="R490" i="53" s="1"/>
  <c r="S490" i="53" s="1"/>
  <c r="T490" i="53" s="1"/>
  <c r="U490" i="53" s="1"/>
  <c r="V490" i="53" s="1"/>
  <c r="W490" i="53" s="1"/>
  <c r="X490" i="53" s="1"/>
  <c r="Y490" i="53" s="1"/>
  <c r="Z490" i="53" s="1"/>
  <c r="AA490" i="53" s="1"/>
  <c r="AB490" i="53" s="1"/>
  <c r="AC490" i="53" s="1"/>
  <c r="AD490" i="53" s="1"/>
  <c r="AE490" i="53" s="1"/>
  <c r="AF490" i="53" s="1"/>
  <c r="AG490" i="53" s="1"/>
  <c r="AH490" i="53" s="1"/>
  <c r="AI490" i="53" s="1"/>
  <c r="AJ490" i="53" s="1"/>
  <c r="AK490" i="53" s="1"/>
  <c r="AL490" i="53" s="1"/>
  <c r="AM490" i="53" s="1"/>
  <c r="AN490" i="53" s="1"/>
  <c r="AO490" i="53" s="1"/>
  <c r="AP490" i="53" s="1"/>
  <c r="AQ490" i="53" s="1"/>
  <c r="AR490" i="53" s="1"/>
  <c r="AS490" i="53" s="1"/>
  <c r="AT490" i="53" s="1"/>
  <c r="AU490" i="53" s="1"/>
  <c r="AV490" i="53" s="1"/>
  <c r="AW490" i="53" s="1"/>
  <c r="AX490" i="53" s="1"/>
  <c r="AY490" i="53" s="1"/>
  <c r="AZ490" i="53" s="1"/>
  <c r="BA490" i="53" s="1"/>
  <c r="BB490" i="53" s="1"/>
  <c r="BC490" i="53" s="1"/>
  <c r="BD490" i="53" s="1"/>
  <c r="BE490" i="53" s="1"/>
  <c r="BF490" i="53" s="1"/>
  <c r="BG490" i="53" s="1"/>
  <c r="BH490" i="53" s="1"/>
  <c r="BI490" i="53" s="1"/>
  <c r="BJ490" i="53" s="1"/>
  <c r="BK490" i="53" s="1"/>
  <c r="BL490" i="53" s="1"/>
  <c r="BM490" i="53" s="1"/>
  <c r="BN490" i="53" s="1"/>
  <c r="BO490" i="53" s="1"/>
  <c r="BP490" i="53" s="1"/>
  <c r="BQ490" i="53" s="1"/>
  <c r="K489" i="53"/>
  <c r="L489" i="53"/>
  <c r="M489" i="53" s="1"/>
  <c r="N489" i="53" s="1"/>
  <c r="O489" i="53" s="1"/>
  <c r="P489" i="53" s="1"/>
  <c r="Q489" i="53" s="1"/>
  <c r="R489" i="53"/>
  <c r="S489" i="53"/>
  <c r="T489" i="53" s="1"/>
  <c r="U489" i="53" s="1"/>
  <c r="V489" i="53" s="1"/>
  <c r="W489" i="53" s="1"/>
  <c r="X489" i="53" s="1"/>
  <c r="Y489" i="53" s="1"/>
  <c r="Z489" i="53" s="1"/>
  <c r="AA489" i="53" s="1"/>
  <c r="AB489" i="53" s="1"/>
  <c r="AC489" i="53" s="1"/>
  <c r="AD489" i="53" s="1"/>
  <c r="AE489" i="53" s="1"/>
  <c r="AF489" i="53" s="1"/>
  <c r="AG489" i="53" s="1"/>
  <c r="AH489" i="53" s="1"/>
  <c r="AI489" i="53" s="1"/>
  <c r="AJ489" i="53" s="1"/>
  <c r="AK489" i="53" s="1"/>
  <c r="AL489" i="53" s="1"/>
  <c r="AM489" i="53" s="1"/>
  <c r="H485" i="53"/>
  <c r="K484" i="53"/>
  <c r="L484" i="53" s="1"/>
  <c r="M484" i="53" s="1"/>
  <c r="N484" i="53" s="1"/>
  <c r="O484" i="53" s="1"/>
  <c r="P484" i="53" s="1"/>
  <c r="Q484" i="53" s="1"/>
  <c r="R484" i="53" s="1"/>
  <c r="S484" i="53" s="1"/>
  <c r="T484" i="53" s="1"/>
  <c r="U484" i="53" s="1"/>
  <c r="V484" i="53" s="1"/>
  <c r="W484" i="53" s="1"/>
  <c r="X484" i="53" s="1"/>
  <c r="Y484" i="53" s="1"/>
  <c r="Z484" i="53" s="1"/>
  <c r="AA484" i="53" s="1"/>
  <c r="AB484" i="53" s="1"/>
  <c r="AC484" i="53" s="1"/>
  <c r="AD484" i="53" s="1"/>
  <c r="AE484" i="53" s="1"/>
  <c r="AF484" i="53" s="1"/>
  <c r="AG484" i="53" s="1"/>
  <c r="AH484" i="53" s="1"/>
  <c r="AI484" i="53" s="1"/>
  <c r="AJ484" i="53" s="1"/>
  <c r="AK484" i="53" s="1"/>
  <c r="AL484" i="53" s="1"/>
  <c r="AM484" i="53" s="1"/>
  <c r="AN484" i="53" s="1"/>
  <c r="AO484" i="53" s="1"/>
  <c r="AP484" i="53" s="1"/>
  <c r="AQ484" i="53" s="1"/>
  <c r="AR484" i="53" s="1"/>
  <c r="AS484" i="53" s="1"/>
  <c r="AT484" i="53" s="1"/>
  <c r="AU484" i="53" s="1"/>
  <c r="K483" i="53"/>
  <c r="L483" i="53" s="1"/>
  <c r="M483" i="53" s="1"/>
  <c r="N483" i="53" s="1"/>
  <c r="O483" i="53" s="1"/>
  <c r="P483" i="53"/>
  <c r="Q483" i="53"/>
  <c r="R483" i="53" s="1"/>
  <c r="S483" i="53" s="1"/>
  <c r="T483" i="53" s="1"/>
  <c r="U483" i="53" s="1"/>
  <c r="V483" i="53" s="1"/>
  <c r="W483" i="53" s="1"/>
  <c r="X483" i="53" s="1"/>
  <c r="Y483" i="53" s="1"/>
  <c r="Z483" i="53" s="1"/>
  <c r="AA483" i="53" s="1"/>
  <c r="AB483" i="53" s="1"/>
  <c r="AC483" i="53" s="1"/>
  <c r="AD483" i="53" s="1"/>
  <c r="AE483" i="53" s="1"/>
  <c r="AF483" i="53" s="1"/>
  <c r="AG483" i="53" s="1"/>
  <c r="AH483" i="53" s="1"/>
  <c r="AI483" i="53" s="1"/>
  <c r="AJ483" i="53" s="1"/>
  <c r="AK483" i="53" s="1"/>
  <c r="AL483" i="53" s="1"/>
  <c r="AM483" i="53" s="1"/>
  <c r="AN483" i="53" s="1"/>
  <c r="AO483" i="53" s="1"/>
  <c r="AP483" i="53" s="1"/>
  <c r="AQ483" i="53" s="1"/>
  <c r="AR483" i="53" s="1"/>
  <c r="AS483" i="53" s="1"/>
  <c r="AT483" i="53" s="1"/>
  <c r="AU483" i="53" s="1"/>
  <c r="AV483" i="53" s="1"/>
  <c r="K482" i="53"/>
  <c r="L482" i="53" s="1"/>
  <c r="M482" i="53" s="1"/>
  <c r="N482" i="53" s="1"/>
  <c r="O482" i="53" s="1"/>
  <c r="P482" i="53"/>
  <c r="Q482" i="53"/>
  <c r="R482" i="53" s="1"/>
  <c r="S482" i="53" s="1"/>
  <c r="T482" i="53" s="1"/>
  <c r="U482" i="53" s="1"/>
  <c r="V482" i="53" s="1"/>
  <c r="W482" i="53" s="1"/>
  <c r="X482" i="53" s="1"/>
  <c r="Y482" i="53" s="1"/>
  <c r="Z482" i="53" s="1"/>
  <c r="AA482" i="53" s="1"/>
  <c r="AB482" i="53" s="1"/>
  <c r="AC482" i="53" s="1"/>
  <c r="AD482" i="53" s="1"/>
  <c r="AE482" i="53" s="1"/>
  <c r="AF482" i="53" s="1"/>
  <c r="AG482" i="53" s="1"/>
  <c r="AH482" i="53"/>
  <c r="AI482" i="53" s="1"/>
  <c r="AJ482" i="53" s="1"/>
  <c r="AK482" i="53" s="1"/>
  <c r="AL482" i="53" s="1"/>
  <c r="AM482" i="53" s="1"/>
  <c r="AN482" i="53" s="1"/>
  <c r="AO482" i="53" s="1"/>
  <c r="AP482" i="53" s="1"/>
  <c r="AQ482" i="53" s="1"/>
  <c r="AR482" i="53" s="1"/>
  <c r="AS482" i="53" s="1"/>
  <c r="AT482" i="53" s="1"/>
  <c r="AU482" i="53" s="1"/>
  <c r="AV482" i="53" s="1"/>
  <c r="AW482" i="53" s="1"/>
  <c r="K481" i="53"/>
  <c r="L481" i="53"/>
  <c r="M481" i="53" s="1"/>
  <c r="N481" i="53" s="1"/>
  <c r="O481" i="53" s="1"/>
  <c r="P481" i="53" s="1"/>
  <c r="Q481" i="53" s="1"/>
  <c r="R481" i="53" s="1"/>
  <c r="S481" i="53"/>
  <c r="T481" i="53"/>
  <c r="U481" i="53" s="1"/>
  <c r="V481" i="53" s="1"/>
  <c r="W481" i="53" s="1"/>
  <c r="X481" i="53" s="1"/>
  <c r="Y481" i="53" s="1"/>
  <c r="Z481" i="53" s="1"/>
  <c r="AA481" i="53" s="1"/>
  <c r="AB481" i="53" s="1"/>
  <c r="AC481" i="53" s="1"/>
  <c r="AD481" i="53" s="1"/>
  <c r="AE481" i="53" s="1"/>
  <c r="AF481" i="53" s="1"/>
  <c r="AG481" i="53" s="1"/>
  <c r="AH481" i="53" s="1"/>
  <c r="AI481" i="53" s="1"/>
  <c r="AJ481" i="53" s="1"/>
  <c r="AK481" i="53" s="1"/>
  <c r="AL481" i="53" s="1"/>
  <c r="AM481" i="53" s="1"/>
  <c r="AN481" i="53" s="1"/>
  <c r="AO481" i="53" s="1"/>
  <c r="AP481" i="53" s="1"/>
  <c r="AQ481" i="53" s="1"/>
  <c r="K480" i="53"/>
  <c r="L480" i="53" s="1"/>
  <c r="M480" i="53" s="1"/>
  <c r="N480" i="53" s="1"/>
  <c r="O480" i="53" s="1"/>
  <c r="P480" i="53" s="1"/>
  <c r="Q480" i="53" s="1"/>
  <c r="R480" i="53" s="1"/>
  <c r="S480" i="53" s="1"/>
  <c r="T480" i="53" s="1"/>
  <c r="U480" i="53" s="1"/>
  <c r="V480" i="53"/>
  <c r="W480" i="53"/>
  <c r="X480" i="53" s="1"/>
  <c r="Y480" i="53" s="1"/>
  <c r="Z480" i="53" s="1"/>
  <c r="AA480" i="53" s="1"/>
  <c r="AB480" i="53" s="1"/>
  <c r="AC480" i="53" s="1"/>
  <c r="AD480" i="53" s="1"/>
  <c r="AE480" i="53" s="1"/>
  <c r="AF480" i="53" s="1"/>
  <c r="AG480" i="53" s="1"/>
  <c r="AH480" i="53" s="1"/>
  <c r="AI480" i="53" s="1"/>
  <c r="AJ480" i="53" s="1"/>
  <c r="AK480" i="53" s="1"/>
  <c r="AL480" i="53" s="1"/>
  <c r="AM480" i="53" s="1"/>
  <c r="AN480" i="53" s="1"/>
  <c r="AO480" i="53" s="1"/>
  <c r="AP480" i="53" s="1"/>
  <c r="AQ480" i="53" s="1"/>
  <c r="AR480" i="53" s="1"/>
  <c r="AS480" i="53" s="1"/>
  <c r="AT480" i="53" s="1"/>
  <c r="AU480" i="53" s="1"/>
  <c r="AV480" i="53" s="1"/>
  <c r="AW480" i="53" s="1"/>
  <c r="AX480" i="53" s="1"/>
  <c r="H476" i="53"/>
  <c r="K475" i="53"/>
  <c r="L475" i="53"/>
  <c r="M475" i="53" s="1"/>
  <c r="N475" i="53" s="1"/>
  <c r="O475" i="53" s="1"/>
  <c r="P475" i="53"/>
  <c r="Q475" i="53"/>
  <c r="R475" i="53"/>
  <c r="S475" i="53" s="1"/>
  <c r="T475" i="53" s="1"/>
  <c r="U475" i="53" s="1"/>
  <c r="V475" i="53" s="1"/>
  <c r="W475" i="53" s="1"/>
  <c r="X475" i="53" s="1"/>
  <c r="Y475" i="53" s="1"/>
  <c r="Z475" i="53" s="1"/>
  <c r="AA475" i="53" s="1"/>
  <c r="AB475" i="53" s="1"/>
  <c r="AC475" i="53"/>
  <c r="K474" i="53"/>
  <c r="L474" i="53" s="1"/>
  <c r="M474" i="53" s="1"/>
  <c r="N474" i="53" s="1"/>
  <c r="O474" i="53" s="1"/>
  <c r="P474" i="53" s="1"/>
  <c r="Q474" i="53" s="1"/>
  <c r="R474" i="53" s="1"/>
  <c r="S474" i="53" s="1"/>
  <c r="T474" i="53" s="1"/>
  <c r="U474" i="53" s="1"/>
  <c r="V474" i="53" s="1"/>
  <c r="W474" i="53" s="1"/>
  <c r="X474" i="53" s="1"/>
  <c r="Y474" i="53" s="1"/>
  <c r="Z474" i="53" s="1"/>
  <c r="AA474" i="53" s="1"/>
  <c r="AB474" i="53" s="1"/>
  <c r="AC474" i="53" s="1"/>
  <c r="AD474" i="53" s="1"/>
  <c r="AE474" i="53" s="1"/>
  <c r="K473" i="53"/>
  <c r="L473" i="53"/>
  <c r="M473" i="53"/>
  <c r="N473" i="53" s="1"/>
  <c r="O473" i="53" s="1"/>
  <c r="P473" i="53" s="1"/>
  <c r="Q473" i="53" s="1"/>
  <c r="R473" i="53" s="1"/>
  <c r="S473" i="53" s="1"/>
  <c r="T473" i="53" s="1"/>
  <c r="U473" i="53" s="1"/>
  <c r="V473" i="53" s="1"/>
  <c r="W473" i="53" s="1"/>
  <c r="X473" i="53" s="1"/>
  <c r="Y473" i="53" s="1"/>
  <c r="Z473" i="53" s="1"/>
  <c r="AA473" i="53" s="1"/>
  <c r="AB473" i="53" s="1"/>
  <c r="AC473" i="53" s="1"/>
  <c r="K472" i="53"/>
  <c r="L472" i="53"/>
  <c r="M472" i="53"/>
  <c r="N472" i="53" s="1"/>
  <c r="O472" i="53" s="1"/>
  <c r="P472" i="53" s="1"/>
  <c r="Q472" i="53"/>
  <c r="R472" i="53"/>
  <c r="S472" i="53" s="1"/>
  <c r="T472" i="53" s="1"/>
  <c r="U472" i="53" s="1"/>
  <c r="V472" i="53" s="1"/>
  <c r="W472" i="53" s="1"/>
  <c r="X472" i="53" s="1"/>
  <c r="Y472" i="53" s="1"/>
  <c r="Z472" i="53" s="1"/>
  <c r="AA472" i="53" s="1"/>
  <c r="AB472" i="53" s="1"/>
  <c r="AC472" i="53" s="1"/>
  <c r="K471" i="53"/>
  <c r="L471" i="53" s="1"/>
  <c r="M471" i="53" s="1"/>
  <c r="N471" i="53" s="1"/>
  <c r="O471" i="53" s="1"/>
  <c r="P471" i="53" s="1"/>
  <c r="Q471" i="53" s="1"/>
  <c r="R471" i="53" s="1"/>
  <c r="S471" i="53" s="1"/>
  <c r="T471" i="53" s="1"/>
  <c r="U471" i="53" s="1"/>
  <c r="V471" i="53"/>
  <c r="W471" i="53"/>
  <c r="X471" i="53" s="1"/>
  <c r="Y471" i="53" s="1"/>
  <c r="Z471" i="53" s="1"/>
  <c r="AA471" i="53" s="1"/>
  <c r="AB471" i="53" s="1"/>
  <c r="AC471" i="53" s="1"/>
  <c r="AD471" i="53" s="1"/>
  <c r="AE471" i="53" s="1"/>
  <c r="AF471" i="53" s="1"/>
  <c r="AG471" i="53" s="1"/>
  <c r="AH471" i="53"/>
  <c r="AI471" i="53" s="1"/>
  <c r="AJ471" i="53" s="1"/>
  <c r="AK471" i="53" s="1"/>
  <c r="AL471" i="53" s="1"/>
  <c r="K470" i="53"/>
  <c r="L470" i="53"/>
  <c r="M470" i="53"/>
  <c r="N470" i="53"/>
  <c r="O470" i="53" s="1"/>
  <c r="P470" i="53" s="1"/>
  <c r="Q470" i="53" s="1"/>
  <c r="R470" i="53"/>
  <c r="S470" i="53" s="1"/>
  <c r="T470" i="53" s="1"/>
  <c r="U470" i="53" s="1"/>
  <c r="V470" i="53" s="1"/>
  <c r="W470" i="53" s="1"/>
  <c r="X470" i="53" s="1"/>
  <c r="Y470" i="53" s="1"/>
  <c r="Z470" i="53" s="1"/>
  <c r="AA470" i="53" s="1"/>
  <c r="AB470" i="53" s="1"/>
  <c r="AC470" i="53" s="1"/>
  <c r="AD470" i="53" s="1"/>
  <c r="AE470" i="53" s="1"/>
  <c r="AF470" i="53" s="1"/>
  <c r="AG470" i="53" s="1"/>
  <c r="AH470" i="53" s="1"/>
  <c r="H466" i="53"/>
  <c r="K465" i="53"/>
  <c r="L465" i="53"/>
  <c r="M465" i="53"/>
  <c r="N465" i="53" s="1"/>
  <c r="O465" i="53" s="1"/>
  <c r="P465" i="53" s="1"/>
  <c r="Q465" i="53" s="1"/>
  <c r="R465" i="53" s="1"/>
  <c r="S465" i="53" s="1"/>
  <c r="T465" i="53"/>
  <c r="U465" i="53" s="1"/>
  <c r="V465" i="53" s="1"/>
  <c r="W465" i="53" s="1"/>
  <c r="X465" i="53" s="1"/>
  <c r="Y465" i="53" s="1"/>
  <c r="Z465" i="53" s="1"/>
  <c r="K464" i="53"/>
  <c r="L464" i="53"/>
  <c r="M464" i="53" s="1"/>
  <c r="N464" i="53" s="1"/>
  <c r="O464" i="53" s="1"/>
  <c r="P464" i="53" s="1"/>
  <c r="Q464" i="53" s="1"/>
  <c r="R464" i="53"/>
  <c r="S464" i="53"/>
  <c r="T464" i="53" s="1"/>
  <c r="U464" i="53" s="1"/>
  <c r="V464" i="53" s="1"/>
  <c r="W464" i="53" s="1"/>
  <c r="X464" i="53" s="1"/>
  <c r="Y464" i="53"/>
  <c r="Z464" i="53" s="1"/>
  <c r="K463" i="53"/>
  <c r="L463" i="53" s="1"/>
  <c r="M463" i="53" s="1"/>
  <c r="N463" i="53" s="1"/>
  <c r="O463" i="53" s="1"/>
  <c r="P463" i="53"/>
  <c r="Q463" i="53"/>
  <c r="R463" i="53" s="1"/>
  <c r="S463" i="53" s="1"/>
  <c r="T463" i="53" s="1"/>
  <c r="U463" i="53" s="1"/>
  <c r="V463" i="53" s="1"/>
  <c r="W463" i="53"/>
  <c r="X463" i="53"/>
  <c r="K462" i="53"/>
  <c r="L462" i="53"/>
  <c r="M462" i="53"/>
  <c r="N462" i="53"/>
  <c r="O462" i="53"/>
  <c r="P462" i="53"/>
  <c r="Q462" i="53" s="1"/>
  <c r="R462" i="53" s="1"/>
  <c r="S462" i="53" s="1"/>
  <c r="T462" i="53" s="1"/>
  <c r="U462" i="53" s="1"/>
  <c r="V462" i="53" s="1"/>
  <c r="W462" i="53" s="1"/>
  <c r="X462" i="53" s="1"/>
  <c r="Y462" i="53" s="1"/>
  <c r="Z462" i="53" s="1"/>
  <c r="AA462" i="53" s="1"/>
  <c r="AB462" i="53" s="1"/>
  <c r="AC462" i="53" s="1"/>
  <c r="AD462" i="53" s="1"/>
  <c r="AE462" i="53" s="1"/>
  <c r="AF462" i="53" s="1"/>
  <c r="AG462" i="53" s="1"/>
  <c r="AH462" i="53" s="1"/>
  <c r="AI462" i="53" s="1"/>
  <c r="AJ462" i="53" s="1"/>
  <c r="AK462" i="53"/>
  <c r="AL462" i="53"/>
  <c r="AM462" i="53" s="1"/>
  <c r="AN462" i="53" s="1"/>
  <c r="AO462" i="53" s="1"/>
  <c r="K461" i="53"/>
  <c r="L461" i="53"/>
  <c r="M461" i="53"/>
  <c r="N461" i="53"/>
  <c r="O461" i="53" s="1"/>
  <c r="P461" i="53" s="1"/>
  <c r="Q461" i="53" s="1"/>
  <c r="R461" i="53" s="1"/>
  <c r="S461" i="53" s="1"/>
  <c r="T461" i="53"/>
  <c r="U461" i="53"/>
  <c r="V461" i="53" s="1"/>
  <c r="W461" i="53" s="1"/>
  <c r="X461" i="53" s="1"/>
  <c r="Y461" i="53" s="1"/>
  <c r="Z461" i="53" s="1"/>
  <c r="AA461" i="53" s="1"/>
  <c r="AB461" i="53" s="1"/>
  <c r="AC461" i="53" s="1"/>
  <c r="AD461" i="53" s="1"/>
  <c r="AE461" i="53" s="1"/>
  <c r="AF461" i="53" s="1"/>
  <c r="AG461" i="53" s="1"/>
  <c r="AH461" i="53" s="1"/>
  <c r="AI461" i="53" s="1"/>
  <c r="AJ461" i="53" s="1"/>
  <c r="AK461" i="53" s="1"/>
  <c r="AL461" i="53" s="1"/>
  <c r="AM461" i="53" s="1"/>
  <c r="AN461" i="53" s="1"/>
  <c r="AO461" i="53" s="1"/>
  <c r="AP461" i="53" s="1"/>
  <c r="K460" i="53"/>
  <c r="L460" i="53" s="1"/>
  <c r="M460" i="53" s="1"/>
  <c r="N460" i="53" s="1"/>
  <c r="O460" i="53" s="1"/>
  <c r="P460" i="53" s="1"/>
  <c r="Q460" i="53" s="1"/>
  <c r="R460" i="53" s="1"/>
  <c r="S460" i="53" s="1"/>
  <c r="T460" i="53" s="1"/>
  <c r="U460" i="53" s="1"/>
  <c r="V460" i="53" s="1"/>
  <c r="W460" i="53" s="1"/>
  <c r="X460" i="53" s="1"/>
  <c r="Y460" i="53" s="1"/>
  <c r="Z460" i="53" s="1"/>
  <c r="AA460" i="53" s="1"/>
  <c r="AB460" i="53" s="1"/>
  <c r="AC460" i="53" s="1"/>
  <c r="AD460" i="53" s="1"/>
  <c r="AE460" i="53" s="1"/>
  <c r="AF460" i="53" s="1"/>
  <c r="AG460" i="53" s="1"/>
  <c r="AH460" i="53" s="1"/>
  <c r="AI460" i="53" s="1"/>
  <c r="AJ460" i="53" s="1"/>
  <c r="AK460" i="53" s="1"/>
  <c r="AL460" i="53" s="1"/>
  <c r="AM460" i="53" s="1"/>
  <c r="AN460" i="53" s="1"/>
  <c r="AO460" i="53" s="1"/>
  <c r="AP460" i="53" s="1"/>
  <c r="AQ460" i="53" s="1"/>
  <c r="AR460" i="53" s="1"/>
  <c r="K459" i="53"/>
  <c r="L459" i="53"/>
  <c r="M459" i="53" s="1"/>
  <c r="N459" i="53" s="1"/>
  <c r="O459" i="53" s="1"/>
  <c r="P459" i="53" s="1"/>
  <c r="Q459" i="53" s="1"/>
  <c r="R459" i="53" s="1"/>
  <c r="S459" i="53" s="1"/>
  <c r="T459" i="53" s="1"/>
  <c r="U459" i="53" s="1"/>
  <c r="V459" i="53" s="1"/>
  <c r="W459" i="53" s="1"/>
  <c r="X459" i="53" s="1"/>
  <c r="Y459" i="53" s="1"/>
  <c r="Z459" i="53" s="1"/>
  <c r="AA459" i="53" s="1"/>
  <c r="AB459" i="53" s="1"/>
  <c r="AC459" i="53" s="1"/>
  <c r="AD459" i="53"/>
  <c r="AE459" i="53" s="1"/>
  <c r="AF459" i="53" s="1"/>
  <c r="AG459" i="53" s="1"/>
  <c r="AH459" i="53" s="1"/>
  <c r="AI459" i="53" s="1"/>
  <c r="AJ459" i="53" s="1"/>
  <c r="AK459" i="53" s="1"/>
  <c r="AL459" i="53" s="1"/>
  <c r="AM459" i="53" s="1"/>
  <c r="AN459" i="53" s="1"/>
  <c r="AO459" i="53" s="1"/>
  <c r="K458" i="53"/>
  <c r="L458" i="53"/>
  <c r="M458" i="53" s="1"/>
  <c r="N458" i="53" s="1"/>
  <c r="O458" i="53" s="1"/>
  <c r="P458" i="53" s="1"/>
  <c r="Q458" i="53"/>
  <c r="R458" i="53" s="1"/>
  <c r="S458" i="53" s="1"/>
  <c r="T458" i="53" s="1"/>
  <c r="U458" i="53" s="1"/>
  <c r="V458" i="53" s="1"/>
  <c r="W458" i="53" s="1"/>
  <c r="X458" i="53" s="1"/>
  <c r="Y458" i="53" s="1"/>
  <c r="Z458" i="53" s="1"/>
  <c r="AA458" i="53" s="1"/>
  <c r="AB458" i="53" s="1"/>
  <c r="AC458" i="53" s="1"/>
  <c r="AD458" i="53"/>
  <c r="AE458" i="53" s="1"/>
  <c r="AF458" i="53" s="1"/>
  <c r="AG458" i="53" s="1"/>
  <c r="AH458" i="53" s="1"/>
  <c r="AI458" i="53" s="1"/>
  <c r="AJ458" i="53" s="1"/>
  <c r="AK458" i="53" s="1"/>
  <c r="AL458" i="53" s="1"/>
  <c r="AM458" i="53" s="1"/>
  <c r="AN458" i="53" s="1"/>
  <c r="AO458" i="53" s="1"/>
  <c r="AP458" i="53" s="1"/>
  <c r="AQ458" i="53" s="1"/>
  <c r="AR458" i="53" s="1"/>
  <c r="K457" i="53"/>
  <c r="L457" i="53"/>
  <c r="M457" i="53"/>
  <c r="N457" i="53" s="1"/>
  <c r="O457" i="53" s="1"/>
  <c r="P457" i="53" s="1"/>
  <c r="Q457" i="53" s="1"/>
  <c r="R457" i="53" s="1"/>
  <c r="S457" i="53" s="1"/>
  <c r="T457" i="53" s="1"/>
  <c r="U457" i="53" s="1"/>
  <c r="V457" i="53" s="1"/>
  <c r="W457" i="53" s="1"/>
  <c r="X457" i="53" s="1"/>
  <c r="Y457" i="53" s="1"/>
  <c r="Z457" i="53"/>
  <c r="AA457" i="53" s="1"/>
  <c r="AB457" i="53" s="1"/>
  <c r="AC457" i="53" s="1"/>
  <c r="AD457" i="53" s="1"/>
  <c r="AE457" i="53"/>
  <c r="AF457" i="53" s="1"/>
  <c r="AG457" i="53" s="1"/>
  <c r="AH457" i="53" s="1"/>
  <c r="AI457" i="53" s="1"/>
  <c r="AJ457" i="53" s="1"/>
  <c r="AK457" i="53" s="1"/>
  <c r="AL457" i="53" s="1"/>
  <c r="AM457" i="53" s="1"/>
  <c r="AN457" i="53" s="1"/>
  <c r="AO457" i="53" s="1"/>
  <c r="K456" i="53"/>
  <c r="L456" i="53"/>
  <c r="M456" i="53" s="1"/>
  <c r="N456" i="53" s="1"/>
  <c r="O456" i="53" s="1"/>
  <c r="P456" i="53" s="1"/>
  <c r="Q456" i="53" s="1"/>
  <c r="R456" i="53" s="1"/>
  <c r="S456" i="53" s="1"/>
  <c r="T456" i="53" s="1"/>
  <c r="U456" i="53" s="1"/>
  <c r="V456" i="53" s="1"/>
  <c r="W456" i="53" s="1"/>
  <c r="X456" i="53" s="1"/>
  <c r="Y456" i="53" s="1"/>
  <c r="Z456" i="53" s="1"/>
  <c r="AA456" i="53" s="1"/>
  <c r="AB456" i="53" s="1"/>
  <c r="AC456" i="53" s="1"/>
  <c r="AD456" i="53" s="1"/>
  <c r="AE456" i="53" s="1"/>
  <c r="AF456" i="53" s="1"/>
  <c r="AG456" i="53" s="1"/>
  <c r="AH456" i="53" s="1"/>
  <c r="AI456" i="53" s="1"/>
  <c r="AJ456" i="53" s="1"/>
  <c r="AK456" i="53" s="1"/>
  <c r="AL456" i="53" s="1"/>
  <c r="AM456" i="53" s="1"/>
  <c r="AN456" i="53" s="1"/>
  <c r="AO456" i="53" s="1"/>
  <c r="K455" i="53"/>
  <c r="L455" i="53"/>
  <c r="M455" i="53" s="1"/>
  <c r="N455" i="53" s="1"/>
  <c r="O455" i="53" s="1"/>
  <c r="P455" i="53" s="1"/>
  <c r="Q455" i="53"/>
  <c r="R455" i="53" s="1"/>
  <c r="S455" i="53" s="1"/>
  <c r="T455" i="53" s="1"/>
  <c r="U455" i="53" s="1"/>
  <c r="V455" i="53" s="1"/>
  <c r="W455" i="53" s="1"/>
  <c r="X455" i="53" s="1"/>
  <c r="Y455" i="53" s="1"/>
  <c r="Z455" i="53" s="1"/>
  <c r="AA455" i="53" s="1"/>
  <c r="AB455" i="53" s="1"/>
  <c r="AC455" i="53" s="1"/>
  <c r="AD455" i="53" s="1"/>
  <c r="AE455" i="53" s="1"/>
  <c r="AF455" i="53" s="1"/>
  <c r="AG455" i="53" s="1"/>
  <c r="AH455" i="53" s="1"/>
  <c r="AI455" i="53" s="1"/>
  <c r="AJ455" i="53" s="1"/>
  <c r="AK455" i="53" s="1"/>
  <c r="K454" i="53"/>
  <c r="L454" i="53"/>
  <c r="M454" i="53"/>
  <c r="N454" i="53"/>
  <c r="O454" i="53"/>
  <c r="P454" i="53" s="1"/>
  <c r="Q454" i="53" s="1"/>
  <c r="R454" i="53" s="1"/>
  <c r="S454" i="53" s="1"/>
  <c r="T454" i="53"/>
  <c r="U454" i="53" s="1"/>
  <c r="V454" i="53" s="1"/>
  <c r="W454" i="53" s="1"/>
  <c r="X454" i="53" s="1"/>
  <c r="Y454" i="53" s="1"/>
  <c r="Z454" i="53" s="1"/>
  <c r="K453" i="53"/>
  <c r="L453" i="53" s="1"/>
  <c r="M453" i="53" s="1"/>
  <c r="N453" i="53" s="1"/>
  <c r="O453" i="53" s="1"/>
  <c r="P453" i="53"/>
  <c r="Q453" i="53"/>
  <c r="R453" i="53" s="1"/>
  <c r="S453" i="53" s="1"/>
  <c r="T453" i="53" s="1"/>
  <c r="U453" i="53" s="1"/>
  <c r="V453" i="53" s="1"/>
  <c r="W453" i="53" s="1"/>
  <c r="X453" i="53" s="1"/>
  <c r="Y453" i="53" s="1"/>
  <c r="Z453" i="53" s="1"/>
  <c r="K452" i="53"/>
  <c r="L452" i="53"/>
  <c r="M452" i="53"/>
  <c r="N452" i="53" s="1"/>
  <c r="O452" i="53" s="1"/>
  <c r="P452" i="53" s="1"/>
  <c r="Q452" i="53" s="1"/>
  <c r="R452" i="53"/>
  <c r="S452" i="53"/>
  <c r="T452" i="53" s="1"/>
  <c r="U452" i="53" s="1"/>
  <c r="V452" i="53" s="1"/>
  <c r="W452" i="53" s="1"/>
  <c r="X452" i="53" s="1"/>
  <c r="Y452" i="53" s="1"/>
  <c r="Z452" i="53" s="1"/>
  <c r="AA452" i="53" s="1"/>
  <c r="AB452" i="53" s="1"/>
  <c r="AC452" i="53" s="1"/>
  <c r="AD452" i="53" s="1"/>
  <c r="AE452" i="53" s="1"/>
  <c r="AF452" i="53" s="1"/>
  <c r="AG452" i="53" s="1"/>
  <c r="AH452" i="53" s="1"/>
  <c r="AI452" i="53" s="1"/>
  <c r="AJ452" i="53" s="1"/>
  <c r="AK452" i="53" s="1"/>
  <c r="AL452" i="53" s="1"/>
  <c r="AM452" i="53" s="1"/>
  <c r="AN452" i="53" s="1"/>
  <c r="AO452" i="53" s="1"/>
  <c r="K451" i="53"/>
  <c r="L451" i="53" s="1"/>
  <c r="M451" i="53" s="1"/>
  <c r="N451" i="53" s="1"/>
  <c r="O451" i="53" s="1"/>
  <c r="P451" i="53" s="1"/>
  <c r="Q451" i="53" s="1"/>
  <c r="R451" i="53" s="1"/>
  <c r="S451" i="53" s="1"/>
  <c r="T451" i="53" s="1"/>
  <c r="U451" i="53" s="1"/>
  <c r="V451" i="53" s="1"/>
  <c r="W451" i="53"/>
  <c r="X451" i="53" s="1"/>
  <c r="Y451" i="53" s="1"/>
  <c r="Z451" i="53" s="1"/>
  <c r="AA451" i="53" s="1"/>
  <c r="AB451" i="53" s="1"/>
  <c r="AC451" i="53" s="1"/>
  <c r="AD451" i="53" s="1"/>
  <c r="AE451" i="53" s="1"/>
  <c r="AF451" i="53" s="1"/>
  <c r="AG451" i="53" s="1"/>
  <c r="AH451" i="53" s="1"/>
  <c r="AI451" i="53" s="1"/>
  <c r="AJ451" i="53" s="1"/>
  <c r="AK451" i="53" s="1"/>
  <c r="AL451" i="53" s="1"/>
  <c r="AM451" i="53" s="1"/>
  <c r="AN451" i="53" s="1"/>
  <c r="AO451" i="53"/>
  <c r="K450" i="53"/>
  <c r="L450" i="53" s="1"/>
  <c r="M450" i="53" s="1"/>
  <c r="N450" i="53" s="1"/>
  <c r="O450" i="53" s="1"/>
  <c r="P450" i="53" s="1"/>
  <c r="Q450" i="53" s="1"/>
  <c r="R450" i="53" s="1"/>
  <c r="S450" i="53" s="1"/>
  <c r="T450" i="53" s="1"/>
  <c r="U450" i="53" s="1"/>
  <c r="V450" i="53" s="1"/>
  <c r="W450" i="53" s="1"/>
  <c r="X450" i="53" s="1"/>
  <c r="Y450" i="53" s="1"/>
  <c r="Z450" i="53" s="1"/>
  <c r="AA450" i="53" s="1"/>
  <c r="AB450" i="53"/>
  <c r="AC450" i="53"/>
  <c r="AD450" i="53" s="1"/>
  <c r="AE450" i="53" s="1"/>
  <c r="AF450" i="53" s="1"/>
  <c r="AG450" i="53" s="1"/>
  <c r="AH450" i="53" s="1"/>
  <c r="AI450" i="53" s="1"/>
  <c r="AJ450" i="53" s="1"/>
  <c r="AK450" i="53" s="1"/>
  <c r="AL450" i="53" s="1"/>
  <c r="AM450" i="53" s="1"/>
  <c r="AN450" i="53" s="1"/>
  <c r="AO450" i="53" s="1"/>
  <c r="K449" i="53"/>
  <c r="L449" i="53" s="1"/>
  <c r="M449" i="53" s="1"/>
  <c r="N449" i="53" s="1"/>
  <c r="O449" i="53" s="1"/>
  <c r="P449" i="53" s="1"/>
  <c r="Q449" i="53" s="1"/>
  <c r="R449" i="53" s="1"/>
  <c r="S449" i="53" s="1"/>
  <c r="T449" i="53" s="1"/>
  <c r="U449" i="53" s="1"/>
  <c r="V449" i="53" s="1"/>
  <c r="W449" i="53" s="1"/>
  <c r="X449" i="53" s="1"/>
  <c r="Y449" i="53" s="1"/>
  <c r="Z449" i="53" s="1"/>
  <c r="AA449" i="53" s="1"/>
  <c r="AB449" i="53"/>
  <c r="AC449" i="53" s="1"/>
  <c r="AD449" i="53" s="1"/>
  <c r="AE449" i="53" s="1"/>
  <c r="AF449" i="53" s="1"/>
  <c r="AG449" i="53" s="1"/>
  <c r="AH449" i="53" s="1"/>
  <c r="AI449" i="53" s="1"/>
  <c r="AJ449" i="53" s="1"/>
  <c r="AK449" i="53" s="1"/>
  <c r="AL449" i="53" s="1"/>
  <c r="AM449" i="53" s="1"/>
  <c r="AN449" i="53" s="1"/>
  <c r="AO449" i="53" s="1"/>
  <c r="K448" i="53"/>
  <c r="L448" i="53"/>
  <c r="M448" i="53"/>
  <c r="N448" i="53"/>
  <c r="O448" i="53" s="1"/>
  <c r="P448" i="53" s="1"/>
  <c r="Q448" i="53" s="1"/>
  <c r="R448" i="53" s="1"/>
  <c r="S448" i="53" s="1"/>
  <c r="T448" i="53" s="1"/>
  <c r="U448" i="53" s="1"/>
  <c r="V448" i="53" s="1"/>
  <c r="W448" i="53" s="1"/>
  <c r="X448" i="53" s="1"/>
  <c r="Y448" i="53" s="1"/>
  <c r="Z448" i="53"/>
  <c r="AA448" i="53" s="1"/>
  <c r="AB448" i="53" s="1"/>
  <c r="AC448" i="53" s="1"/>
  <c r="AD448" i="53" s="1"/>
  <c r="AE448" i="53" s="1"/>
  <c r="AF448" i="53" s="1"/>
  <c r="AG448" i="53" s="1"/>
  <c r="AH448" i="53" s="1"/>
  <c r="AI448" i="53" s="1"/>
  <c r="AJ448" i="53" s="1"/>
  <c r="AK448" i="53" s="1"/>
  <c r="AL448" i="53" s="1"/>
  <c r="AM448" i="53" s="1"/>
  <c r="K447" i="53"/>
  <c r="L447" i="53" s="1"/>
  <c r="M447" i="53" s="1"/>
  <c r="N447" i="53" s="1"/>
  <c r="O447" i="53"/>
  <c r="P447" i="53" s="1"/>
  <c r="Q447" i="53" s="1"/>
  <c r="R447" i="53" s="1"/>
  <c r="S447" i="53" s="1"/>
  <c r="T447" i="53" s="1"/>
  <c r="U447" i="53" s="1"/>
  <c r="V447" i="53" s="1"/>
  <c r="W447" i="53" s="1"/>
  <c r="X447" i="53" s="1"/>
  <c r="Y447" i="53" s="1"/>
  <c r="Z447" i="53" s="1"/>
  <c r="AA447" i="53" s="1"/>
  <c r="AB447" i="53"/>
  <c r="AC447" i="53" s="1"/>
  <c r="AD447" i="53" s="1"/>
  <c r="AE447" i="53" s="1"/>
  <c r="AF447" i="53" s="1"/>
  <c r="AG447" i="53" s="1"/>
  <c r="AH447" i="53" s="1"/>
  <c r="AI447" i="53" s="1"/>
  <c r="AJ447" i="53" s="1"/>
  <c r="AK447" i="53" s="1"/>
  <c r="AL447" i="53" s="1"/>
  <c r="AM447" i="53" s="1"/>
  <c r="K446" i="53"/>
  <c r="L446" i="53" s="1"/>
  <c r="M446" i="53" s="1"/>
  <c r="N446" i="53" s="1"/>
  <c r="O446" i="53" s="1"/>
  <c r="P446" i="53"/>
  <c r="Q446" i="53"/>
  <c r="R446" i="53" s="1"/>
  <c r="S446" i="53" s="1"/>
  <c r="T446" i="53" s="1"/>
  <c r="U446" i="53" s="1"/>
  <c r="V446" i="53"/>
  <c r="W446" i="53" s="1"/>
  <c r="X446" i="53" s="1"/>
  <c r="Y446" i="53" s="1"/>
  <c r="Z446" i="53" s="1"/>
  <c r="AA446" i="53" s="1"/>
  <c r="AB446" i="53" s="1"/>
  <c r="AC446" i="53" s="1"/>
  <c r="AD446" i="53" s="1"/>
  <c r="AE446" i="53" s="1"/>
  <c r="AF446" i="53" s="1"/>
  <c r="AG446" i="53" s="1"/>
  <c r="AH446" i="53" s="1"/>
  <c r="AI446" i="53"/>
  <c r="AJ446" i="53" s="1"/>
  <c r="AK446" i="53" s="1"/>
  <c r="AL446" i="53" s="1"/>
  <c r="AM446" i="53" s="1"/>
  <c r="AN446" i="53" s="1"/>
  <c r="AO446" i="53" s="1"/>
  <c r="K445" i="53"/>
  <c r="L445" i="53" s="1"/>
  <c r="M445" i="53" s="1"/>
  <c r="N445" i="53" s="1"/>
  <c r="O445" i="53"/>
  <c r="P445" i="53"/>
  <c r="Q445" i="53" s="1"/>
  <c r="R445" i="53" s="1"/>
  <c r="S445" i="53" s="1"/>
  <c r="T445" i="53" s="1"/>
  <c r="U445" i="53"/>
  <c r="V445" i="53"/>
  <c r="W445" i="53" s="1"/>
  <c r="X445" i="53" s="1"/>
  <c r="Y445" i="53" s="1"/>
  <c r="Z445" i="53" s="1"/>
  <c r="AA445" i="53" s="1"/>
  <c r="AB445" i="53" s="1"/>
  <c r="AC445" i="53" s="1"/>
  <c r="AD445" i="53" s="1"/>
  <c r="AE445" i="53" s="1"/>
  <c r="AF445" i="53" s="1"/>
  <c r="AG445" i="53" s="1"/>
  <c r="AH445" i="53" s="1"/>
  <c r="AI445" i="53" s="1"/>
  <c r="AJ445" i="53" s="1"/>
  <c r="AK445" i="53" s="1"/>
  <c r="AL445" i="53" s="1"/>
  <c r="AM445" i="53" s="1"/>
  <c r="K444" i="53"/>
  <c r="L444" i="53" s="1"/>
  <c r="M444" i="53" s="1"/>
  <c r="N444" i="53" s="1"/>
  <c r="O444" i="53" s="1"/>
  <c r="P444" i="53" s="1"/>
  <c r="Q444" i="53" s="1"/>
  <c r="R444" i="53" s="1"/>
  <c r="S444" i="53" s="1"/>
  <c r="T444" i="53" s="1"/>
  <c r="U444" i="53" s="1"/>
  <c r="V444" i="53" s="1"/>
  <c r="W444" i="53" s="1"/>
  <c r="X444" i="53" s="1"/>
  <c r="Y444" i="53" s="1"/>
  <c r="Z444" i="53" s="1"/>
  <c r="AA444" i="53" s="1"/>
  <c r="AB444" i="53" s="1"/>
  <c r="AC444" i="53" s="1"/>
  <c r="AD444" i="53" s="1"/>
  <c r="AE444" i="53" s="1"/>
  <c r="AF444" i="53" s="1"/>
  <c r="AG444" i="53" s="1"/>
  <c r="AH444" i="53" s="1"/>
  <c r="AI444" i="53" s="1"/>
  <c r="AJ444" i="53" s="1"/>
  <c r="AK444" i="53" s="1"/>
  <c r="AL444" i="53" s="1"/>
  <c r="AM444" i="53" s="1"/>
  <c r="K443" i="53"/>
  <c r="L443" i="53"/>
  <c r="M443" i="53" s="1"/>
  <c r="N443" i="53" s="1"/>
  <c r="O443" i="53" s="1"/>
  <c r="P443" i="53" s="1"/>
  <c r="Q443" i="53"/>
  <c r="R443" i="53"/>
  <c r="S443" i="53" s="1"/>
  <c r="T443" i="53" s="1"/>
  <c r="U443" i="53" s="1"/>
  <c r="V443" i="53" s="1"/>
  <c r="W443" i="53" s="1"/>
  <c r="X443" i="53" s="1"/>
  <c r="Y443" i="53" s="1"/>
  <c r="Z443" i="53" s="1"/>
  <c r="AA443" i="53" s="1"/>
  <c r="AB443" i="53" s="1"/>
  <c r="AC443" i="53" s="1"/>
  <c r="AD443" i="53" s="1"/>
  <c r="AE443" i="53" s="1"/>
  <c r="AF443" i="53" s="1"/>
  <c r="AG443" i="53" s="1"/>
  <c r="AH443" i="53" s="1"/>
  <c r="AI443" i="53" s="1"/>
  <c r="AJ443" i="53" s="1"/>
  <c r="AK443" i="53" s="1"/>
  <c r="AL443" i="53" s="1"/>
  <c r="AM443" i="53" s="1"/>
  <c r="AN443" i="53" s="1"/>
  <c r="AO443" i="53" s="1"/>
  <c r="K442" i="53"/>
  <c r="L442" i="53" s="1"/>
  <c r="M442" i="53" s="1"/>
  <c r="N442" i="53" s="1"/>
  <c r="O442" i="53" s="1"/>
  <c r="P442" i="53"/>
  <c r="Q442" i="53"/>
  <c r="R442" i="53" s="1"/>
  <c r="S442" i="53" s="1"/>
  <c r="T442" i="53" s="1"/>
  <c r="U442" i="53" s="1"/>
  <c r="V442" i="53"/>
  <c r="W442" i="53" s="1"/>
  <c r="X442" i="53" s="1"/>
  <c r="Y442" i="53" s="1"/>
  <c r="Z442" i="53" s="1"/>
  <c r="AA442" i="53" s="1"/>
  <c r="AB442" i="53" s="1"/>
  <c r="AC442" i="53" s="1"/>
  <c r="AD442" i="53" s="1"/>
  <c r="AE442" i="53" s="1"/>
  <c r="AF442" i="53" s="1"/>
  <c r="AG442" i="53" s="1"/>
  <c r="AH442" i="53" s="1"/>
  <c r="AI442" i="53" s="1"/>
  <c r="AJ442" i="53" s="1"/>
  <c r="AK442" i="53" s="1"/>
  <c r="AL442" i="53" s="1"/>
  <c r="AM442" i="53" s="1"/>
  <c r="K441" i="53"/>
  <c r="L441" i="53"/>
  <c r="M441" i="53" s="1"/>
  <c r="N441" i="53" s="1"/>
  <c r="O441" i="53" s="1"/>
  <c r="P441" i="53" s="1"/>
  <c r="Q441" i="53" s="1"/>
  <c r="R441" i="53" s="1"/>
  <c r="S441" i="53" s="1"/>
  <c r="T441" i="53" s="1"/>
  <c r="U441" i="53" s="1"/>
  <c r="V441" i="53" s="1"/>
  <c r="W441" i="53" s="1"/>
  <c r="X441" i="53" s="1"/>
  <c r="Y441" i="53" s="1"/>
  <c r="Z441" i="53" s="1"/>
  <c r="AA441" i="53" s="1"/>
  <c r="AB441" i="53" s="1"/>
  <c r="AC441" i="53"/>
  <c r="AD441" i="53" s="1"/>
  <c r="AE441" i="53" s="1"/>
  <c r="AF441" i="53" s="1"/>
  <c r="AG441" i="53" s="1"/>
  <c r="AH441" i="53" s="1"/>
  <c r="AI441" i="53" s="1"/>
  <c r="AJ441" i="53" s="1"/>
  <c r="AK441" i="53" s="1"/>
  <c r="AL441" i="53" s="1"/>
  <c r="AM441" i="53" s="1"/>
  <c r="K440" i="53"/>
  <c r="L440" i="53"/>
  <c r="M440" i="53"/>
  <c r="N440" i="53" s="1"/>
  <c r="O440" i="53" s="1"/>
  <c r="P440" i="53" s="1"/>
  <c r="Q440" i="53" s="1"/>
  <c r="R440" i="53"/>
  <c r="S440" i="53" s="1"/>
  <c r="T440" i="53" s="1"/>
  <c r="U440" i="53" s="1"/>
  <c r="V440" i="53" s="1"/>
  <c r="W440" i="53" s="1"/>
  <c r="X440" i="53" s="1"/>
  <c r="Y440" i="53" s="1"/>
  <c r="Z440" i="53" s="1"/>
  <c r="AA440" i="53" s="1"/>
  <c r="AB440" i="53" s="1"/>
  <c r="AC440" i="53" s="1"/>
  <c r="AD440" i="53" s="1"/>
  <c r="AE440" i="53"/>
  <c r="AF440" i="53" s="1"/>
  <c r="AG440" i="53" s="1"/>
  <c r="AH440" i="53" s="1"/>
  <c r="AI440" i="53" s="1"/>
  <c r="AJ440" i="53" s="1"/>
  <c r="AK440" i="53" s="1"/>
  <c r="AL440" i="53" s="1"/>
  <c r="AM440" i="53" s="1"/>
  <c r="K439" i="53"/>
  <c r="L439" i="53"/>
  <c r="M439" i="53"/>
  <c r="N439" i="53"/>
  <c r="O439" i="53" s="1"/>
  <c r="P439" i="53" s="1"/>
  <c r="Q439" i="53" s="1"/>
  <c r="R439" i="53" s="1"/>
  <c r="S439" i="53"/>
  <c r="T439" i="53" s="1"/>
  <c r="U439" i="53" s="1"/>
  <c r="V439" i="53" s="1"/>
  <c r="W439" i="53" s="1"/>
  <c r="X439" i="53" s="1"/>
  <c r="Y439" i="53" s="1"/>
  <c r="Z439" i="53" s="1"/>
  <c r="AA439" i="53" s="1"/>
  <c r="AB439" i="53" s="1"/>
  <c r="AC439" i="53" s="1"/>
  <c r="AD439" i="53" s="1"/>
  <c r="AE439" i="53" s="1"/>
  <c r="AF439" i="53" s="1"/>
  <c r="AG439" i="53" s="1"/>
  <c r="AH439" i="53" s="1"/>
  <c r="AI439" i="53" s="1"/>
  <c r="AJ439" i="53" s="1"/>
  <c r="AK439" i="53"/>
  <c r="AL439" i="53" s="1"/>
  <c r="AM439" i="53" s="1"/>
  <c r="AN439" i="53" s="1"/>
  <c r="AO439" i="53" s="1"/>
  <c r="K438" i="53"/>
  <c r="L438" i="53"/>
  <c r="M438" i="53"/>
  <c r="N438" i="53" s="1"/>
  <c r="O438" i="53" s="1"/>
  <c r="P438" i="53" s="1"/>
  <c r="Q438" i="53" s="1"/>
  <c r="R438" i="53"/>
  <c r="S438" i="53" s="1"/>
  <c r="T438" i="53" s="1"/>
  <c r="U438" i="53" s="1"/>
  <c r="V438" i="53" s="1"/>
  <c r="W438" i="53" s="1"/>
  <c r="X438" i="53" s="1"/>
  <c r="Y438" i="53" s="1"/>
  <c r="Z438" i="53" s="1"/>
  <c r="AA438" i="53" s="1"/>
  <c r="AB438" i="53" s="1"/>
  <c r="AC438" i="53" s="1"/>
  <c r="AD438" i="53" s="1"/>
  <c r="AE438" i="53" s="1"/>
  <c r="AF438" i="53" s="1"/>
  <c r="AG438" i="53" s="1"/>
  <c r="AH438" i="53" s="1"/>
  <c r="AI438" i="53" s="1"/>
  <c r="AJ438" i="53" s="1"/>
  <c r="AK438" i="53" s="1"/>
  <c r="AL438" i="53" s="1"/>
  <c r="AM438" i="53" s="1"/>
  <c r="K437" i="53"/>
  <c r="L437" i="53"/>
  <c r="M437" i="53"/>
  <c r="N437" i="53"/>
  <c r="O437" i="53" s="1"/>
  <c r="P437" i="53" s="1"/>
  <c r="Q437" i="53" s="1"/>
  <c r="R437" i="53" s="1"/>
  <c r="S437" i="53"/>
  <c r="T437" i="53" s="1"/>
  <c r="U437" i="53" s="1"/>
  <c r="V437" i="53" s="1"/>
  <c r="W437" i="53" s="1"/>
  <c r="X437" i="53" s="1"/>
  <c r="Y437" i="53" s="1"/>
  <c r="Z437" i="53" s="1"/>
  <c r="AA437" i="53" s="1"/>
  <c r="AB437" i="53" s="1"/>
  <c r="AC437" i="53" s="1"/>
  <c r="AD437" i="53" s="1"/>
  <c r="AE437" i="53" s="1"/>
  <c r="AF437" i="53" s="1"/>
  <c r="AG437" i="53" s="1"/>
  <c r="AH437" i="53" s="1"/>
  <c r="AI437" i="53" s="1"/>
  <c r="AJ437" i="53" s="1"/>
  <c r="AK437" i="53" s="1"/>
  <c r="AL437" i="53" s="1"/>
  <c r="AM437" i="53" s="1"/>
  <c r="AN437" i="53" s="1"/>
  <c r="AO437" i="53" s="1"/>
  <c r="K436" i="53"/>
  <c r="L436" i="53"/>
  <c r="M436" i="53"/>
  <c r="N436" i="53" s="1"/>
  <c r="O436" i="53" s="1"/>
  <c r="P436" i="53" s="1"/>
  <c r="Q436" i="53" s="1"/>
  <c r="R436" i="53"/>
  <c r="S436" i="53"/>
  <c r="T436" i="53" s="1"/>
  <c r="U436" i="53" s="1"/>
  <c r="V436" i="53" s="1"/>
  <c r="W436" i="53" s="1"/>
  <c r="X436" i="53"/>
  <c r="Y436" i="53" s="1"/>
  <c r="Z436" i="53" s="1"/>
  <c r="AA436" i="53" s="1"/>
  <c r="AB436" i="53" s="1"/>
  <c r="AC436" i="53" s="1"/>
  <c r="AD436" i="53" s="1"/>
  <c r="AE436" i="53" s="1"/>
  <c r="AF436" i="53" s="1"/>
  <c r="AG436" i="53" s="1"/>
  <c r="AH436" i="53" s="1"/>
  <c r="AI436" i="53" s="1"/>
  <c r="AJ436" i="53" s="1"/>
  <c r="AK436" i="53"/>
  <c r="AL436" i="53" s="1"/>
  <c r="AM436" i="53" s="1"/>
  <c r="K435" i="53"/>
  <c r="L435" i="53"/>
  <c r="M435" i="53"/>
  <c r="N435" i="53"/>
  <c r="O435" i="53" s="1"/>
  <c r="P435" i="53" s="1"/>
  <c r="Q435" i="53" s="1"/>
  <c r="R435" i="53" s="1"/>
  <c r="S435" i="53" s="1"/>
  <c r="T435" i="53"/>
  <c r="U435" i="53" s="1"/>
  <c r="V435" i="53" s="1"/>
  <c r="W435" i="53" s="1"/>
  <c r="X435" i="53" s="1"/>
  <c r="K434" i="53"/>
  <c r="L434" i="53" s="1"/>
  <c r="M434" i="53" s="1"/>
  <c r="N434" i="53" s="1"/>
  <c r="O434" i="53" s="1"/>
  <c r="P434" i="53" s="1"/>
  <c r="Q434" i="53" s="1"/>
  <c r="R434" i="53" s="1"/>
  <c r="S434" i="53" s="1"/>
  <c r="T434" i="53" s="1"/>
  <c r="U434" i="53" s="1"/>
  <c r="V434" i="53" s="1"/>
  <c r="W434" i="53" s="1"/>
  <c r="X434" i="53" s="1"/>
  <c r="Y434" i="53" s="1"/>
  <c r="Z434" i="53" s="1"/>
  <c r="K433" i="53"/>
  <c r="L433" i="53"/>
  <c r="M433" i="53"/>
  <c r="N433" i="53"/>
  <c r="O433" i="53" s="1"/>
  <c r="P433" i="53" s="1"/>
  <c r="Q433" i="53" s="1"/>
  <c r="R433" i="53" s="1"/>
  <c r="S433" i="53" s="1"/>
  <c r="T433" i="53"/>
  <c r="U433" i="53" s="1"/>
  <c r="V433" i="53" s="1"/>
  <c r="W433" i="53" s="1"/>
  <c r="X433" i="53" s="1"/>
  <c r="Y433" i="53" s="1"/>
  <c r="Z433" i="53" s="1"/>
  <c r="AA433" i="53" s="1"/>
  <c r="AB433" i="53" s="1"/>
  <c r="AC433" i="53" s="1"/>
  <c r="AD433" i="53" s="1"/>
  <c r="AE433" i="53" s="1"/>
  <c r="AF433" i="53" s="1"/>
  <c r="AG433" i="53" s="1"/>
  <c r="AH433" i="53" s="1"/>
  <c r="AI433" i="53" s="1"/>
  <c r="AJ433" i="53" s="1"/>
  <c r="AK433" i="53" s="1"/>
  <c r="AL433" i="53" s="1"/>
  <c r="K432" i="53"/>
  <c r="L432" i="53" s="1"/>
  <c r="M432" i="53" s="1"/>
  <c r="N432" i="53" s="1"/>
  <c r="O432" i="53" s="1"/>
  <c r="P432" i="53" s="1"/>
  <c r="Q432" i="53" s="1"/>
  <c r="R432" i="53" s="1"/>
  <c r="S432" i="53" s="1"/>
  <c r="T432" i="53" s="1"/>
  <c r="U432" i="53" s="1"/>
  <c r="V432" i="53" s="1"/>
  <c r="W432" i="53" s="1"/>
  <c r="X432" i="53" s="1"/>
  <c r="Y432" i="53" s="1"/>
  <c r="K431" i="53"/>
  <c r="L431" i="53"/>
  <c r="M431" i="53" s="1"/>
  <c r="N431" i="53" s="1"/>
  <c r="O431" i="53" s="1"/>
  <c r="P431" i="53" s="1"/>
  <c r="Q431" i="53" s="1"/>
  <c r="R431" i="53" s="1"/>
  <c r="S431" i="53" s="1"/>
  <c r="T431" i="53" s="1"/>
  <c r="U431" i="53" s="1"/>
  <c r="V431" i="53" s="1"/>
  <c r="W431" i="53" s="1"/>
  <c r="X431" i="53" s="1"/>
  <c r="Y431" i="53"/>
  <c r="K430" i="53"/>
  <c r="L430" i="53" s="1"/>
  <c r="M430" i="53" s="1"/>
  <c r="N430" i="53" s="1"/>
  <c r="O430" i="53" s="1"/>
  <c r="P430" i="53" s="1"/>
  <c r="Q430" i="53" s="1"/>
  <c r="R430" i="53" s="1"/>
  <c r="S430" i="53" s="1"/>
  <c r="T430" i="53" s="1"/>
  <c r="U430" i="53" s="1"/>
  <c r="V430" i="53" s="1"/>
  <c r="W430" i="53" s="1"/>
  <c r="X430" i="53" s="1"/>
  <c r="Y430" i="53" s="1"/>
  <c r="Z430" i="53" s="1"/>
  <c r="AA430" i="53"/>
  <c r="AB430" i="53" s="1"/>
  <c r="AC430" i="53" s="1"/>
  <c r="AD430" i="53" s="1"/>
  <c r="AE430" i="53" s="1"/>
  <c r="AF430" i="53" s="1"/>
  <c r="AG430" i="53" s="1"/>
  <c r="AH430" i="53" s="1"/>
  <c r="AI430" i="53" s="1"/>
  <c r="AJ430" i="53" s="1"/>
  <c r="AK430" i="53" s="1"/>
  <c r="AL430" i="53" s="1"/>
  <c r="K429" i="53"/>
  <c r="L429" i="53"/>
  <c r="M429" i="53" s="1"/>
  <c r="N429" i="53" s="1"/>
  <c r="O429" i="53" s="1"/>
  <c r="P429" i="53"/>
  <c r="Q429" i="53" s="1"/>
  <c r="R429" i="53" s="1"/>
  <c r="S429" i="53" s="1"/>
  <c r="T429" i="53" s="1"/>
  <c r="U429" i="53" s="1"/>
  <c r="V429" i="53" s="1"/>
  <c r="W429" i="53" s="1"/>
  <c r="X429" i="53" s="1"/>
  <c r="Y429" i="53" s="1"/>
  <c r="Z429" i="53" s="1"/>
  <c r="AA429" i="53" s="1"/>
  <c r="AB429" i="53"/>
  <c r="AC429" i="53" s="1"/>
  <c r="AD429" i="53" s="1"/>
  <c r="AE429" i="53" s="1"/>
  <c r="AF429" i="53" s="1"/>
  <c r="AG429" i="53" s="1"/>
  <c r="AH429" i="53" s="1"/>
  <c r="AI429" i="53" s="1"/>
  <c r="AJ429" i="53" s="1"/>
  <c r="AK429" i="53" s="1"/>
  <c r="AL429" i="53" s="1"/>
  <c r="K428" i="53"/>
  <c r="L428" i="53"/>
  <c r="M428" i="53" s="1"/>
  <c r="N428" i="53" s="1"/>
  <c r="O428" i="53" s="1"/>
  <c r="P428" i="53" s="1"/>
  <c r="Q428" i="53" s="1"/>
  <c r="R428" i="53" s="1"/>
  <c r="S428" i="53"/>
  <c r="T428" i="53" s="1"/>
  <c r="U428" i="53" s="1"/>
  <c r="V428" i="53" s="1"/>
  <c r="W428" i="53" s="1"/>
  <c r="X428" i="53" s="1"/>
  <c r="Y428" i="53" s="1"/>
  <c r="Z428" i="53" s="1"/>
  <c r="AA428" i="53" s="1"/>
  <c r="AB428" i="53" s="1"/>
  <c r="AC428" i="53" s="1"/>
  <c r="AD428" i="53" s="1"/>
  <c r="K427" i="53"/>
  <c r="L427" i="53" s="1"/>
  <c r="M427" i="53" s="1"/>
  <c r="N427" i="53" s="1"/>
  <c r="O427" i="53" s="1"/>
  <c r="P427" i="53" s="1"/>
  <c r="Q427" i="53" s="1"/>
  <c r="R427" i="53" s="1"/>
  <c r="S427" i="53" s="1"/>
  <c r="T427" i="53" s="1"/>
  <c r="U427" i="53" s="1"/>
  <c r="V427" i="53" s="1"/>
  <c r="W427" i="53" s="1"/>
  <c r="X427" i="53" s="1"/>
  <c r="Y427" i="53" s="1"/>
  <c r="Z427" i="53" s="1"/>
  <c r="AA427" i="53" s="1"/>
  <c r="AB427" i="53" s="1"/>
  <c r="AC427" i="53" s="1"/>
  <c r="AD427" i="53" s="1"/>
  <c r="AE427" i="53" s="1"/>
  <c r="AF427" i="53" s="1"/>
  <c r="AG427" i="53" s="1"/>
  <c r="AH427" i="53" s="1"/>
  <c r="AI427" i="53" s="1"/>
  <c r="AJ427" i="53" s="1"/>
  <c r="AK427" i="53" s="1"/>
  <c r="AL427" i="53" s="1"/>
  <c r="K426" i="53"/>
  <c r="L426" i="53"/>
  <c r="M426" i="53"/>
  <c r="N426" i="53" s="1"/>
  <c r="O426" i="53" s="1"/>
  <c r="P426" i="53" s="1"/>
  <c r="Q426" i="53" s="1"/>
  <c r="R426" i="53"/>
  <c r="S426" i="53"/>
  <c r="T426" i="53" s="1"/>
  <c r="U426" i="53" s="1"/>
  <c r="V426" i="53" s="1"/>
  <c r="K421" i="53"/>
  <c r="K420" i="53"/>
  <c r="K419" i="53"/>
  <c r="K418" i="53"/>
  <c r="K417" i="53"/>
  <c r="L417" i="53" s="1"/>
  <c r="M417" i="53" s="1"/>
  <c r="N417" i="53" s="1"/>
  <c r="O417" i="53" s="1"/>
  <c r="P417" i="53" s="1"/>
  <c r="Q417" i="53" s="1"/>
  <c r="R417" i="53" s="1"/>
  <c r="S417" i="53" s="1"/>
  <c r="T417" i="53" s="1"/>
  <c r="U417" i="53"/>
  <c r="V417" i="53" s="1"/>
  <c r="W417" i="53" s="1"/>
  <c r="X417" i="53" s="1"/>
  <c r="Y417" i="53" s="1"/>
  <c r="Z417" i="53" s="1"/>
  <c r="K416" i="53"/>
  <c r="L416" i="53"/>
  <c r="M416" i="53" s="1"/>
  <c r="N416" i="53" s="1"/>
  <c r="O416" i="53" s="1"/>
  <c r="P416" i="53" s="1"/>
  <c r="Q416" i="53"/>
  <c r="R416" i="53"/>
  <c r="S416" i="53" s="1"/>
  <c r="T416" i="53" s="1"/>
  <c r="U416" i="53" s="1"/>
  <c r="V416" i="53" s="1"/>
  <c r="W416" i="53" s="1"/>
  <c r="X416" i="53" s="1"/>
  <c r="Y416" i="53" s="1"/>
  <c r="Z416" i="53" s="1"/>
  <c r="AA416" i="53" s="1"/>
  <c r="AB416" i="53" s="1"/>
  <c r="AC416" i="53" s="1"/>
  <c r="AD416" i="53" s="1"/>
  <c r="AE416" i="53" s="1"/>
  <c r="AF416" i="53" s="1"/>
  <c r="AG416" i="53" s="1"/>
  <c r="AH416" i="53" s="1"/>
  <c r="AI416" i="53" s="1"/>
  <c r="AJ416" i="53" s="1"/>
  <c r="AK416" i="53" s="1"/>
  <c r="AL416" i="53" s="1"/>
  <c r="AM416" i="53" s="1"/>
  <c r="AN416" i="53" s="1"/>
  <c r="AO416" i="53" s="1"/>
  <c r="AP416" i="53" s="1"/>
  <c r="AQ416" i="53" s="1"/>
  <c r="K415" i="53"/>
  <c r="L415" i="53"/>
  <c r="M415" i="53"/>
  <c r="N415" i="53" s="1"/>
  <c r="O415" i="53" s="1"/>
  <c r="P415" i="53" s="1"/>
  <c r="Q415" i="53" s="1"/>
  <c r="R415" i="53" s="1"/>
  <c r="S415" i="53"/>
  <c r="T415" i="53" s="1"/>
  <c r="U415" i="53" s="1"/>
  <c r="V415" i="53" s="1"/>
  <c r="W415" i="53" s="1"/>
  <c r="X415" i="53" s="1"/>
  <c r="Y415" i="53" s="1"/>
  <c r="Z415" i="53" s="1"/>
  <c r="AA415" i="53" s="1"/>
  <c r="AB415" i="53" s="1"/>
  <c r="AC415" i="53" s="1"/>
  <c r="AD415" i="53" s="1"/>
  <c r="AE415" i="53" s="1"/>
  <c r="AF415" i="53" s="1"/>
  <c r="AG415" i="53" s="1"/>
  <c r="AH415" i="53" s="1"/>
  <c r="AI415" i="53" s="1"/>
  <c r="AJ415" i="53" s="1"/>
  <c r="AK415" i="53" s="1"/>
  <c r="AL415" i="53" s="1"/>
  <c r="AM415" i="53" s="1"/>
  <c r="AN415" i="53" s="1"/>
  <c r="AO415" i="53" s="1"/>
  <c r="AP415" i="53" s="1"/>
  <c r="AQ415" i="53" s="1"/>
  <c r="K414" i="53"/>
  <c r="L414" i="53" s="1"/>
  <c r="M414" i="53" s="1"/>
  <c r="N414" i="53" s="1"/>
  <c r="O414" i="53" s="1"/>
  <c r="P414" i="53" s="1"/>
  <c r="Q414" i="53" s="1"/>
  <c r="R414" i="53"/>
  <c r="S414" i="53" s="1"/>
  <c r="T414" i="53" s="1"/>
  <c r="U414" i="53" s="1"/>
  <c r="V414" i="53" s="1"/>
  <c r="W414" i="53" s="1"/>
  <c r="X414" i="53" s="1"/>
  <c r="Y414" i="53" s="1"/>
  <c r="Z414" i="53" s="1"/>
  <c r="AA414" i="53" s="1"/>
  <c r="AB414" i="53" s="1"/>
  <c r="K413" i="53"/>
  <c r="L413" i="53"/>
  <c r="M413" i="53" s="1"/>
  <c r="N413" i="53" s="1"/>
  <c r="O413" i="53" s="1"/>
  <c r="P413" i="53" s="1"/>
  <c r="Q413" i="53" s="1"/>
  <c r="R413" i="53" s="1"/>
  <c r="S413" i="53" s="1"/>
  <c r="T413" i="53" s="1"/>
  <c r="U413" i="53" s="1"/>
  <c r="V413" i="53" s="1"/>
  <c r="W413" i="53" s="1"/>
  <c r="X413" i="53" s="1"/>
  <c r="Y413" i="53" s="1"/>
  <c r="Z413" i="53" s="1"/>
  <c r="AA413" i="53" s="1"/>
  <c r="AB413" i="53"/>
  <c r="AC413" i="53" s="1"/>
  <c r="AD413" i="53" s="1"/>
  <c r="AE413" i="53" s="1"/>
  <c r="AF413" i="53" s="1"/>
  <c r="AG413" i="53" s="1"/>
  <c r="AH413" i="53" s="1"/>
  <c r="AI413" i="53" s="1"/>
  <c r="AJ413" i="53" s="1"/>
  <c r="AK413" i="53" s="1"/>
  <c r="AL413" i="53" s="1"/>
  <c r="AM413" i="53" s="1"/>
  <c r="AN413" i="53" s="1"/>
  <c r="AO413" i="53" s="1"/>
  <c r="AP413" i="53" s="1"/>
  <c r="AQ413" i="53" s="1"/>
  <c r="K412" i="53"/>
  <c r="L412" i="53"/>
  <c r="M412" i="53"/>
  <c r="N412" i="53"/>
  <c r="O412" i="53" s="1"/>
  <c r="P412" i="53" s="1"/>
  <c r="Q412" i="53" s="1"/>
  <c r="R412" i="53" s="1"/>
  <c r="S412" i="53" s="1"/>
  <c r="T412" i="53" s="1"/>
  <c r="U412" i="53" s="1"/>
  <c r="V412" i="53" s="1"/>
  <c r="W412" i="53" s="1"/>
  <c r="X412" i="53" s="1"/>
  <c r="Y412" i="53" s="1"/>
  <c r="Z412" i="53" s="1"/>
  <c r="AA412" i="53" s="1"/>
  <c r="AB412" i="53" s="1"/>
  <c r="AC412" i="53" s="1"/>
  <c r="AD412" i="53" s="1"/>
  <c r="AE412" i="53" s="1"/>
  <c r="AF412" i="53" s="1"/>
  <c r="AG412" i="53" s="1"/>
  <c r="AH412" i="53" s="1"/>
  <c r="AI412" i="53" s="1"/>
  <c r="AJ412" i="53" s="1"/>
  <c r="AK412" i="53" s="1"/>
  <c r="AL412" i="53" s="1"/>
  <c r="AM412" i="53" s="1"/>
  <c r="AN412" i="53" s="1"/>
  <c r="AO412" i="53" s="1"/>
  <c r="AP412" i="53" s="1"/>
  <c r="AQ412" i="53" s="1"/>
  <c r="K411" i="53"/>
  <c r="L411" i="53" s="1"/>
  <c r="M411" i="53" s="1"/>
  <c r="N411" i="53" s="1"/>
  <c r="O411" i="53" s="1"/>
  <c r="P411" i="53"/>
  <c r="Q411" i="53" s="1"/>
  <c r="R411" i="53" s="1"/>
  <c r="S411" i="53" s="1"/>
  <c r="T411" i="53" s="1"/>
  <c r="U411" i="53" s="1"/>
  <c r="V411" i="53" s="1"/>
  <c r="W411" i="53" s="1"/>
  <c r="X411" i="53" s="1"/>
  <c r="Y411" i="53" s="1"/>
  <c r="K410" i="53"/>
  <c r="L410" i="53"/>
  <c r="M410" i="53"/>
  <c r="N410" i="53" s="1"/>
  <c r="O410" i="53" s="1"/>
  <c r="P410" i="53" s="1"/>
  <c r="Q410" i="53" s="1"/>
  <c r="R410" i="53" s="1"/>
  <c r="S410" i="53" s="1"/>
  <c r="T410" i="53" s="1"/>
  <c r="U410" i="53"/>
  <c r="V410" i="53" s="1"/>
  <c r="W410" i="53" s="1"/>
  <c r="X410" i="53" s="1"/>
  <c r="Y410" i="53" s="1"/>
  <c r="H406" i="53"/>
  <c r="K405" i="53"/>
  <c r="L405" i="53" s="1"/>
  <c r="M405" i="53" s="1"/>
  <c r="N405" i="53" s="1"/>
  <c r="O405" i="53" s="1"/>
  <c r="P405" i="53"/>
  <c r="Q405" i="53" s="1"/>
  <c r="R405" i="53" s="1"/>
  <c r="S405" i="53" s="1"/>
  <c r="T405" i="53" s="1"/>
  <c r="U405" i="53" s="1"/>
  <c r="V405" i="53" s="1"/>
  <c r="W405" i="53" s="1"/>
  <c r="X405" i="53" s="1"/>
  <c r="Y405" i="53" s="1"/>
  <c r="Z405" i="53" s="1"/>
  <c r="AA405" i="53" s="1"/>
  <c r="AB405" i="53" s="1"/>
  <c r="AC405" i="53" s="1"/>
  <c r="AD405" i="53" s="1"/>
  <c r="AE405" i="53" s="1"/>
  <c r="AF405" i="53" s="1"/>
  <c r="K399" i="53"/>
  <c r="K398" i="53"/>
  <c r="K397" i="53"/>
  <c r="K396" i="53"/>
  <c r="K395" i="53"/>
  <c r="K394" i="53"/>
  <c r="K393" i="53"/>
  <c r="K392" i="53"/>
  <c r="K391" i="53"/>
  <c r="K390" i="53"/>
  <c r="K389" i="53"/>
  <c r="K388" i="53"/>
  <c r="K387" i="53"/>
  <c r="K386" i="53"/>
  <c r="K385" i="53"/>
  <c r="K384" i="53"/>
  <c r="K383" i="53"/>
  <c r="K382" i="53"/>
  <c r="K381" i="53"/>
  <c r="K380" i="53"/>
  <c r="K379" i="53"/>
  <c r="K378" i="53"/>
  <c r="K377" i="53"/>
  <c r="K376" i="53"/>
  <c r="L376" i="53"/>
  <c r="M376" i="53" s="1"/>
  <c r="N376" i="53" s="1"/>
  <c r="O376" i="53" s="1"/>
  <c r="P376" i="53" s="1"/>
  <c r="Q376" i="53" s="1"/>
  <c r="R376" i="53" s="1"/>
  <c r="S376" i="53" s="1"/>
  <c r="T376" i="53" s="1"/>
  <c r="U376" i="53" s="1"/>
  <c r="V376" i="53" s="1"/>
  <c r="W376" i="53" s="1"/>
  <c r="K375" i="53"/>
  <c r="L375" i="53" s="1"/>
  <c r="M375" i="53" s="1"/>
  <c r="N375" i="53" s="1"/>
  <c r="O375" i="53" s="1"/>
  <c r="P375" i="53" s="1"/>
  <c r="Q375" i="53" s="1"/>
  <c r="R375" i="53" s="1"/>
  <c r="S375" i="53"/>
  <c r="T375" i="53" s="1"/>
  <c r="U375" i="53" s="1"/>
  <c r="V375" i="53" s="1"/>
  <c r="W375" i="53" s="1"/>
  <c r="K374" i="53"/>
  <c r="L374" i="53"/>
  <c r="M374" i="53" s="1"/>
  <c r="N374" i="53" s="1"/>
  <c r="O374" i="53" s="1"/>
  <c r="P374" i="53" s="1"/>
  <c r="Q374" i="53"/>
  <c r="R374" i="53" s="1"/>
  <c r="S374" i="53" s="1"/>
  <c r="T374" i="53" s="1"/>
  <c r="U374" i="53" s="1"/>
  <c r="V374" i="53" s="1"/>
  <c r="W374" i="53" s="1"/>
  <c r="K373" i="53"/>
  <c r="L373" i="53" s="1"/>
  <c r="M373" i="53" s="1"/>
  <c r="N373" i="53" s="1"/>
  <c r="O373" i="53" s="1"/>
  <c r="P373" i="53"/>
  <c r="Q373" i="53" s="1"/>
  <c r="R373" i="53" s="1"/>
  <c r="S373" i="53" s="1"/>
  <c r="T373" i="53" s="1"/>
  <c r="U373" i="53" s="1"/>
  <c r="V373" i="53" s="1"/>
  <c r="W373" i="53" s="1"/>
  <c r="K372" i="53"/>
  <c r="L372" i="53" s="1"/>
  <c r="M372" i="53" s="1"/>
  <c r="N372" i="53"/>
  <c r="O372" i="53" s="1"/>
  <c r="P372" i="53" s="1"/>
  <c r="Q372" i="53" s="1"/>
  <c r="R372" i="53" s="1"/>
  <c r="S372" i="53" s="1"/>
  <c r="T372" i="53" s="1"/>
  <c r="U372" i="53" s="1"/>
  <c r="V372" i="53" s="1"/>
  <c r="W372" i="53" s="1"/>
  <c r="K371" i="53"/>
  <c r="L371" i="53"/>
  <c r="M371" i="53"/>
  <c r="N371" i="53" s="1"/>
  <c r="O371" i="53" s="1"/>
  <c r="P371" i="53" s="1"/>
  <c r="Q371" i="53" s="1"/>
  <c r="R371" i="53" s="1"/>
  <c r="S371" i="53" s="1"/>
  <c r="T371" i="53" s="1"/>
  <c r="U371" i="53" s="1"/>
  <c r="V371" i="53" s="1"/>
  <c r="W371" i="53" s="1"/>
  <c r="K370" i="53"/>
  <c r="L370" i="53"/>
  <c r="M370" i="53"/>
  <c r="N370" i="53" s="1"/>
  <c r="O370" i="53" s="1"/>
  <c r="P370" i="53" s="1"/>
  <c r="Q370" i="53" s="1"/>
  <c r="R370" i="53" s="1"/>
  <c r="S370" i="53" s="1"/>
  <c r="T370" i="53" s="1"/>
  <c r="U370" i="53" s="1"/>
  <c r="V370" i="53" s="1"/>
  <c r="K369" i="53"/>
  <c r="L369" i="53"/>
  <c r="M369" i="53" s="1"/>
  <c r="N369" i="53" s="1"/>
  <c r="O369" i="53" s="1"/>
  <c r="P369" i="53" s="1"/>
  <c r="Q369" i="53" s="1"/>
  <c r="R369" i="53" s="1"/>
  <c r="S369" i="53" s="1"/>
  <c r="T369" i="53" s="1"/>
  <c r="U369" i="53" s="1"/>
  <c r="V369" i="53" s="1"/>
  <c r="W369" i="53" s="1"/>
  <c r="K368" i="53"/>
  <c r="L368" i="53" s="1"/>
  <c r="M368" i="53" s="1"/>
  <c r="N368" i="53" s="1"/>
  <c r="O368" i="53" s="1"/>
  <c r="P368" i="53" s="1"/>
  <c r="Q368" i="53" s="1"/>
  <c r="R368" i="53" s="1"/>
  <c r="S368" i="53" s="1"/>
  <c r="T368" i="53" s="1"/>
  <c r="U368" i="53" s="1"/>
  <c r="V368" i="53" s="1"/>
  <c r="W368" i="53" s="1"/>
  <c r="K367" i="53"/>
  <c r="L367" i="53"/>
  <c r="M367" i="53" s="1"/>
  <c r="N367" i="53" s="1"/>
  <c r="O367" i="53" s="1"/>
  <c r="P367" i="53"/>
  <c r="Q367" i="53" s="1"/>
  <c r="R367" i="53" s="1"/>
  <c r="S367" i="53" s="1"/>
  <c r="T367" i="53" s="1"/>
  <c r="U367" i="53" s="1"/>
  <c r="V367" i="53" s="1"/>
  <c r="W367" i="53" s="1"/>
  <c r="K366" i="53"/>
  <c r="L366" i="53" s="1"/>
  <c r="M366" i="53" s="1"/>
  <c r="N366" i="53" s="1"/>
  <c r="O366" i="53" s="1"/>
  <c r="P366" i="53" s="1"/>
  <c r="Q366" i="53" s="1"/>
  <c r="R366" i="53" s="1"/>
  <c r="S366" i="53" s="1"/>
  <c r="T366" i="53" s="1"/>
  <c r="U366" i="53" s="1"/>
  <c r="V366" i="53" s="1"/>
  <c r="W366" i="53" s="1"/>
  <c r="K365" i="53"/>
  <c r="L365" i="53" s="1"/>
  <c r="M365" i="53" s="1"/>
  <c r="N365" i="53" s="1"/>
  <c r="O365" i="53" s="1"/>
  <c r="P365" i="53" s="1"/>
  <c r="Q365" i="53" s="1"/>
  <c r="R365" i="53" s="1"/>
  <c r="S365" i="53" s="1"/>
  <c r="T365" i="53" s="1"/>
  <c r="U365" i="53" s="1"/>
  <c r="V365" i="53"/>
  <c r="W365" i="53" s="1"/>
  <c r="K364" i="53"/>
  <c r="L364" i="53"/>
  <c r="M364" i="53"/>
  <c r="N364" i="53" s="1"/>
  <c r="O364" i="53" s="1"/>
  <c r="P364" i="53" s="1"/>
  <c r="Q364" i="53" s="1"/>
  <c r="R364" i="53" s="1"/>
  <c r="S364" i="53" s="1"/>
  <c r="T364" i="53" s="1"/>
  <c r="U364" i="53" s="1"/>
  <c r="V364" i="53" s="1"/>
  <c r="W364" i="53" s="1"/>
  <c r="K363" i="53"/>
  <c r="L363" i="53"/>
  <c r="M363" i="53"/>
  <c r="N363" i="53"/>
  <c r="O363" i="53" s="1"/>
  <c r="P363" i="53" s="1"/>
  <c r="Q363" i="53" s="1"/>
  <c r="R363" i="53" s="1"/>
  <c r="S363" i="53" s="1"/>
  <c r="T363" i="53" s="1"/>
  <c r="U363" i="53" s="1"/>
  <c r="V363" i="53" s="1"/>
  <c r="W363" i="53" s="1"/>
  <c r="X363" i="53" s="1"/>
  <c r="Y363" i="53" s="1"/>
  <c r="K362" i="53"/>
  <c r="L362" i="53" s="1"/>
  <c r="M362" i="53" s="1"/>
  <c r="N362" i="53" s="1"/>
  <c r="O362" i="53" s="1"/>
  <c r="P362" i="53" s="1"/>
  <c r="Q362" i="53" s="1"/>
  <c r="R362" i="53" s="1"/>
  <c r="S362" i="53" s="1"/>
  <c r="T362" i="53" s="1"/>
  <c r="U362" i="53" s="1"/>
  <c r="V362" i="53"/>
  <c r="W362" i="53" s="1"/>
  <c r="K361" i="53"/>
  <c r="L361" i="53" s="1"/>
  <c r="M361" i="53" s="1"/>
  <c r="N361" i="53" s="1"/>
  <c r="O361" i="53" s="1"/>
  <c r="P361" i="53" s="1"/>
  <c r="Q361" i="53" s="1"/>
  <c r="R361" i="53" s="1"/>
  <c r="S361" i="53" s="1"/>
  <c r="T361" i="53"/>
  <c r="U361" i="53" s="1"/>
  <c r="V361" i="53" s="1"/>
  <c r="W361" i="53" s="1"/>
  <c r="K360" i="53"/>
  <c r="L360" i="53"/>
  <c r="M360" i="53"/>
  <c r="N360" i="53"/>
  <c r="O360" i="53"/>
  <c r="P360" i="53" s="1"/>
  <c r="Q360" i="53" s="1"/>
  <c r="R360" i="53" s="1"/>
  <c r="S360" i="53" s="1"/>
  <c r="T360" i="53" s="1"/>
  <c r="U360" i="53" s="1"/>
  <c r="V360" i="53" s="1"/>
  <c r="W360" i="53" s="1"/>
  <c r="X360" i="53" s="1"/>
  <c r="K359" i="53"/>
  <c r="L359" i="53"/>
  <c r="M359" i="53"/>
  <c r="N359" i="53" s="1"/>
  <c r="O359" i="53" s="1"/>
  <c r="P359" i="53" s="1"/>
  <c r="Q359" i="53" s="1"/>
  <c r="R359" i="53" s="1"/>
  <c r="S359" i="53" s="1"/>
  <c r="T359" i="53" s="1"/>
  <c r="U359" i="53" s="1"/>
  <c r="V359" i="53" s="1"/>
  <c r="W359" i="53" s="1"/>
  <c r="K358" i="53"/>
  <c r="L358" i="53" s="1"/>
  <c r="M358" i="53" s="1"/>
  <c r="N358" i="53" s="1"/>
  <c r="O358" i="53" s="1"/>
  <c r="P358" i="53" s="1"/>
  <c r="Q358" i="53" s="1"/>
  <c r="R358" i="53" s="1"/>
  <c r="S358" i="53" s="1"/>
  <c r="T358" i="53" s="1"/>
  <c r="U358" i="53" s="1"/>
  <c r="V358" i="53" s="1"/>
  <c r="W358" i="53" s="1"/>
  <c r="K357" i="53"/>
  <c r="L357" i="53" s="1"/>
  <c r="M357" i="53" s="1"/>
  <c r="N357" i="53" s="1"/>
  <c r="O357" i="53" s="1"/>
  <c r="P357" i="53" s="1"/>
  <c r="Q357" i="53" s="1"/>
  <c r="R357" i="53" s="1"/>
  <c r="S357" i="53" s="1"/>
  <c r="T357" i="53" s="1"/>
  <c r="U357" i="53" s="1"/>
  <c r="V357" i="53" s="1"/>
  <c r="W357" i="53" s="1"/>
  <c r="K356" i="53"/>
  <c r="L356" i="53" s="1"/>
  <c r="M356" i="53" s="1"/>
  <c r="N356" i="53" s="1"/>
  <c r="O356" i="53" s="1"/>
  <c r="P356" i="53" s="1"/>
  <c r="Q356" i="53" s="1"/>
  <c r="R356" i="53" s="1"/>
  <c r="S356" i="53" s="1"/>
  <c r="T356" i="53" s="1"/>
  <c r="U356" i="53" s="1"/>
  <c r="V356" i="53" s="1"/>
  <c r="W356" i="53" s="1"/>
  <c r="K355" i="53"/>
  <c r="L355" i="53"/>
  <c r="M355" i="53" s="1"/>
  <c r="N355" i="53" s="1"/>
  <c r="O355" i="53" s="1"/>
  <c r="P355" i="53" s="1"/>
  <c r="Q355" i="53" s="1"/>
  <c r="R355" i="53" s="1"/>
  <c r="S355" i="53" s="1"/>
  <c r="T355" i="53" s="1"/>
  <c r="U355" i="53" s="1"/>
  <c r="V355" i="53" s="1"/>
  <c r="W355" i="53" s="1"/>
  <c r="K354" i="53"/>
  <c r="L354" i="53" s="1"/>
  <c r="M354" i="53" s="1"/>
  <c r="N354" i="53" s="1"/>
  <c r="O354" i="53" s="1"/>
  <c r="P354" i="53" s="1"/>
  <c r="Q354" i="53" s="1"/>
  <c r="R354" i="53" s="1"/>
  <c r="S354" i="53" s="1"/>
  <c r="T354" i="53" s="1"/>
  <c r="U354" i="53" s="1"/>
  <c r="V354" i="53" s="1"/>
  <c r="K353" i="53"/>
  <c r="L353" i="53" s="1"/>
  <c r="M353" i="53" s="1"/>
  <c r="N353" i="53" s="1"/>
  <c r="O353" i="53" s="1"/>
  <c r="P353" i="53" s="1"/>
  <c r="Q353" i="53" s="1"/>
  <c r="R353" i="53" s="1"/>
  <c r="S353" i="53" s="1"/>
  <c r="T353" i="53" s="1"/>
  <c r="U353" i="53" s="1"/>
  <c r="V353" i="53" s="1"/>
  <c r="W353" i="53" s="1"/>
  <c r="K352" i="53"/>
  <c r="L352" i="53"/>
  <c r="M352" i="53" s="1"/>
  <c r="N352" i="53" s="1"/>
  <c r="O352" i="53" s="1"/>
  <c r="P352" i="53"/>
  <c r="Q352" i="53" s="1"/>
  <c r="R352" i="53" s="1"/>
  <c r="S352" i="53" s="1"/>
  <c r="T352" i="53" s="1"/>
  <c r="U352" i="53" s="1"/>
  <c r="V352" i="53" s="1"/>
  <c r="W352" i="53" s="1"/>
  <c r="K351" i="53"/>
  <c r="L351" i="53"/>
  <c r="M351" i="53" s="1"/>
  <c r="N351" i="53" s="1"/>
  <c r="O351" i="53" s="1"/>
  <c r="P351" i="53" s="1"/>
  <c r="Q351" i="53" s="1"/>
  <c r="R351" i="53" s="1"/>
  <c r="S351" i="53" s="1"/>
  <c r="T351" i="53" s="1"/>
  <c r="U351" i="53" s="1"/>
  <c r="V351" i="53" s="1"/>
  <c r="W351" i="53" s="1"/>
  <c r="K350" i="53"/>
  <c r="L350" i="53" s="1"/>
  <c r="M350" i="53" s="1"/>
  <c r="N350" i="53"/>
  <c r="O350" i="53" s="1"/>
  <c r="P350" i="53" s="1"/>
  <c r="Q350" i="53" s="1"/>
  <c r="R350" i="53" s="1"/>
  <c r="S350" i="53" s="1"/>
  <c r="T350" i="53" s="1"/>
  <c r="U350" i="53" s="1"/>
  <c r="V350" i="53" s="1"/>
  <c r="W350" i="53" s="1"/>
  <c r="K349" i="53"/>
  <c r="L349" i="53" s="1"/>
  <c r="M349" i="53" s="1"/>
  <c r="N349" i="53" s="1"/>
  <c r="O349" i="53" s="1"/>
  <c r="P349" i="53" s="1"/>
  <c r="Q349" i="53" s="1"/>
  <c r="R349" i="53" s="1"/>
  <c r="S349" i="53" s="1"/>
  <c r="T349" i="53"/>
  <c r="U349" i="53" s="1"/>
  <c r="V349" i="53" s="1"/>
  <c r="W349" i="53" s="1"/>
  <c r="K348" i="53"/>
  <c r="L348" i="53"/>
  <c r="M348" i="53" s="1"/>
  <c r="N348" i="53" s="1"/>
  <c r="O348" i="53" s="1"/>
  <c r="P348" i="53" s="1"/>
  <c r="Q348" i="53" s="1"/>
  <c r="R348" i="53" s="1"/>
  <c r="S348" i="53" s="1"/>
  <c r="T348" i="53" s="1"/>
  <c r="U348" i="53" s="1"/>
  <c r="V348" i="53"/>
  <c r="W348" i="53" s="1"/>
  <c r="X348" i="53" s="1"/>
  <c r="K347" i="53"/>
  <c r="L347" i="53" s="1"/>
  <c r="M347" i="53" s="1"/>
  <c r="N347" i="53" s="1"/>
  <c r="O347" i="53" s="1"/>
  <c r="P347" i="53"/>
  <c r="Q347" i="53" s="1"/>
  <c r="R347" i="53" s="1"/>
  <c r="S347" i="53" s="1"/>
  <c r="T347" i="53" s="1"/>
  <c r="U347" i="53" s="1"/>
  <c r="V347" i="53" s="1"/>
  <c r="W347" i="53" s="1"/>
  <c r="K346" i="53"/>
  <c r="L346" i="53" s="1"/>
  <c r="M346" i="53" s="1"/>
  <c r="N346" i="53" s="1"/>
  <c r="O346" i="53" s="1"/>
  <c r="P346" i="53" s="1"/>
  <c r="Q346" i="53" s="1"/>
  <c r="R346" i="53" s="1"/>
  <c r="S346" i="53" s="1"/>
  <c r="T346" i="53" s="1"/>
  <c r="U346" i="53" s="1"/>
  <c r="V346" i="53" s="1"/>
  <c r="W346" i="53" s="1"/>
  <c r="X346" i="53" s="1"/>
  <c r="K345" i="53"/>
  <c r="L345" i="53" s="1"/>
  <c r="M345" i="53" s="1"/>
  <c r="N345" i="53" s="1"/>
  <c r="O345" i="53" s="1"/>
  <c r="P345" i="53" s="1"/>
  <c r="Q345" i="53" s="1"/>
  <c r="R345" i="53" s="1"/>
  <c r="S345" i="53"/>
  <c r="T345" i="53" s="1"/>
  <c r="U345" i="53" s="1"/>
  <c r="V345" i="53" s="1"/>
  <c r="W345" i="53" s="1"/>
  <c r="X345" i="53" s="1"/>
  <c r="Y345" i="53" s="1"/>
  <c r="K344" i="53"/>
  <c r="L344" i="53" s="1"/>
  <c r="M344" i="53" s="1"/>
  <c r="N344" i="53" s="1"/>
  <c r="O344" i="53" s="1"/>
  <c r="P344" i="53" s="1"/>
  <c r="Q344" i="53"/>
  <c r="R344" i="53" s="1"/>
  <c r="S344" i="53" s="1"/>
  <c r="T344" i="53" s="1"/>
  <c r="U344" i="53" s="1"/>
  <c r="V344" i="53" s="1"/>
  <c r="K343" i="53"/>
  <c r="L343" i="53"/>
  <c r="M343" i="53" s="1"/>
  <c r="N343" i="53" s="1"/>
  <c r="O343" i="53" s="1"/>
  <c r="P343" i="53" s="1"/>
  <c r="Q343" i="53" s="1"/>
  <c r="R343" i="53" s="1"/>
  <c r="S343" i="53" s="1"/>
  <c r="T343" i="53" s="1"/>
  <c r="U343" i="53" s="1"/>
  <c r="V343" i="53" s="1"/>
  <c r="W343" i="53" s="1"/>
  <c r="K342" i="53"/>
  <c r="L342" i="53" s="1"/>
  <c r="M342" i="53" s="1"/>
  <c r="N342" i="53"/>
  <c r="O342" i="53" s="1"/>
  <c r="P342" i="53" s="1"/>
  <c r="Q342" i="53" s="1"/>
  <c r="R342" i="53" s="1"/>
  <c r="S342" i="53" s="1"/>
  <c r="T342" i="53" s="1"/>
  <c r="U342" i="53" s="1"/>
  <c r="V342" i="53" s="1"/>
  <c r="K341" i="53"/>
  <c r="L341" i="53" s="1"/>
  <c r="M341" i="53" s="1"/>
  <c r="N341" i="53" s="1"/>
  <c r="O341" i="53" s="1"/>
  <c r="P341" i="53" s="1"/>
  <c r="Q341" i="53" s="1"/>
  <c r="R341" i="53" s="1"/>
  <c r="S341" i="53" s="1"/>
  <c r="T341" i="53" s="1"/>
  <c r="U341" i="53" s="1"/>
  <c r="V341" i="53" s="1"/>
  <c r="W341" i="53" s="1"/>
  <c r="K340" i="53"/>
  <c r="L340" i="53"/>
  <c r="M340" i="53" s="1"/>
  <c r="N340" i="53" s="1"/>
  <c r="O340" i="53" s="1"/>
  <c r="P340" i="53" s="1"/>
  <c r="Q340" i="53" s="1"/>
  <c r="R340" i="53" s="1"/>
  <c r="S340" i="53" s="1"/>
  <c r="T340" i="53" s="1"/>
  <c r="U340" i="53" s="1"/>
  <c r="V340" i="53" s="1"/>
  <c r="W340" i="53" s="1"/>
  <c r="X340" i="53" s="1"/>
  <c r="Y340" i="53" s="1"/>
  <c r="K339" i="53"/>
  <c r="L339" i="53" s="1"/>
  <c r="M339" i="53" s="1"/>
  <c r="N339" i="53" s="1"/>
  <c r="O339" i="53" s="1"/>
  <c r="P339" i="53" s="1"/>
  <c r="Q339" i="53" s="1"/>
  <c r="R339" i="53" s="1"/>
  <c r="S339" i="53" s="1"/>
  <c r="T339" i="53" s="1"/>
  <c r="U339" i="53"/>
  <c r="V339" i="53" s="1"/>
  <c r="W339" i="53" s="1"/>
  <c r="X339" i="53" s="1"/>
  <c r="K338" i="53"/>
  <c r="L338" i="53" s="1"/>
  <c r="M338" i="53"/>
  <c r="N338" i="53" s="1"/>
  <c r="O338" i="53" s="1"/>
  <c r="P338" i="53" s="1"/>
  <c r="Q338" i="53" s="1"/>
  <c r="R338" i="53" s="1"/>
  <c r="S338" i="53" s="1"/>
  <c r="T338" i="53"/>
  <c r="U338" i="53" s="1"/>
  <c r="V338" i="53" s="1"/>
  <c r="W338" i="53" s="1"/>
  <c r="X338" i="53" s="1"/>
  <c r="Y338" i="53" s="1"/>
  <c r="H334" i="53"/>
  <c r="K333" i="53"/>
  <c r="L333" i="53" s="1"/>
  <c r="M333" i="53" s="1"/>
  <c r="N333" i="53" s="1"/>
  <c r="O333" i="53" s="1"/>
  <c r="P333" i="53" s="1"/>
  <c r="Q333" i="53" s="1"/>
  <c r="R333" i="53" s="1"/>
  <c r="S333" i="53" s="1"/>
  <c r="T333" i="53" s="1"/>
  <c r="U333" i="53"/>
  <c r="V333" i="53" s="1"/>
  <c r="W333" i="53" s="1"/>
  <c r="X333" i="53" s="1"/>
  <c r="Y333" i="53" s="1"/>
  <c r="Z333" i="53" s="1"/>
  <c r="AA333" i="53" s="1"/>
  <c r="AB333" i="53" s="1"/>
  <c r="AC333" i="53" s="1"/>
  <c r="AD333" i="53" s="1"/>
  <c r="AE333" i="53" s="1"/>
  <c r="AF333" i="53" s="1"/>
  <c r="AG333" i="53" s="1"/>
  <c r="AH333" i="53" s="1"/>
  <c r="AI333" i="53" s="1"/>
  <c r="AJ333" i="53" s="1"/>
  <c r="AK333" i="53" s="1"/>
  <c r="AL333" i="53" s="1"/>
  <c r="AM333" i="53" s="1"/>
  <c r="K332" i="53"/>
  <c r="L332" i="53" s="1"/>
  <c r="M332" i="53" s="1"/>
  <c r="N332" i="53" s="1"/>
  <c r="O332" i="53" s="1"/>
  <c r="P332" i="53" s="1"/>
  <c r="Q332" i="53" s="1"/>
  <c r="R332" i="53" s="1"/>
  <c r="S332" i="53" s="1"/>
  <c r="T332" i="53" s="1"/>
  <c r="U332" i="53" s="1"/>
  <c r="V332" i="53" s="1"/>
  <c r="W332" i="53" s="1"/>
  <c r="X332" i="53" s="1"/>
  <c r="K331" i="53"/>
  <c r="L331" i="53"/>
  <c r="M331" i="53" s="1"/>
  <c r="N331" i="53" s="1"/>
  <c r="O331" i="53" s="1"/>
  <c r="P331" i="53" s="1"/>
  <c r="Q331" i="53" s="1"/>
  <c r="R331" i="53" s="1"/>
  <c r="S331" i="53" s="1"/>
  <c r="T331" i="53" s="1"/>
  <c r="U331" i="53" s="1"/>
  <c r="V331" i="53" s="1"/>
  <c r="W331" i="53" s="1"/>
  <c r="X331" i="53" s="1"/>
  <c r="Y331" i="53" s="1"/>
  <c r="Z331" i="53"/>
  <c r="AA331" i="53" s="1"/>
  <c r="AB331" i="53" s="1"/>
  <c r="K330" i="53"/>
  <c r="L330" i="53"/>
  <c r="M330" i="53" s="1"/>
  <c r="N330" i="53" s="1"/>
  <c r="O330" i="53" s="1"/>
  <c r="P330" i="53" s="1"/>
  <c r="Q330" i="53" s="1"/>
  <c r="R330" i="53" s="1"/>
  <c r="S330" i="53" s="1"/>
  <c r="T330" i="53" s="1"/>
  <c r="U330" i="53" s="1"/>
  <c r="V330" i="53" s="1"/>
  <c r="W330" i="53" s="1"/>
  <c r="X330" i="53" s="1"/>
  <c r="Y330" i="53" s="1"/>
  <c r="Z330" i="53" s="1"/>
  <c r="AA330" i="53" s="1"/>
  <c r="AB330" i="53" s="1"/>
  <c r="AC330" i="53" s="1"/>
  <c r="AD330" i="53" s="1"/>
  <c r="AE330" i="53" s="1"/>
  <c r="AF330" i="53" s="1"/>
  <c r="AG330" i="53" s="1"/>
  <c r="AH330" i="53" s="1"/>
  <c r="AI330" i="53" s="1"/>
  <c r="AJ330" i="53" s="1"/>
  <c r="AK330" i="53" s="1"/>
  <c r="AL330" i="53" s="1"/>
  <c r="AM330" i="53" s="1"/>
  <c r="H326" i="53"/>
  <c r="K325" i="53"/>
  <c r="L325" i="53"/>
  <c r="M325" i="53" s="1"/>
  <c r="N325" i="53" s="1"/>
  <c r="O325" i="53" s="1"/>
  <c r="P325" i="53" s="1"/>
  <c r="Q325" i="53" s="1"/>
  <c r="R325" i="53" s="1"/>
  <c r="S325" i="53" s="1"/>
  <c r="T325" i="53" s="1"/>
  <c r="U325" i="53" s="1"/>
  <c r="V325" i="53" s="1"/>
  <c r="W325" i="53" s="1"/>
  <c r="X325" i="53" s="1"/>
  <c r="Y325" i="53" s="1"/>
  <c r="Z325" i="53" s="1"/>
  <c r="AA325" i="53" s="1"/>
  <c r="AB325" i="53" s="1"/>
  <c r="AC325" i="53" s="1"/>
  <c r="AD325" i="53" s="1"/>
  <c r="AE325" i="53" s="1"/>
  <c r="AF325" i="53" s="1"/>
  <c r="AG325" i="53" s="1"/>
  <c r="AH325" i="53" s="1"/>
  <c r="AI325" i="53" s="1"/>
  <c r="AJ325" i="53" s="1"/>
  <c r="AK325" i="53" s="1"/>
  <c r="AL325" i="53" s="1"/>
  <c r="AM325" i="53" s="1"/>
  <c r="AN325" i="53" s="1"/>
  <c r="AO325" i="53" s="1"/>
  <c r="AP325" i="53" s="1"/>
  <c r="AQ325" i="53" s="1"/>
  <c r="AR325" i="53" s="1"/>
  <c r="AS325" i="53" s="1"/>
  <c r="AT325" i="53" s="1"/>
  <c r="AU325" i="53" s="1"/>
  <c r="AV325" i="53" s="1"/>
  <c r="AW325" i="53" s="1"/>
  <c r="AX325" i="53" s="1"/>
  <c r="AY325" i="53" s="1"/>
  <c r="AZ325" i="53" s="1"/>
  <c r="BA325" i="53" s="1"/>
  <c r="BB325" i="53" s="1"/>
  <c r="BC325" i="53" s="1"/>
  <c r="BD325" i="53" s="1"/>
  <c r="BE325" i="53" s="1"/>
  <c r="BF325" i="53" s="1"/>
  <c r="BG325" i="53" s="1"/>
  <c r="BH325" i="53" s="1"/>
  <c r="BI325" i="53" s="1"/>
  <c r="BJ325" i="53" s="1"/>
  <c r="BK325" i="53" s="1"/>
  <c r="BL325" i="53" s="1"/>
  <c r="BM325" i="53" s="1"/>
  <c r="BN325" i="53" s="1"/>
  <c r="BO325" i="53" s="1"/>
  <c r="BP325" i="53" s="1"/>
  <c r="BQ325" i="53" s="1"/>
  <c r="BR325" i="53" s="1"/>
  <c r="BS325" i="53" s="1"/>
  <c r="BT325" i="53" s="1"/>
  <c r="BU325" i="53" s="1"/>
  <c r="K324" i="53"/>
  <c r="L324" i="53" s="1"/>
  <c r="M324" i="53" s="1"/>
  <c r="N324" i="53" s="1"/>
  <c r="O324" i="53" s="1"/>
  <c r="P324" i="53" s="1"/>
  <c r="Q324" i="53" s="1"/>
  <c r="R324" i="53"/>
  <c r="S324" i="53" s="1"/>
  <c r="T324" i="53" s="1"/>
  <c r="U324" i="53" s="1"/>
  <c r="V324" i="53" s="1"/>
  <c r="W324" i="53" s="1"/>
  <c r="X324" i="53" s="1"/>
  <c r="Y324" i="53" s="1"/>
  <c r="Z324" i="53" s="1"/>
  <c r="AA324" i="53" s="1"/>
  <c r="AB324" i="53" s="1"/>
  <c r="AC324" i="53" s="1"/>
  <c r="AD324" i="53" s="1"/>
  <c r="AE324" i="53" s="1"/>
  <c r="AF324" i="53" s="1"/>
  <c r="AG324" i="53" s="1"/>
  <c r="AH324" i="53" s="1"/>
  <c r="AI324" i="53" s="1"/>
  <c r="AJ324" i="53"/>
  <c r="AK324" i="53" s="1"/>
  <c r="AL324" i="53" s="1"/>
  <c r="AM324" i="53" s="1"/>
  <c r="AN324" i="53" s="1"/>
  <c r="AO324" i="53" s="1"/>
  <c r="AP324" i="53" s="1"/>
  <c r="AQ324" i="53" s="1"/>
  <c r="AR324" i="53" s="1"/>
  <c r="AS324" i="53" s="1"/>
  <c r="AT324" i="53" s="1"/>
  <c r="AU324" i="53" s="1"/>
  <c r="AV324" i="53" s="1"/>
  <c r="AW324" i="53" s="1"/>
  <c r="AX324" i="53" s="1"/>
  <c r="AY324" i="53" s="1"/>
  <c r="AZ324" i="53" s="1"/>
  <c r="BA324" i="53" s="1"/>
  <c r="BB324" i="53" s="1"/>
  <c r="BC324" i="53" s="1"/>
  <c r="BD324" i="53" s="1"/>
  <c r="BE324" i="53" s="1"/>
  <c r="BF324" i="53" s="1"/>
  <c r="BG324" i="53" s="1"/>
  <c r="BH324" i="53" s="1"/>
  <c r="BI324" i="53" s="1"/>
  <c r="BJ324" i="53" s="1"/>
  <c r="BK324" i="53" s="1"/>
  <c r="BL324" i="53" s="1"/>
  <c r="BM324" i="53" s="1"/>
  <c r="BN324" i="53" s="1"/>
  <c r="BO324" i="53" s="1"/>
  <c r="BP324" i="53" s="1"/>
  <c r="BQ324" i="53" s="1"/>
  <c r="BR324" i="53" s="1"/>
  <c r="BS324" i="53" s="1"/>
  <c r="BT324" i="53" s="1"/>
  <c r="BU324" i="53" s="1"/>
  <c r="BV324" i="53" s="1"/>
  <c r="K323" i="53"/>
  <c r="L323" i="53" s="1"/>
  <c r="M323" i="53"/>
  <c r="N323" i="53" s="1"/>
  <c r="O323" i="53" s="1"/>
  <c r="P323" i="53" s="1"/>
  <c r="Q323" i="53"/>
  <c r="R323" i="53" s="1"/>
  <c r="S323" i="53" s="1"/>
  <c r="T323" i="53" s="1"/>
  <c r="U323" i="53" s="1"/>
  <c r="V323" i="53" s="1"/>
  <c r="W323" i="53" s="1"/>
  <c r="X323" i="53" s="1"/>
  <c r="Y323" i="53" s="1"/>
  <c r="Z323" i="53" s="1"/>
  <c r="AA323" i="53" s="1"/>
  <c r="AB323" i="53" s="1"/>
  <c r="AC323" i="53" s="1"/>
  <c r="AD323" i="53" s="1"/>
  <c r="AE323" i="53" s="1"/>
  <c r="AF323" i="53" s="1"/>
  <c r="AG323" i="53" s="1"/>
  <c r="AH323" i="53" s="1"/>
  <c r="AI323" i="53" s="1"/>
  <c r="AJ323" i="53" s="1"/>
  <c r="AK323" i="53" s="1"/>
  <c r="AL323" i="53" s="1"/>
  <c r="AM323" i="53" s="1"/>
  <c r="AN323" i="53" s="1"/>
  <c r="AO323" i="53" s="1"/>
  <c r="AP323" i="53" s="1"/>
  <c r="AQ323" i="53" s="1"/>
  <c r="AR323" i="53" s="1"/>
  <c r="AS323" i="53" s="1"/>
  <c r="AT323" i="53" s="1"/>
  <c r="AU323" i="53" s="1"/>
  <c r="AV323" i="53" s="1"/>
  <c r="AW323" i="53" s="1"/>
  <c r="AX323" i="53" s="1"/>
  <c r="AY323" i="53" s="1"/>
  <c r="AZ323" i="53" s="1"/>
  <c r="BA323" i="53" s="1"/>
  <c r="BB323" i="53" s="1"/>
  <c r="BC323" i="53" s="1"/>
  <c r="BD323" i="53" s="1"/>
  <c r="BE323" i="53" s="1"/>
  <c r="BF323" i="53" s="1"/>
  <c r="BG323" i="53" s="1"/>
  <c r="BH323" i="53" s="1"/>
  <c r="BI323" i="53" s="1"/>
  <c r="BJ323" i="53"/>
  <c r="BK323" i="53" s="1"/>
  <c r="BL323" i="53" s="1"/>
  <c r="BM323" i="53" s="1"/>
  <c r="BN323" i="53" s="1"/>
  <c r="BO323" i="53" s="1"/>
  <c r="BP323" i="53" s="1"/>
  <c r="BQ323" i="53" s="1"/>
  <c r="BR323" i="53" s="1"/>
  <c r="BS323" i="53"/>
  <c r="BT323" i="53" s="1"/>
  <c r="K322" i="53"/>
  <c r="L322" i="53" s="1"/>
  <c r="M322" i="53" s="1"/>
  <c r="N322" i="53" s="1"/>
  <c r="O322" i="53" s="1"/>
  <c r="P322" i="53" s="1"/>
  <c r="Q322" i="53" s="1"/>
  <c r="R322" i="53" s="1"/>
  <c r="S322" i="53" s="1"/>
  <c r="T322" i="53" s="1"/>
  <c r="U322" i="53" s="1"/>
  <c r="V322" i="53" s="1"/>
  <c r="W322" i="53" s="1"/>
  <c r="X322" i="53" s="1"/>
  <c r="Y322" i="53" s="1"/>
  <c r="Z322" i="53" s="1"/>
  <c r="AA322" i="53" s="1"/>
  <c r="AB322" i="53" s="1"/>
  <c r="AC322" i="53" s="1"/>
  <c r="AD322" i="53" s="1"/>
  <c r="AE322" i="53" s="1"/>
  <c r="AF322" i="53" s="1"/>
  <c r="AG322" i="53" s="1"/>
  <c r="AH322" i="53" s="1"/>
  <c r="AI322" i="53" s="1"/>
  <c r="AJ322" i="53" s="1"/>
  <c r="AK322" i="53" s="1"/>
  <c r="AL322" i="53" s="1"/>
  <c r="AM322" i="53" s="1"/>
  <c r="AN322" i="53" s="1"/>
  <c r="AO322" i="53" s="1"/>
  <c r="AP322" i="53" s="1"/>
  <c r="AQ322" i="53" s="1"/>
  <c r="AR322" i="53" s="1"/>
  <c r="AS322" i="53" s="1"/>
  <c r="AT322" i="53" s="1"/>
  <c r="AU322" i="53" s="1"/>
  <c r="AV322" i="53" s="1"/>
  <c r="AW322" i="53" s="1"/>
  <c r="AX322" i="53" s="1"/>
  <c r="AY322" i="53" s="1"/>
  <c r="AZ322" i="53" s="1"/>
  <c r="BA322" i="53" s="1"/>
  <c r="BB322" i="53" s="1"/>
  <c r="BC322" i="53" s="1"/>
  <c r="BD322" i="53" s="1"/>
  <c r="BE322" i="53" s="1"/>
  <c r="BF322" i="53" s="1"/>
  <c r="BG322" i="53" s="1"/>
  <c r="BH322" i="53" s="1"/>
  <c r="BI322" i="53" s="1"/>
  <c r="BJ322" i="53" s="1"/>
  <c r="BK322" i="53" s="1"/>
  <c r="BL322" i="53" s="1"/>
  <c r="BM322" i="53" s="1"/>
  <c r="BN322" i="53" s="1"/>
  <c r="BO322" i="53" s="1"/>
  <c r="BP322" i="53" s="1"/>
  <c r="BQ322" i="53" s="1"/>
  <c r="BR322" i="53" s="1"/>
  <c r="K321" i="53"/>
  <c r="L321" i="53"/>
  <c r="M321" i="53" s="1"/>
  <c r="N321" i="53" s="1"/>
  <c r="O321" i="53" s="1"/>
  <c r="P321" i="53" s="1"/>
  <c r="Q321" i="53" s="1"/>
  <c r="R321" i="53" s="1"/>
  <c r="S321" i="53" s="1"/>
  <c r="T321" i="53" s="1"/>
  <c r="U321" i="53" s="1"/>
  <c r="V321" i="53" s="1"/>
  <c r="W321" i="53" s="1"/>
  <c r="X321" i="53" s="1"/>
  <c r="Y321" i="53" s="1"/>
  <c r="Z321" i="53" s="1"/>
  <c r="AA321" i="53" s="1"/>
  <c r="AB321" i="53" s="1"/>
  <c r="AC321" i="53" s="1"/>
  <c r="AD321" i="53"/>
  <c r="AE321" i="53" s="1"/>
  <c r="AF321" i="53" s="1"/>
  <c r="AG321" i="53" s="1"/>
  <c r="AH321" i="53" s="1"/>
  <c r="AI321" i="53" s="1"/>
  <c r="AJ321" i="53" s="1"/>
  <c r="AK321" i="53" s="1"/>
  <c r="AL321" i="53" s="1"/>
  <c r="AM321" i="53" s="1"/>
  <c r="AN321" i="53" s="1"/>
  <c r="AO321" i="53" s="1"/>
  <c r="AP321" i="53" s="1"/>
  <c r="AQ321" i="53" s="1"/>
  <c r="AR321" i="53" s="1"/>
  <c r="AS321" i="53" s="1"/>
  <c r="AT321" i="53" s="1"/>
  <c r="AU321" i="53" s="1"/>
  <c r="AV321" i="53" s="1"/>
  <c r="AW321" i="53" s="1"/>
  <c r="AX321" i="53" s="1"/>
  <c r="AY321" i="53" s="1"/>
  <c r="AZ321" i="53" s="1"/>
  <c r="BA321" i="53" s="1"/>
  <c r="BB321" i="53" s="1"/>
  <c r="BC321" i="53" s="1"/>
  <c r="BD321" i="53" s="1"/>
  <c r="BE321" i="53" s="1"/>
  <c r="BF321" i="53" s="1"/>
  <c r="BG321" i="53" s="1"/>
  <c r="BH321" i="53" s="1"/>
  <c r="BI321" i="53" s="1"/>
  <c r="BJ321" i="53" s="1"/>
  <c r="BK321" i="53" s="1"/>
  <c r="BL321" i="53" s="1"/>
  <c r="BM321" i="53" s="1"/>
  <c r="BN321" i="53" s="1"/>
  <c r="BO321" i="53" s="1"/>
  <c r="BP321" i="53" s="1"/>
  <c r="BQ321" i="53" s="1"/>
  <c r="BR321" i="53" s="1"/>
  <c r="K320" i="53"/>
  <c r="L320" i="53" s="1"/>
  <c r="M320" i="53" s="1"/>
  <c r="N320" i="53" s="1"/>
  <c r="O320" i="53"/>
  <c r="P320" i="53" s="1"/>
  <c r="Q320" i="53" s="1"/>
  <c r="R320" i="53" s="1"/>
  <c r="S320" i="53" s="1"/>
  <c r="T320" i="53" s="1"/>
  <c r="U320" i="53" s="1"/>
  <c r="V320" i="53" s="1"/>
  <c r="W320" i="53" s="1"/>
  <c r="X320" i="53"/>
  <c r="Y320" i="53" s="1"/>
  <c r="Z320" i="53" s="1"/>
  <c r="AA320" i="53" s="1"/>
  <c r="AB320" i="53" s="1"/>
  <c r="AC320" i="53" s="1"/>
  <c r="AD320" i="53" s="1"/>
  <c r="AE320" i="53" s="1"/>
  <c r="AF320" i="53" s="1"/>
  <c r="AG320" i="53" s="1"/>
  <c r="AH320" i="53" s="1"/>
  <c r="AI320" i="53" s="1"/>
  <c r="AJ320" i="53" s="1"/>
  <c r="AK320" i="53" s="1"/>
  <c r="AL320" i="53" s="1"/>
  <c r="AM320" i="53" s="1"/>
  <c r="AN320" i="53" s="1"/>
  <c r="AO320" i="53" s="1"/>
  <c r="AP320" i="53" s="1"/>
  <c r="AQ320" i="53" s="1"/>
  <c r="AR320" i="53" s="1"/>
  <c r="AS320" i="53" s="1"/>
  <c r="AT320" i="53" s="1"/>
  <c r="AU320" i="53" s="1"/>
  <c r="AV320" i="53" s="1"/>
  <c r="AW320" i="53" s="1"/>
  <c r="AX320" i="53" s="1"/>
  <c r="AY320" i="53" s="1"/>
  <c r="AZ320" i="53" s="1"/>
  <c r="BA320" i="53" s="1"/>
  <c r="BB320" i="53" s="1"/>
  <c r="BC320" i="53" s="1"/>
  <c r="BD320" i="53" s="1"/>
  <c r="BE320" i="53" s="1"/>
  <c r="BF320" i="53" s="1"/>
  <c r="BG320" i="53" s="1"/>
  <c r="BH320" i="53" s="1"/>
  <c r="BI320" i="53" s="1"/>
  <c r="BJ320" i="53" s="1"/>
  <c r="BK320" i="53" s="1"/>
  <c r="BL320" i="53" s="1"/>
  <c r="BM320" i="53" s="1"/>
  <c r="BN320" i="53" s="1"/>
  <c r="BO320" i="53" s="1"/>
  <c r="BP320" i="53" s="1"/>
  <c r="BQ320" i="53"/>
  <c r="BR320" i="53" s="1"/>
  <c r="K319" i="53"/>
  <c r="L319" i="53" s="1"/>
  <c r="M319" i="53" s="1"/>
  <c r="N319" i="53" s="1"/>
  <c r="O319" i="53" s="1"/>
  <c r="P319" i="53" s="1"/>
  <c r="Q319" i="53" s="1"/>
  <c r="R319" i="53" s="1"/>
  <c r="S319" i="53" s="1"/>
  <c r="T319" i="53" s="1"/>
  <c r="U319" i="53" s="1"/>
  <c r="V319" i="53" s="1"/>
  <c r="W319" i="53" s="1"/>
  <c r="X319" i="53" s="1"/>
  <c r="Y319" i="53" s="1"/>
  <c r="Z319" i="53" s="1"/>
  <c r="AA319" i="53" s="1"/>
  <c r="AB319" i="53" s="1"/>
  <c r="AC319" i="53" s="1"/>
  <c r="AD319" i="53" s="1"/>
  <c r="AE319" i="53" s="1"/>
  <c r="AF319" i="53" s="1"/>
  <c r="AG319" i="53" s="1"/>
  <c r="AH319" i="53" s="1"/>
  <c r="AI319" i="53" s="1"/>
  <c r="AJ319" i="53" s="1"/>
  <c r="AK319" i="53" s="1"/>
  <c r="AL319" i="53" s="1"/>
  <c r="AM319" i="53" s="1"/>
  <c r="AN319" i="53" s="1"/>
  <c r="AO319" i="53" s="1"/>
  <c r="AP319" i="53" s="1"/>
  <c r="AQ319" i="53" s="1"/>
  <c r="AR319" i="53" s="1"/>
  <c r="AS319" i="53" s="1"/>
  <c r="AT319" i="53" s="1"/>
  <c r="AU319" i="53" s="1"/>
  <c r="AV319" i="53" s="1"/>
  <c r="AW319" i="53" s="1"/>
  <c r="AX319" i="53" s="1"/>
  <c r="AY319" i="53" s="1"/>
  <c r="AZ319" i="53" s="1"/>
  <c r="BA319" i="53" s="1"/>
  <c r="BB319" i="53" s="1"/>
  <c r="BC319" i="53" s="1"/>
  <c r="BD319" i="53" s="1"/>
  <c r="BE319" i="53" s="1"/>
  <c r="BF319" i="53" s="1"/>
  <c r="BG319" i="53" s="1"/>
  <c r="BH319" i="53" s="1"/>
  <c r="BI319" i="53" s="1"/>
  <c r="BJ319" i="53" s="1"/>
  <c r="BK319" i="53" s="1"/>
  <c r="BL319" i="53" s="1"/>
  <c r="BM319" i="53" s="1"/>
  <c r="BN319" i="53" s="1"/>
  <c r="BO319" i="53" s="1"/>
  <c r="BP319" i="53" s="1"/>
  <c r="BQ319" i="53" s="1"/>
  <c r="BR319" i="53" s="1"/>
  <c r="K318" i="53"/>
  <c r="L318" i="53"/>
  <c r="M318" i="53" s="1"/>
  <c r="N318" i="53" s="1"/>
  <c r="O318" i="53" s="1"/>
  <c r="P318" i="53" s="1"/>
  <c r="Q318" i="53" s="1"/>
  <c r="R318" i="53" s="1"/>
  <c r="S318" i="53" s="1"/>
  <c r="T318" i="53" s="1"/>
  <c r="U318" i="53"/>
  <c r="V318" i="53" s="1"/>
  <c r="W318" i="53" s="1"/>
  <c r="X318" i="53" s="1"/>
  <c r="Y318" i="53" s="1"/>
  <c r="Z318" i="53" s="1"/>
  <c r="AA318" i="53" s="1"/>
  <c r="AB318" i="53" s="1"/>
  <c r="AC318" i="53" s="1"/>
  <c r="AD318" i="53" s="1"/>
  <c r="AE318" i="53" s="1"/>
  <c r="AF318" i="53" s="1"/>
  <c r="AG318" i="53" s="1"/>
  <c r="AH318" i="53" s="1"/>
  <c r="AI318" i="53" s="1"/>
  <c r="AJ318" i="53" s="1"/>
  <c r="AK318" i="53" s="1"/>
  <c r="AL318" i="53" s="1"/>
  <c r="AM318" i="53"/>
  <c r="AN318" i="53" s="1"/>
  <c r="AO318" i="53" s="1"/>
  <c r="AP318" i="53" s="1"/>
  <c r="AQ318" i="53" s="1"/>
  <c r="AR318" i="53" s="1"/>
  <c r="AS318" i="53" s="1"/>
  <c r="AT318" i="53" s="1"/>
  <c r="AU318" i="53" s="1"/>
  <c r="AV318" i="53" s="1"/>
  <c r="AW318" i="53" s="1"/>
  <c r="AX318" i="53" s="1"/>
  <c r="AY318" i="53" s="1"/>
  <c r="AZ318" i="53" s="1"/>
  <c r="BA318" i="53" s="1"/>
  <c r="BB318" i="53" s="1"/>
  <c r="BC318" i="53" s="1"/>
  <c r="BD318" i="53" s="1"/>
  <c r="BE318" i="53" s="1"/>
  <c r="BF318" i="53" s="1"/>
  <c r="BG318" i="53" s="1"/>
  <c r="BH318" i="53" s="1"/>
  <c r="BI318" i="53" s="1"/>
  <c r="BJ318" i="53" s="1"/>
  <c r="BK318" i="53" s="1"/>
  <c r="BL318" i="53" s="1"/>
  <c r="BM318" i="53" s="1"/>
  <c r="BN318" i="53" s="1"/>
  <c r="BO318" i="53" s="1"/>
  <c r="BP318" i="53" s="1"/>
  <c r="BQ318" i="53" s="1"/>
  <c r="BR318" i="53" s="1"/>
  <c r="BS318" i="53" s="1"/>
  <c r="BT318" i="53" s="1"/>
  <c r="BU318" i="53" s="1"/>
  <c r="K317" i="53"/>
  <c r="L317" i="53"/>
  <c r="M317" i="53" s="1"/>
  <c r="N317" i="53" s="1"/>
  <c r="O317" i="53" s="1"/>
  <c r="P317" i="53" s="1"/>
  <c r="Q317" i="53" s="1"/>
  <c r="R317" i="53" s="1"/>
  <c r="S317" i="53" s="1"/>
  <c r="T317" i="53"/>
  <c r="U317" i="53" s="1"/>
  <c r="V317" i="53" s="1"/>
  <c r="W317" i="53" s="1"/>
  <c r="X317" i="53" s="1"/>
  <c r="Y317" i="53" s="1"/>
  <c r="Z317" i="53" s="1"/>
  <c r="AA317" i="53" s="1"/>
  <c r="AB317" i="53"/>
  <c r="AC317" i="53" s="1"/>
  <c r="AD317" i="53" s="1"/>
  <c r="AE317" i="53" s="1"/>
  <c r="AF317" i="53" s="1"/>
  <c r="AG317" i="53" s="1"/>
  <c r="AH317" i="53" s="1"/>
  <c r="AI317" i="53" s="1"/>
  <c r="AJ317" i="53" s="1"/>
  <c r="AK317" i="53" s="1"/>
  <c r="AL317" i="53" s="1"/>
  <c r="AM317" i="53" s="1"/>
  <c r="AN317" i="53" s="1"/>
  <c r="AO317" i="53" s="1"/>
  <c r="AP317" i="53" s="1"/>
  <c r="AQ317" i="53" s="1"/>
  <c r="AR317" i="53" s="1"/>
  <c r="AS317" i="53" s="1"/>
  <c r="AT317" i="53" s="1"/>
  <c r="AU317" i="53" s="1"/>
  <c r="AV317" i="53" s="1"/>
  <c r="AW317" i="53" s="1"/>
  <c r="AX317" i="53" s="1"/>
  <c r="AY317" i="53" s="1"/>
  <c r="AZ317" i="53" s="1"/>
  <c r="BA317" i="53" s="1"/>
  <c r="BB317" i="53" s="1"/>
  <c r="BC317" i="53" s="1"/>
  <c r="BD317" i="53" s="1"/>
  <c r="BE317" i="53" s="1"/>
  <c r="BF317" i="53" s="1"/>
  <c r="BG317" i="53" s="1"/>
  <c r="BH317" i="53" s="1"/>
  <c r="BI317" i="53" s="1"/>
  <c r="BJ317" i="53" s="1"/>
  <c r="BK317" i="53" s="1"/>
  <c r="BL317" i="53" s="1"/>
  <c r="BM317" i="53" s="1"/>
  <c r="BN317" i="53" s="1"/>
  <c r="BO317" i="53" s="1"/>
  <c r="BP317" i="53" s="1"/>
  <c r="BQ317" i="53" s="1"/>
  <c r="BR317" i="53" s="1"/>
  <c r="BS317" i="53" s="1"/>
  <c r="BT317" i="53" s="1"/>
  <c r="BU317" i="53" s="1"/>
  <c r="K316" i="53"/>
  <c r="L316" i="53" s="1"/>
  <c r="M316" i="53" s="1"/>
  <c r="N316" i="53" s="1"/>
  <c r="O316" i="53" s="1"/>
  <c r="P316" i="53" s="1"/>
  <c r="Q316" i="53" s="1"/>
  <c r="R316" i="53" s="1"/>
  <c r="S316" i="53" s="1"/>
  <c r="T316" i="53" s="1"/>
  <c r="U316" i="53" s="1"/>
  <c r="V316" i="53" s="1"/>
  <c r="W316" i="53" s="1"/>
  <c r="X316" i="53" s="1"/>
  <c r="Y316" i="53" s="1"/>
  <c r="Z316" i="53" s="1"/>
  <c r="AA316" i="53" s="1"/>
  <c r="AB316" i="53" s="1"/>
  <c r="AC316" i="53" s="1"/>
  <c r="AD316" i="53" s="1"/>
  <c r="AE316" i="53" s="1"/>
  <c r="AF316" i="53" s="1"/>
  <c r="AG316" i="53" s="1"/>
  <c r="AH316" i="53" s="1"/>
  <c r="AI316" i="53" s="1"/>
  <c r="AJ316" i="53" s="1"/>
  <c r="AK316" i="53" s="1"/>
  <c r="AL316" i="53" s="1"/>
  <c r="AM316" i="53" s="1"/>
  <c r="AN316" i="53" s="1"/>
  <c r="AO316" i="53" s="1"/>
  <c r="K315" i="53"/>
  <c r="L315" i="53" s="1"/>
  <c r="M315" i="53" s="1"/>
  <c r="N315" i="53" s="1"/>
  <c r="O315" i="53" s="1"/>
  <c r="P315" i="53" s="1"/>
  <c r="Q315" i="53" s="1"/>
  <c r="R315" i="53" s="1"/>
  <c r="S315" i="53" s="1"/>
  <c r="T315" i="53" s="1"/>
  <c r="U315" i="53" s="1"/>
  <c r="V315" i="53" s="1"/>
  <c r="W315" i="53"/>
  <c r="X315" i="53" s="1"/>
  <c r="Y315" i="53" s="1"/>
  <c r="Z315" i="53" s="1"/>
  <c r="AA315" i="53" s="1"/>
  <c r="AB315" i="53" s="1"/>
  <c r="AC315" i="53" s="1"/>
  <c r="AD315" i="53"/>
  <c r="AE315" i="53" s="1"/>
  <c r="AF315" i="53" s="1"/>
  <c r="AG315" i="53" s="1"/>
  <c r="AH315" i="53" s="1"/>
  <c r="AI315" i="53" s="1"/>
  <c r="AJ315" i="53" s="1"/>
  <c r="AK315" i="53" s="1"/>
  <c r="AL315" i="53" s="1"/>
  <c r="AM315" i="53" s="1"/>
  <c r="AN315" i="53" s="1"/>
  <c r="AO315" i="53" s="1"/>
  <c r="AP315" i="53" s="1"/>
  <c r="AQ315" i="53" s="1"/>
  <c r="AR315" i="53" s="1"/>
  <c r="AS315" i="53" s="1"/>
  <c r="AT315" i="53" s="1"/>
  <c r="AU315" i="53" s="1"/>
  <c r="AV315" i="53" s="1"/>
  <c r="AW315" i="53" s="1"/>
  <c r="AX315" i="53" s="1"/>
  <c r="AY315" i="53" s="1"/>
  <c r="K314" i="53"/>
  <c r="L314" i="53" s="1"/>
  <c r="M314" i="53" s="1"/>
  <c r="N314" i="53" s="1"/>
  <c r="O314" i="53" s="1"/>
  <c r="P314" i="53" s="1"/>
  <c r="Q314" i="53" s="1"/>
  <c r="R314" i="53" s="1"/>
  <c r="S314" i="53" s="1"/>
  <c r="T314" i="53" s="1"/>
  <c r="U314" i="53" s="1"/>
  <c r="V314" i="53" s="1"/>
  <c r="W314" i="53" s="1"/>
  <c r="X314" i="53" s="1"/>
  <c r="Y314" i="53" s="1"/>
  <c r="Z314" i="53" s="1"/>
  <c r="AA314" i="53" s="1"/>
  <c r="AB314" i="53" s="1"/>
  <c r="AC314" i="53" s="1"/>
  <c r="AD314" i="53" s="1"/>
  <c r="AE314" i="53" s="1"/>
  <c r="AF314" i="53" s="1"/>
  <c r="AG314" i="53" s="1"/>
  <c r="AH314" i="53" s="1"/>
  <c r="AI314" i="53" s="1"/>
  <c r="AJ314" i="53" s="1"/>
  <c r="AK314" i="53" s="1"/>
  <c r="AL314" i="53" s="1"/>
  <c r="AM314" i="53" s="1"/>
  <c r="AN314" i="53" s="1"/>
  <c r="AO314" i="53" s="1"/>
  <c r="AP314" i="53" s="1"/>
  <c r="AQ314" i="53" s="1"/>
  <c r="AR314" i="53" s="1"/>
  <c r="AS314" i="53" s="1"/>
  <c r="AT314" i="53" s="1"/>
  <c r="AU314" i="53" s="1"/>
  <c r="AV314" i="53" s="1"/>
  <c r="AW314" i="53" s="1"/>
  <c r="AX314" i="53" s="1"/>
  <c r="AY314" i="53" s="1"/>
  <c r="AZ314" i="53" s="1"/>
  <c r="BA314" i="53" s="1"/>
  <c r="BB314" i="53" s="1"/>
  <c r="BC314" i="53" s="1"/>
  <c r="BD314" i="53" s="1"/>
  <c r="BE314" i="53" s="1"/>
  <c r="BF314" i="53" s="1"/>
  <c r="BG314" i="53" s="1"/>
  <c r="BH314" i="53" s="1"/>
  <c r="BI314" i="53" s="1"/>
  <c r="BJ314" i="53" s="1"/>
  <c r="BK314" i="53" s="1"/>
  <c r="BL314" i="53" s="1"/>
  <c r="BM314" i="53" s="1"/>
  <c r="BN314" i="53" s="1"/>
  <c r="BO314" i="53" s="1"/>
  <c r="BP314" i="53" s="1"/>
  <c r="BQ314" i="53" s="1"/>
  <c r="BR314" i="53" s="1"/>
  <c r="K313" i="53"/>
  <c r="L313" i="53"/>
  <c r="M313" i="53" s="1"/>
  <c r="N313" i="53" s="1"/>
  <c r="O313" i="53" s="1"/>
  <c r="P313" i="53" s="1"/>
  <c r="Q313" i="53" s="1"/>
  <c r="R313" i="53" s="1"/>
  <c r="S313" i="53" s="1"/>
  <c r="T313" i="53" s="1"/>
  <c r="U313" i="53" s="1"/>
  <c r="V313" i="53" s="1"/>
  <c r="W313" i="53" s="1"/>
  <c r="X313" i="53" s="1"/>
  <c r="Y313" i="53" s="1"/>
  <c r="Z313" i="53" s="1"/>
  <c r="AA313" i="53" s="1"/>
  <c r="AB313" i="53" s="1"/>
  <c r="AC313" i="53" s="1"/>
  <c r="AD313" i="53" s="1"/>
  <c r="AE313" i="53" s="1"/>
  <c r="AF313" i="53" s="1"/>
  <c r="AG313" i="53" s="1"/>
  <c r="AH313" i="53" s="1"/>
  <c r="AI313" i="53" s="1"/>
  <c r="AJ313" i="53" s="1"/>
  <c r="AK313" i="53"/>
  <c r="AL313" i="53" s="1"/>
  <c r="AM313" i="53" s="1"/>
  <c r="AN313" i="53" s="1"/>
  <c r="AO313" i="53" s="1"/>
  <c r="AP313" i="53" s="1"/>
  <c r="AQ313" i="53" s="1"/>
  <c r="AR313" i="53" s="1"/>
  <c r="AS313" i="53"/>
  <c r="AT313" i="53" s="1"/>
  <c r="AU313" i="53" s="1"/>
  <c r="AV313" i="53" s="1"/>
  <c r="AW313" i="53" s="1"/>
  <c r="AX313" i="53" s="1"/>
  <c r="AY313" i="53" s="1"/>
  <c r="AZ313" i="53" s="1"/>
  <c r="BA313" i="53" s="1"/>
  <c r="BB313" i="53" s="1"/>
  <c r="BC313" i="53" s="1"/>
  <c r="BD313" i="53" s="1"/>
  <c r="BE313" i="53" s="1"/>
  <c r="BF313" i="53" s="1"/>
  <c r="BG313" i="53" s="1"/>
  <c r="BH313" i="53" s="1"/>
  <c r="BI313" i="53" s="1"/>
  <c r="BJ313" i="53" s="1"/>
  <c r="BK313" i="53" s="1"/>
  <c r="BL313" i="53" s="1"/>
  <c r="BM313" i="53" s="1"/>
  <c r="BN313" i="53" s="1"/>
  <c r="K312" i="53"/>
  <c r="L312" i="53" s="1"/>
  <c r="M312" i="53" s="1"/>
  <c r="N312" i="53" s="1"/>
  <c r="O312" i="53" s="1"/>
  <c r="P312" i="53" s="1"/>
  <c r="Q312" i="53"/>
  <c r="R312" i="53" s="1"/>
  <c r="S312" i="53" s="1"/>
  <c r="T312" i="53" s="1"/>
  <c r="U312" i="53" s="1"/>
  <c r="V312" i="53" s="1"/>
  <c r="W312" i="53" s="1"/>
  <c r="X312" i="53" s="1"/>
  <c r="Y312" i="53"/>
  <c r="Z312" i="53" s="1"/>
  <c r="AA312" i="53" s="1"/>
  <c r="AB312" i="53" s="1"/>
  <c r="AC312" i="53" s="1"/>
  <c r="AD312" i="53" s="1"/>
  <c r="AE312" i="53" s="1"/>
  <c r="AF312" i="53" s="1"/>
  <c r="AG312" i="53" s="1"/>
  <c r="AH312" i="53" s="1"/>
  <c r="AI312" i="53" s="1"/>
  <c r="AJ312" i="53" s="1"/>
  <c r="AK312" i="53" s="1"/>
  <c r="AL312" i="53" s="1"/>
  <c r="AM312" i="53" s="1"/>
  <c r="AN312" i="53" s="1"/>
  <c r="AO312" i="53" s="1"/>
  <c r="AP312" i="53" s="1"/>
  <c r="AQ312" i="53" s="1"/>
  <c r="AR312" i="53" s="1"/>
  <c r="AS312" i="53" s="1"/>
  <c r="AT312" i="53" s="1"/>
  <c r="AU312" i="53" s="1"/>
  <c r="AV312" i="53" s="1"/>
  <c r="AW312" i="53" s="1"/>
  <c r="AX312" i="53" s="1"/>
  <c r="AY312" i="53" s="1"/>
  <c r="AZ312" i="53" s="1"/>
  <c r="BA312" i="53" s="1"/>
  <c r="BB312" i="53" s="1"/>
  <c r="BC312" i="53" s="1"/>
  <c r="BD312" i="53" s="1"/>
  <c r="BE312" i="53" s="1"/>
  <c r="K311" i="53"/>
  <c r="L311" i="53"/>
  <c r="M311" i="53" s="1"/>
  <c r="N311" i="53"/>
  <c r="O311" i="53" s="1"/>
  <c r="P311" i="53" s="1"/>
  <c r="Q311" i="53" s="1"/>
  <c r="R311" i="53" s="1"/>
  <c r="S311" i="53" s="1"/>
  <c r="T311" i="53" s="1"/>
  <c r="U311" i="53" s="1"/>
  <c r="V311" i="53" s="1"/>
  <c r="W311" i="53" s="1"/>
  <c r="X311" i="53" s="1"/>
  <c r="Y311" i="53" s="1"/>
  <c r="Z311" i="53" s="1"/>
  <c r="AA311" i="53" s="1"/>
  <c r="AB311" i="53" s="1"/>
  <c r="AC311" i="53" s="1"/>
  <c r="AD311" i="53" s="1"/>
  <c r="AE311" i="53" s="1"/>
  <c r="AF311" i="53" s="1"/>
  <c r="AG311" i="53" s="1"/>
  <c r="AH311" i="53" s="1"/>
  <c r="AI311" i="53" s="1"/>
  <c r="AJ311" i="53" s="1"/>
  <c r="AK311" i="53" s="1"/>
  <c r="AL311" i="53" s="1"/>
  <c r="AM311" i="53" s="1"/>
  <c r="AN311" i="53" s="1"/>
  <c r="AO311" i="53" s="1"/>
  <c r="AP311" i="53" s="1"/>
  <c r="AQ311" i="53" s="1"/>
  <c r="AR311" i="53" s="1"/>
  <c r="AS311" i="53" s="1"/>
  <c r="AT311" i="53" s="1"/>
  <c r="AU311" i="53" s="1"/>
  <c r="AV311" i="53" s="1"/>
  <c r="AW311" i="53" s="1"/>
  <c r="AX311" i="53" s="1"/>
  <c r="AY311" i="53" s="1"/>
  <c r="AZ311" i="53" s="1"/>
  <c r="BA311" i="53" s="1"/>
  <c r="BB311" i="53" s="1"/>
  <c r="BC311" i="53" s="1"/>
  <c r="BD311" i="53" s="1"/>
  <c r="BE311" i="53" s="1"/>
  <c r="BF311" i="53" s="1"/>
  <c r="BG311" i="53" s="1"/>
  <c r="BH311" i="53" s="1"/>
  <c r="BI311" i="53" s="1"/>
  <c r="BJ311" i="53" s="1"/>
  <c r="BK311" i="53" s="1"/>
  <c r="BL311" i="53" s="1"/>
  <c r="BM311" i="53" s="1"/>
  <c r="BN311" i="53" s="1"/>
  <c r="BO311" i="53" s="1"/>
  <c r="BP311" i="53" s="1"/>
  <c r="BQ311" i="53" s="1"/>
  <c r="BR311" i="53" s="1"/>
  <c r="K310" i="53"/>
  <c r="L310" i="53" s="1"/>
  <c r="M310" i="53" s="1"/>
  <c r="N310" i="53" s="1"/>
  <c r="O310" i="53" s="1"/>
  <c r="P310" i="53" s="1"/>
  <c r="Q310" i="53" s="1"/>
  <c r="R310" i="53" s="1"/>
  <c r="S310" i="53" s="1"/>
  <c r="T310" i="53" s="1"/>
  <c r="U310" i="53" s="1"/>
  <c r="V310" i="53" s="1"/>
  <c r="W310" i="53" s="1"/>
  <c r="X310" i="53" s="1"/>
  <c r="Y310" i="53" s="1"/>
  <c r="Z310" i="53"/>
  <c r="AA310" i="53" s="1"/>
  <c r="AB310" i="53" s="1"/>
  <c r="AC310" i="53" s="1"/>
  <c r="AD310" i="53" s="1"/>
  <c r="AE310" i="53" s="1"/>
  <c r="AF310" i="53" s="1"/>
  <c r="AG310" i="53"/>
  <c r="AH310" i="53" s="1"/>
  <c r="AI310" i="53" s="1"/>
  <c r="AJ310" i="53" s="1"/>
  <c r="AK310" i="53" s="1"/>
  <c r="AL310" i="53" s="1"/>
  <c r="AM310" i="53" s="1"/>
  <c r="AN310" i="53" s="1"/>
  <c r="AO310" i="53" s="1"/>
  <c r="AP310" i="53" s="1"/>
  <c r="AQ310" i="53" s="1"/>
  <c r="AR310" i="53" s="1"/>
  <c r="AS310" i="53" s="1"/>
  <c r="AT310" i="53" s="1"/>
  <c r="AU310" i="53" s="1"/>
  <c r="AV310" i="53" s="1"/>
  <c r="AW310" i="53" s="1"/>
  <c r="AX310" i="53" s="1"/>
  <c r="AY310" i="53" s="1"/>
  <c r="AZ310" i="53" s="1"/>
  <c r="BA310" i="53" s="1"/>
  <c r="BB310" i="53" s="1"/>
  <c r="BC310" i="53" s="1"/>
  <c r="BD310" i="53" s="1"/>
  <c r="BE310" i="53" s="1"/>
  <c r="BF310" i="53" s="1"/>
  <c r="BG310" i="53" s="1"/>
  <c r="BH310" i="53" s="1"/>
  <c r="BI310" i="53" s="1"/>
  <c r="BJ310" i="53" s="1"/>
  <c r="K309" i="53"/>
  <c r="L309" i="53" s="1"/>
  <c r="M309" i="53" s="1"/>
  <c r="N309" i="53" s="1"/>
  <c r="O309" i="53" s="1"/>
  <c r="P309" i="53" s="1"/>
  <c r="Q309" i="53" s="1"/>
  <c r="R309" i="53" s="1"/>
  <c r="S309" i="53" s="1"/>
  <c r="T309" i="53" s="1"/>
  <c r="U309" i="53" s="1"/>
  <c r="V309" i="53" s="1"/>
  <c r="W309" i="53" s="1"/>
  <c r="X309" i="53" s="1"/>
  <c r="Y309" i="53" s="1"/>
  <c r="Z309" i="53" s="1"/>
  <c r="AA309" i="53" s="1"/>
  <c r="AB309" i="53" s="1"/>
  <c r="AC309" i="53" s="1"/>
  <c r="AD309" i="53" s="1"/>
  <c r="AE309" i="53" s="1"/>
  <c r="AF309" i="53" s="1"/>
  <c r="AG309" i="53" s="1"/>
  <c r="AH309" i="53" s="1"/>
  <c r="AI309" i="53" s="1"/>
  <c r="AJ309" i="53" s="1"/>
  <c r="AK309" i="53" s="1"/>
  <c r="AL309" i="53" s="1"/>
  <c r="AM309" i="53" s="1"/>
  <c r="AN309" i="53" s="1"/>
  <c r="AO309" i="53" s="1"/>
  <c r="AP309" i="53" s="1"/>
  <c r="AQ309" i="53" s="1"/>
  <c r="AR309" i="53" s="1"/>
  <c r="K308" i="53"/>
  <c r="L308" i="53"/>
  <c r="M308" i="53" s="1"/>
  <c r="N308" i="53" s="1"/>
  <c r="O308" i="53" s="1"/>
  <c r="P308" i="53" s="1"/>
  <c r="Q308" i="53" s="1"/>
  <c r="R308" i="53"/>
  <c r="S308" i="53" s="1"/>
  <c r="T308" i="53" s="1"/>
  <c r="U308" i="53" s="1"/>
  <c r="V308" i="53" s="1"/>
  <c r="W308" i="53" s="1"/>
  <c r="X308" i="53" s="1"/>
  <c r="Y308" i="53" s="1"/>
  <c r="Z308" i="53" s="1"/>
  <c r="AA308" i="53" s="1"/>
  <c r="AB308" i="53" s="1"/>
  <c r="AC308" i="53" s="1"/>
  <c r="AD308" i="53" s="1"/>
  <c r="AE308" i="53" s="1"/>
  <c r="AF308" i="53" s="1"/>
  <c r="AG308" i="53" s="1"/>
  <c r="AH308" i="53" s="1"/>
  <c r="AI308" i="53" s="1"/>
  <c r="AJ308" i="53" s="1"/>
  <c r="AK308" i="53" s="1"/>
  <c r="AL308" i="53" s="1"/>
  <c r="AM308" i="53" s="1"/>
  <c r="AN308" i="53" s="1"/>
  <c r="AO308" i="53" s="1"/>
  <c r="AP308" i="53" s="1"/>
  <c r="AQ308" i="53" s="1"/>
  <c r="AR308" i="53" s="1"/>
  <c r="AS308" i="53" s="1"/>
  <c r="AT308" i="53" s="1"/>
  <c r="AU308" i="53" s="1"/>
  <c r="AV308" i="53" s="1"/>
  <c r="AW308" i="53" s="1"/>
  <c r="AX308" i="53" s="1"/>
  <c r="AY308" i="53" s="1"/>
  <c r="AZ308" i="53" s="1"/>
  <c r="BA308" i="53" s="1"/>
  <c r="BB308" i="53"/>
  <c r="BC308" i="53" s="1"/>
  <c r="BD308" i="53" s="1"/>
  <c r="BE308" i="53" s="1"/>
  <c r="BF308" i="53" s="1"/>
  <c r="BG308" i="53" s="1"/>
  <c r="BH308" i="53" s="1"/>
  <c r="BI308" i="53"/>
  <c r="BJ308" i="53" s="1"/>
  <c r="BK308" i="53" s="1"/>
  <c r="BL308" i="53" s="1"/>
  <c r="BM308" i="53" s="1"/>
  <c r="BN308" i="53" s="1"/>
  <c r="BO308" i="53" s="1"/>
  <c r="BP308" i="53" s="1"/>
  <c r="BQ308" i="53" s="1"/>
  <c r="BR308" i="53" s="1"/>
  <c r="BS308" i="53" s="1"/>
  <c r="BT308" i="53" s="1"/>
  <c r="BU308" i="53" s="1"/>
  <c r="K307" i="53"/>
  <c r="L307" i="53"/>
  <c r="M307" i="53" s="1"/>
  <c r="N307" i="53" s="1"/>
  <c r="O307" i="53" s="1"/>
  <c r="P307" i="53"/>
  <c r="Q307" i="53" s="1"/>
  <c r="R307" i="53" s="1"/>
  <c r="S307" i="53"/>
  <c r="T307" i="53" s="1"/>
  <c r="U307" i="53" s="1"/>
  <c r="V307" i="53" s="1"/>
  <c r="W307" i="53" s="1"/>
  <c r="X307" i="53" s="1"/>
  <c r="Y307" i="53" s="1"/>
  <c r="Z307" i="53" s="1"/>
  <c r="AA307" i="53" s="1"/>
  <c r="AB307" i="53" s="1"/>
  <c r="AC307" i="53" s="1"/>
  <c r="AD307" i="53" s="1"/>
  <c r="AE307" i="53" s="1"/>
  <c r="AF307" i="53" s="1"/>
  <c r="AG307" i="53" s="1"/>
  <c r="AH307" i="53" s="1"/>
  <c r="AI307" i="53" s="1"/>
  <c r="AJ307" i="53" s="1"/>
  <c r="AK307" i="53"/>
  <c r="AL307" i="53" s="1"/>
  <c r="AM307" i="53" s="1"/>
  <c r="AN307" i="53" s="1"/>
  <c r="AO307" i="53"/>
  <c r="AP307" i="53" s="1"/>
  <c r="AQ307" i="53" s="1"/>
  <c r="AR307" i="53" s="1"/>
  <c r="AS307" i="53" s="1"/>
  <c r="AT307" i="53" s="1"/>
  <c r="AU307" i="53" s="1"/>
  <c r="AV307" i="53" s="1"/>
  <c r="AW307" i="53" s="1"/>
  <c r="AX307" i="53" s="1"/>
  <c r="AY307" i="53" s="1"/>
  <c r="AZ307" i="53" s="1"/>
  <c r="BA307" i="53" s="1"/>
  <c r="BB307" i="53" s="1"/>
  <c r="BC307" i="53" s="1"/>
  <c r="BD307" i="53" s="1"/>
  <c r="BE307" i="53" s="1"/>
  <c r="BF307" i="53" s="1"/>
  <c r="BG307" i="53" s="1"/>
  <c r="BH307" i="53" s="1"/>
  <c r="BI307" i="53" s="1"/>
  <c r="BJ307" i="53" s="1"/>
  <c r="BK307" i="53" s="1"/>
  <c r="BL307" i="53" s="1"/>
  <c r="BM307" i="53" s="1"/>
  <c r="BN307" i="53" s="1"/>
  <c r="BO307" i="53" s="1"/>
  <c r="BP307" i="53" s="1"/>
  <c r="BQ307" i="53" s="1"/>
  <c r="BR307" i="53" s="1"/>
  <c r="BS307" i="53" s="1"/>
  <c r="BT307" i="53" s="1"/>
  <c r="BU307" i="53" s="1"/>
  <c r="K306" i="53"/>
  <c r="L306" i="53"/>
  <c r="M306" i="53" s="1"/>
  <c r="N306" i="53" s="1"/>
  <c r="O306" i="53" s="1"/>
  <c r="P306" i="53" s="1"/>
  <c r="Q306" i="53" s="1"/>
  <c r="R306" i="53" s="1"/>
  <c r="S306" i="53" s="1"/>
  <c r="T306" i="53" s="1"/>
  <c r="U306" i="53" s="1"/>
  <c r="V306" i="53" s="1"/>
  <c r="W306" i="53" s="1"/>
  <c r="X306" i="53" s="1"/>
  <c r="Y306" i="53" s="1"/>
  <c r="Z306" i="53" s="1"/>
  <c r="AA306" i="53" s="1"/>
  <c r="AB306" i="53" s="1"/>
  <c r="AC306" i="53" s="1"/>
  <c r="AD306" i="53" s="1"/>
  <c r="AE306" i="53" s="1"/>
  <c r="AF306" i="53" s="1"/>
  <c r="AG306" i="53" s="1"/>
  <c r="AH306" i="53" s="1"/>
  <c r="AI306" i="53" s="1"/>
  <c r="AJ306" i="53" s="1"/>
  <c r="AK306" i="53" s="1"/>
  <c r="AL306" i="53" s="1"/>
  <c r="AM306" i="53" s="1"/>
  <c r="AN306" i="53" s="1"/>
  <c r="AO306" i="53" s="1"/>
  <c r="AP306" i="53" s="1"/>
  <c r="AQ306" i="53" s="1"/>
  <c r="AR306" i="53" s="1"/>
  <c r="AS306" i="53"/>
  <c r="AT306" i="53" s="1"/>
  <c r="AU306" i="53" s="1"/>
  <c r="AV306" i="53" s="1"/>
  <c r="AW306" i="53" s="1"/>
  <c r="AX306" i="53" s="1"/>
  <c r="AY306" i="53" s="1"/>
  <c r="AZ306" i="53" s="1"/>
  <c r="BA306" i="53" s="1"/>
  <c r="BB306" i="53" s="1"/>
  <c r="BC306" i="53" s="1"/>
  <c r="BD306" i="53" s="1"/>
  <c r="BE306" i="53" s="1"/>
  <c r="BF306" i="53" s="1"/>
  <c r="BG306" i="53" s="1"/>
  <c r="BH306" i="53" s="1"/>
  <c r="BI306" i="53" s="1"/>
  <c r="BJ306" i="53" s="1"/>
  <c r="BK306" i="53" s="1"/>
  <c r="BL306" i="53" s="1"/>
  <c r="BM306" i="53" s="1"/>
  <c r="BN306" i="53" s="1"/>
  <c r="BO306" i="53" s="1"/>
  <c r="BP306" i="53" s="1"/>
  <c r="BQ306" i="53" s="1"/>
  <c r="BR306" i="53" s="1"/>
  <c r="BS306" i="53" s="1"/>
  <c r="BT306" i="53" s="1"/>
  <c r="BU306" i="53" s="1"/>
  <c r="K305" i="53"/>
  <c r="L305" i="53" s="1"/>
  <c r="M305" i="53"/>
  <c r="N305" i="53" s="1"/>
  <c r="O305" i="53" s="1"/>
  <c r="P305" i="53" s="1"/>
  <c r="Q305" i="53" s="1"/>
  <c r="R305" i="53" s="1"/>
  <c r="S305" i="53" s="1"/>
  <c r="T305" i="53" s="1"/>
  <c r="U305" i="53" s="1"/>
  <c r="V305" i="53" s="1"/>
  <c r="W305" i="53" s="1"/>
  <c r="X305" i="53" s="1"/>
  <c r="Y305" i="53"/>
  <c r="Z305" i="53" s="1"/>
  <c r="AA305" i="53" s="1"/>
  <c r="AB305" i="53" s="1"/>
  <c r="AC305" i="53" s="1"/>
  <c r="AD305" i="53" s="1"/>
  <c r="AE305" i="53" s="1"/>
  <c r="AF305" i="53" s="1"/>
  <c r="AG305" i="53" s="1"/>
  <c r="AH305" i="53" s="1"/>
  <c r="AI305" i="53" s="1"/>
  <c r="AJ305" i="53" s="1"/>
  <c r="AK305" i="53" s="1"/>
  <c r="AL305" i="53" s="1"/>
  <c r="AM305" i="53" s="1"/>
  <c r="AN305" i="53" s="1"/>
  <c r="AO305" i="53" s="1"/>
  <c r="AP305" i="53" s="1"/>
  <c r="AQ305" i="53" s="1"/>
  <c r="AR305" i="53" s="1"/>
  <c r="AS305" i="53" s="1"/>
  <c r="AT305" i="53" s="1"/>
  <c r="AU305" i="53" s="1"/>
  <c r="AV305" i="53" s="1"/>
  <c r="AW305" i="53" s="1"/>
  <c r="AX305" i="53" s="1"/>
  <c r="AY305" i="53" s="1"/>
  <c r="AZ305" i="53" s="1"/>
  <c r="BA305" i="53" s="1"/>
  <c r="BB305" i="53" s="1"/>
  <c r="BC305" i="53" s="1"/>
  <c r="BD305" i="53" s="1"/>
  <c r="BE305" i="53" s="1"/>
  <c r="BF305" i="53" s="1"/>
  <c r="BG305" i="53" s="1"/>
  <c r="BH305" i="53" s="1"/>
  <c r="BI305" i="53" s="1"/>
  <c r="BJ305" i="53" s="1"/>
  <c r="BK305" i="53" s="1"/>
  <c r="BL305" i="53" s="1"/>
  <c r="BM305" i="53" s="1"/>
  <c r="BN305" i="53" s="1"/>
  <c r="BO305" i="53" s="1"/>
  <c r="BP305" i="53" s="1"/>
  <c r="BQ305" i="53" s="1"/>
  <c r="BR305" i="53" s="1"/>
  <c r="BS305" i="53" s="1"/>
  <c r="BT305" i="53" s="1"/>
  <c r="BU305" i="53" s="1"/>
  <c r="K304" i="53"/>
  <c r="L304" i="53"/>
  <c r="M304" i="53" s="1"/>
  <c r="N304" i="53" s="1"/>
  <c r="O304" i="53"/>
  <c r="P304" i="53" s="1"/>
  <c r="Q304" i="53" s="1"/>
  <c r="R304" i="53" s="1"/>
  <c r="S304" i="53"/>
  <c r="T304" i="53" s="1"/>
  <c r="U304" i="53" s="1"/>
  <c r="V304" i="53" s="1"/>
  <c r="W304" i="53" s="1"/>
  <c r="X304" i="53" s="1"/>
  <c r="Y304" i="53" s="1"/>
  <c r="Z304" i="53" s="1"/>
  <c r="AA304" i="53" s="1"/>
  <c r="AB304" i="53" s="1"/>
  <c r="AC304" i="53" s="1"/>
  <c r="AD304" i="53"/>
  <c r="AE304" i="53" s="1"/>
  <c r="AF304" i="53" s="1"/>
  <c r="AG304" i="53" s="1"/>
  <c r="AH304" i="53" s="1"/>
  <c r="AI304" i="53" s="1"/>
  <c r="AJ304" i="53" s="1"/>
  <c r="AK304" i="53" s="1"/>
  <c r="AL304" i="53" s="1"/>
  <c r="AM304" i="53" s="1"/>
  <c r="AN304" i="53" s="1"/>
  <c r="AO304" i="53" s="1"/>
  <c r="AP304" i="53" s="1"/>
  <c r="AQ304" i="53" s="1"/>
  <c r="AR304" i="53" s="1"/>
  <c r="AS304" i="53" s="1"/>
  <c r="AT304" i="53" s="1"/>
  <c r="AU304" i="53" s="1"/>
  <c r="AV304" i="53" s="1"/>
  <c r="AW304" i="53" s="1"/>
  <c r="AX304" i="53" s="1"/>
  <c r="AY304" i="53" s="1"/>
  <c r="AZ304" i="53" s="1"/>
  <c r="BA304" i="53" s="1"/>
  <c r="BB304" i="53" s="1"/>
  <c r="BC304" i="53" s="1"/>
  <c r="BD304" i="53" s="1"/>
  <c r="BE304" i="53" s="1"/>
  <c r="BF304" i="53" s="1"/>
  <c r="BG304" i="53" s="1"/>
  <c r="BH304" i="53" s="1"/>
  <c r="BI304" i="53" s="1"/>
  <c r="BJ304" i="53" s="1"/>
  <c r="BK304" i="53" s="1"/>
  <c r="BL304" i="53" s="1"/>
  <c r="BM304" i="53" s="1"/>
  <c r="BN304" i="53" s="1"/>
  <c r="BO304" i="53" s="1"/>
  <c r="BP304" i="53" s="1"/>
  <c r="BQ304" i="53" s="1"/>
  <c r="BR304" i="53" s="1"/>
  <c r="BS304" i="53" s="1"/>
  <c r="BT304" i="53" s="1"/>
  <c r="BU304" i="53" s="1"/>
  <c r="K303" i="53"/>
  <c r="L303" i="53" s="1"/>
  <c r="M303" i="53" s="1"/>
  <c r="N303" i="53" s="1"/>
  <c r="O303" i="53" s="1"/>
  <c r="P303" i="53" s="1"/>
  <c r="Q303" i="53" s="1"/>
  <c r="R303" i="53" s="1"/>
  <c r="S303" i="53" s="1"/>
  <c r="T303" i="53" s="1"/>
  <c r="U303" i="53" s="1"/>
  <c r="V303" i="53" s="1"/>
  <c r="W303" i="53" s="1"/>
  <c r="X303" i="53" s="1"/>
  <c r="Y303" i="53" s="1"/>
  <c r="Z303" i="53" s="1"/>
  <c r="AA303" i="53" s="1"/>
  <c r="AB303" i="53" s="1"/>
  <c r="AC303" i="53" s="1"/>
  <c r="AD303" i="53" s="1"/>
  <c r="AE303" i="53" s="1"/>
  <c r="AF303" i="53" s="1"/>
  <c r="AG303" i="53" s="1"/>
  <c r="AH303" i="53" s="1"/>
  <c r="AI303" i="53" s="1"/>
  <c r="AJ303" i="53" s="1"/>
  <c r="AK303" i="53" s="1"/>
  <c r="AL303" i="53" s="1"/>
  <c r="AM303" i="53"/>
  <c r="AN303" i="53" s="1"/>
  <c r="AO303" i="53" s="1"/>
  <c r="AP303" i="53" s="1"/>
  <c r="AQ303" i="53" s="1"/>
  <c r="AR303" i="53" s="1"/>
  <c r="AS303" i="53" s="1"/>
  <c r="AT303" i="53" s="1"/>
  <c r="AU303" i="53" s="1"/>
  <c r="AV303" i="53" s="1"/>
  <c r="AW303" i="53" s="1"/>
  <c r="AX303" i="53" s="1"/>
  <c r="AY303" i="53" s="1"/>
  <c r="AZ303" i="53" s="1"/>
  <c r="BA303" i="53" s="1"/>
  <c r="BB303" i="53" s="1"/>
  <c r="BC303" i="53" s="1"/>
  <c r="BD303" i="53" s="1"/>
  <c r="BE303" i="53" s="1"/>
  <c r="BF303" i="53" s="1"/>
  <c r="K302" i="53"/>
  <c r="L302" i="53" s="1"/>
  <c r="M302" i="53"/>
  <c r="N302" i="53" s="1"/>
  <c r="O302" i="53"/>
  <c r="P302" i="53" s="1"/>
  <c r="Q302" i="53" s="1"/>
  <c r="R302" i="53" s="1"/>
  <c r="S302" i="53" s="1"/>
  <c r="T302" i="53" s="1"/>
  <c r="U302" i="53" s="1"/>
  <c r="V302" i="53" s="1"/>
  <c r="W302" i="53" s="1"/>
  <c r="X302" i="53" s="1"/>
  <c r="Y302" i="53" s="1"/>
  <c r="Z302" i="53" s="1"/>
  <c r="AA302" i="53" s="1"/>
  <c r="AB302" i="53" s="1"/>
  <c r="AC302" i="53" s="1"/>
  <c r="AD302" i="53" s="1"/>
  <c r="AE302" i="53" s="1"/>
  <c r="AF302" i="53" s="1"/>
  <c r="AG302" i="53" s="1"/>
  <c r="AH302" i="53" s="1"/>
  <c r="AI302" i="53" s="1"/>
  <c r="AJ302" i="53" s="1"/>
  <c r="AK302" i="53" s="1"/>
  <c r="AL302" i="53" s="1"/>
  <c r="AM302" i="53" s="1"/>
  <c r="AN302" i="53" s="1"/>
  <c r="AO302" i="53" s="1"/>
  <c r="AP302" i="53" s="1"/>
  <c r="AQ302" i="53" s="1"/>
  <c r="AR302" i="53" s="1"/>
  <c r="AS302" i="53" s="1"/>
  <c r="AT302" i="53" s="1"/>
  <c r="AU302" i="53" s="1"/>
  <c r="AV302" i="53" s="1"/>
  <c r="AW302" i="53"/>
  <c r="AX302" i="53" s="1"/>
  <c r="AY302" i="53" s="1"/>
  <c r="AZ302" i="53" s="1"/>
  <c r="K301" i="53"/>
  <c r="L301" i="53" s="1"/>
  <c r="M301" i="53"/>
  <c r="N301" i="53" s="1"/>
  <c r="O301" i="53" s="1"/>
  <c r="P301" i="53"/>
  <c r="Q301" i="53" s="1"/>
  <c r="R301" i="53" s="1"/>
  <c r="S301" i="53"/>
  <c r="T301" i="53" s="1"/>
  <c r="U301" i="53" s="1"/>
  <c r="V301" i="53" s="1"/>
  <c r="W301" i="53" s="1"/>
  <c r="X301" i="53" s="1"/>
  <c r="Y301" i="53" s="1"/>
  <c r="Z301" i="53" s="1"/>
  <c r="AA301" i="53" s="1"/>
  <c r="AB301" i="53"/>
  <c r="AC301" i="53" s="1"/>
  <c r="AD301" i="53" s="1"/>
  <c r="AE301" i="53" s="1"/>
  <c r="AF301" i="53" s="1"/>
  <c r="AG301" i="53" s="1"/>
  <c r="AH301" i="53" s="1"/>
  <c r="AI301" i="53" s="1"/>
  <c r="AJ301" i="53" s="1"/>
  <c r="AK301" i="53" s="1"/>
  <c r="AL301" i="53" s="1"/>
  <c r="AM301" i="53" s="1"/>
  <c r="AN301" i="53" s="1"/>
  <c r="AO301" i="53" s="1"/>
  <c r="AP301" i="53" s="1"/>
  <c r="AQ301" i="53" s="1"/>
  <c r="AR301" i="53" s="1"/>
  <c r="AS301" i="53" s="1"/>
  <c r="AT301" i="53" s="1"/>
  <c r="AU301" i="53" s="1"/>
  <c r="AV301" i="53" s="1"/>
  <c r="AW301" i="53" s="1"/>
  <c r="AX301" i="53" s="1"/>
  <c r="AY301" i="53" s="1"/>
  <c r="AZ301" i="53" s="1"/>
  <c r="K300" i="53"/>
  <c r="L300" i="53" s="1"/>
  <c r="M300" i="53" s="1"/>
  <c r="N300" i="53" s="1"/>
  <c r="O300" i="53" s="1"/>
  <c r="P300" i="53" s="1"/>
  <c r="Q300" i="53" s="1"/>
  <c r="R300" i="53" s="1"/>
  <c r="S300" i="53" s="1"/>
  <c r="T300" i="53" s="1"/>
  <c r="U300" i="53"/>
  <c r="V300" i="53" s="1"/>
  <c r="W300" i="53" s="1"/>
  <c r="X300" i="53" s="1"/>
  <c r="Y300" i="53" s="1"/>
  <c r="Z300" i="53" s="1"/>
  <c r="AA300" i="53" s="1"/>
  <c r="AB300" i="53" s="1"/>
  <c r="AC300" i="53" s="1"/>
  <c r="AD300" i="53" s="1"/>
  <c r="AE300" i="53" s="1"/>
  <c r="AF300" i="53" s="1"/>
  <c r="AG300" i="53" s="1"/>
  <c r="AH300" i="53" s="1"/>
  <c r="AI300" i="53" s="1"/>
  <c r="AJ300" i="53" s="1"/>
  <c r="AK300" i="53" s="1"/>
  <c r="AL300" i="53" s="1"/>
  <c r="AM300" i="53" s="1"/>
  <c r="AN300" i="53" s="1"/>
  <c r="AO300" i="53" s="1"/>
  <c r="AP300" i="53" s="1"/>
  <c r="AQ300" i="53" s="1"/>
  <c r="AR300" i="53" s="1"/>
  <c r="AS300" i="53" s="1"/>
  <c r="AT300" i="53" s="1"/>
  <c r="AU300" i="53" s="1"/>
  <c r="AV300" i="53" s="1"/>
  <c r="AW300" i="53" s="1"/>
  <c r="AX300" i="53" s="1"/>
  <c r="AY300" i="53" s="1"/>
  <c r="AZ300" i="53" s="1"/>
  <c r="BA300" i="53" s="1"/>
  <c r="BB300" i="53" s="1"/>
  <c r="BC300" i="53" s="1"/>
  <c r="BD300" i="53" s="1"/>
  <c r="BE300" i="53" s="1"/>
  <c r="BF300" i="53" s="1"/>
  <c r="BG300" i="53" s="1"/>
  <c r="BH300" i="53" s="1"/>
  <c r="BI300" i="53" s="1"/>
  <c r="BJ300" i="53" s="1"/>
  <c r="BK300" i="53" s="1"/>
  <c r="BL300" i="53" s="1"/>
  <c r="BM300" i="53" s="1"/>
  <c r="BN300" i="53" s="1"/>
  <c r="BO300" i="53" s="1"/>
  <c r="BP300" i="53" s="1"/>
  <c r="BQ300" i="53" s="1"/>
  <c r="BR300" i="53" s="1"/>
  <c r="BS300" i="53" s="1"/>
  <c r="BT300" i="53" s="1"/>
  <c r="K299" i="53"/>
  <c r="L299" i="53" s="1"/>
  <c r="M299" i="53" s="1"/>
  <c r="N299" i="53" s="1"/>
  <c r="O299" i="53" s="1"/>
  <c r="P299" i="53" s="1"/>
  <c r="Q299" i="53" s="1"/>
  <c r="R299" i="53" s="1"/>
  <c r="S299" i="53"/>
  <c r="T299" i="53"/>
  <c r="U299" i="53" s="1"/>
  <c r="V299" i="53" s="1"/>
  <c r="W299" i="53" s="1"/>
  <c r="X299" i="53" s="1"/>
  <c r="Y299" i="53" s="1"/>
  <c r="Z299" i="53" s="1"/>
  <c r="AA299" i="53" s="1"/>
  <c r="AB299" i="53" s="1"/>
  <c r="AC299" i="53" s="1"/>
  <c r="AD299" i="53" s="1"/>
  <c r="AE299" i="53" s="1"/>
  <c r="AF299" i="53" s="1"/>
  <c r="AG299" i="53" s="1"/>
  <c r="AH299" i="53" s="1"/>
  <c r="AI299" i="53" s="1"/>
  <c r="AJ299" i="53" s="1"/>
  <c r="AK299" i="53" s="1"/>
  <c r="AL299" i="53" s="1"/>
  <c r="AM299" i="53" s="1"/>
  <c r="AN299" i="53" s="1"/>
  <c r="AO299" i="53" s="1"/>
  <c r="AP299" i="53" s="1"/>
  <c r="AQ299" i="53" s="1"/>
  <c r="AR299" i="53" s="1"/>
  <c r="AS299" i="53" s="1"/>
  <c r="AT299" i="53" s="1"/>
  <c r="AU299" i="53" s="1"/>
  <c r="AV299" i="53" s="1"/>
  <c r="AW299" i="53" s="1"/>
  <c r="AX299" i="53" s="1"/>
  <c r="AY299" i="53" s="1"/>
  <c r="AZ299" i="53" s="1"/>
  <c r="K298" i="53"/>
  <c r="L298" i="53" s="1"/>
  <c r="M298" i="53"/>
  <c r="N298" i="53" s="1"/>
  <c r="O298" i="53" s="1"/>
  <c r="P298" i="53" s="1"/>
  <c r="Q298" i="53" s="1"/>
  <c r="R298" i="53" s="1"/>
  <c r="S298" i="53" s="1"/>
  <c r="T298" i="53" s="1"/>
  <c r="U298" i="53" s="1"/>
  <c r="V298" i="53" s="1"/>
  <c r="W298" i="53" s="1"/>
  <c r="X298" i="53" s="1"/>
  <c r="Y298" i="53" s="1"/>
  <c r="Z298" i="53" s="1"/>
  <c r="AA298" i="53" s="1"/>
  <c r="AB298" i="53" s="1"/>
  <c r="AC298" i="53" s="1"/>
  <c r="AD298" i="53" s="1"/>
  <c r="AE298" i="53" s="1"/>
  <c r="AF298" i="53" s="1"/>
  <c r="AG298" i="53" s="1"/>
  <c r="AH298" i="53" s="1"/>
  <c r="AI298" i="53" s="1"/>
  <c r="AJ298" i="53" s="1"/>
  <c r="AK298" i="53" s="1"/>
  <c r="AL298" i="53" s="1"/>
  <c r="AM298" i="53" s="1"/>
  <c r="AN298" i="53" s="1"/>
  <c r="K297" i="53"/>
  <c r="L297" i="53" s="1"/>
  <c r="M297" i="53" s="1"/>
  <c r="N297" i="53" s="1"/>
  <c r="O297" i="53" s="1"/>
  <c r="P297" i="53" s="1"/>
  <c r="Q297" i="53" s="1"/>
  <c r="R297" i="53" s="1"/>
  <c r="S297" i="53" s="1"/>
  <c r="T297" i="53" s="1"/>
  <c r="U297" i="53" s="1"/>
  <c r="V297" i="53" s="1"/>
  <c r="W297" i="53" s="1"/>
  <c r="X297" i="53" s="1"/>
  <c r="Y297" i="53" s="1"/>
  <c r="Z297" i="53" s="1"/>
  <c r="AA297" i="53" s="1"/>
  <c r="AB297" i="53" s="1"/>
  <c r="AC297" i="53" s="1"/>
  <c r="AD297" i="53" s="1"/>
  <c r="AE297" i="53" s="1"/>
  <c r="AF297" i="53" s="1"/>
  <c r="AG297" i="53" s="1"/>
  <c r="AH297" i="53" s="1"/>
  <c r="AI297" i="53" s="1"/>
  <c r="AJ297" i="53" s="1"/>
  <c r="AK297" i="53" s="1"/>
  <c r="AL297" i="53" s="1"/>
  <c r="AM297" i="53" s="1"/>
  <c r="AN297" i="53" s="1"/>
  <c r="AO297" i="53" s="1"/>
  <c r="AP297" i="53" s="1"/>
  <c r="AQ297" i="53" s="1"/>
  <c r="AR297" i="53" s="1"/>
  <c r="AS297" i="53" s="1"/>
  <c r="AT297" i="53" s="1"/>
  <c r="AU297" i="53" s="1"/>
  <c r="AV297" i="53" s="1"/>
  <c r="AW297" i="53" s="1"/>
  <c r="AX297" i="53" s="1"/>
  <c r="AY297" i="53" s="1"/>
  <c r="AZ297" i="53" s="1"/>
  <c r="BA297" i="53" s="1"/>
  <c r="BB297" i="53" s="1"/>
  <c r="BC297" i="53" s="1"/>
  <c r="BD297" i="53" s="1"/>
  <c r="K296" i="53"/>
  <c r="L296" i="53" s="1"/>
  <c r="M296" i="53" s="1"/>
  <c r="N296" i="53" s="1"/>
  <c r="O296" i="53" s="1"/>
  <c r="P296" i="53" s="1"/>
  <c r="Q296" i="53" s="1"/>
  <c r="R296" i="53" s="1"/>
  <c r="S296" i="53"/>
  <c r="T296" i="53" s="1"/>
  <c r="U296" i="53"/>
  <c r="V296" i="53" s="1"/>
  <c r="W296" i="53" s="1"/>
  <c r="X296" i="53" s="1"/>
  <c r="Y296" i="53" s="1"/>
  <c r="Z296" i="53" s="1"/>
  <c r="AA296" i="53" s="1"/>
  <c r="AB296" i="53" s="1"/>
  <c r="AC296" i="53" s="1"/>
  <c r="AD296" i="53" s="1"/>
  <c r="AE296" i="53"/>
  <c r="AF296" i="53" s="1"/>
  <c r="AG296" i="53" s="1"/>
  <c r="AH296" i="53" s="1"/>
  <c r="AI296" i="53" s="1"/>
  <c r="AJ296" i="53" s="1"/>
  <c r="AK296" i="53" s="1"/>
  <c r="AL296" i="53" s="1"/>
  <c r="AM296" i="53" s="1"/>
  <c r="AN296" i="53" s="1"/>
  <c r="AO296" i="53" s="1"/>
  <c r="AP296" i="53" s="1"/>
  <c r="AQ296" i="53" s="1"/>
  <c r="AR296" i="53" s="1"/>
  <c r="AS296" i="53" s="1"/>
  <c r="AT296" i="53" s="1"/>
  <c r="AU296" i="53" s="1"/>
  <c r="AV296" i="53" s="1"/>
  <c r="AW296" i="53" s="1"/>
  <c r="AX296" i="53" s="1"/>
  <c r="AY296" i="53" s="1"/>
  <c r="AZ296" i="53" s="1"/>
  <c r="BA296" i="53" s="1"/>
  <c r="BB296" i="53" s="1"/>
  <c r="BC296" i="53" s="1"/>
  <c r="BD296" i="53" s="1"/>
  <c r="BE296" i="53" s="1"/>
  <c r="BF296" i="53" s="1"/>
  <c r="BG296" i="53" s="1"/>
  <c r="BH296" i="53" s="1"/>
  <c r="BI296" i="53" s="1"/>
  <c r="BJ296" i="53" s="1"/>
  <c r="BK296" i="53" s="1"/>
  <c r="BL296" i="53" s="1"/>
  <c r="BM296" i="53" s="1"/>
  <c r="BN296" i="53" s="1"/>
  <c r="BO296" i="53" s="1"/>
  <c r="BP296" i="53" s="1"/>
  <c r="BQ296" i="53" s="1"/>
  <c r="K295" i="53"/>
  <c r="L295" i="53" s="1"/>
  <c r="M295" i="53" s="1"/>
  <c r="N295" i="53" s="1"/>
  <c r="O295" i="53" s="1"/>
  <c r="P295" i="53" s="1"/>
  <c r="Q295" i="53" s="1"/>
  <c r="R295" i="53" s="1"/>
  <c r="S295" i="53" s="1"/>
  <c r="T295" i="53" s="1"/>
  <c r="U295" i="53" s="1"/>
  <c r="V295" i="53" s="1"/>
  <c r="W295" i="53" s="1"/>
  <c r="X295" i="53" s="1"/>
  <c r="Y295" i="53" s="1"/>
  <c r="Z295" i="53" s="1"/>
  <c r="AA295" i="53" s="1"/>
  <c r="AB295" i="53" s="1"/>
  <c r="AC295" i="53" s="1"/>
  <c r="AD295" i="53" s="1"/>
  <c r="AE295" i="53" s="1"/>
  <c r="AF295" i="53" s="1"/>
  <c r="AG295" i="53" s="1"/>
  <c r="AH295" i="53"/>
  <c r="H289" i="53"/>
  <c r="K288" i="53"/>
  <c r="L288" i="53" s="1"/>
  <c r="M288" i="53"/>
  <c r="N288" i="53" s="1"/>
  <c r="O288" i="53" s="1"/>
  <c r="P288" i="53"/>
  <c r="Q288" i="53" s="1"/>
  <c r="R288" i="53" s="1"/>
  <c r="S288" i="53"/>
  <c r="T288" i="53" s="1"/>
  <c r="U288" i="53" s="1"/>
  <c r="V288" i="53" s="1"/>
  <c r="W288" i="53" s="1"/>
  <c r="X288" i="53" s="1"/>
  <c r="Y288" i="53" s="1"/>
  <c r="Z288" i="53" s="1"/>
  <c r="AA288" i="53" s="1"/>
  <c r="AB288" i="53"/>
  <c r="AC288" i="53" s="1"/>
  <c r="AD288" i="53" s="1"/>
  <c r="AE288" i="53" s="1"/>
  <c r="AF288" i="53" s="1"/>
  <c r="AG288" i="53" s="1"/>
  <c r="AH288" i="53" s="1"/>
  <c r="AI288" i="53" s="1"/>
  <c r="AJ288" i="53" s="1"/>
  <c r="AK288" i="53" s="1"/>
  <c r="AL288" i="53" s="1"/>
  <c r="AM288" i="53" s="1"/>
  <c r="AN288" i="53" s="1"/>
  <c r="AO288" i="53" s="1"/>
  <c r="AP288" i="53" s="1"/>
  <c r="AQ288" i="53" s="1"/>
  <c r="AR288" i="53" s="1"/>
  <c r="AS288" i="53" s="1"/>
  <c r="AT288" i="53" s="1"/>
  <c r="AU288" i="53" s="1"/>
  <c r="AV288" i="53" s="1"/>
  <c r="AW288" i="53" s="1"/>
  <c r="AX288" i="53" s="1"/>
  <c r="AY288" i="53" s="1"/>
  <c r="AZ288" i="53" s="1"/>
  <c r="BA288" i="53" s="1"/>
  <c r="BB288" i="53" s="1"/>
  <c r="BC288" i="53" s="1"/>
  <c r="K287" i="53"/>
  <c r="L287" i="53"/>
  <c r="M287" i="53"/>
  <c r="N287" i="53" s="1"/>
  <c r="O287" i="53" s="1"/>
  <c r="P287" i="53" s="1"/>
  <c r="Q287" i="53" s="1"/>
  <c r="R287" i="53" s="1"/>
  <c r="S287" i="53" s="1"/>
  <c r="T287" i="53" s="1"/>
  <c r="U287" i="53" s="1"/>
  <c r="V287" i="53" s="1"/>
  <c r="W287" i="53" s="1"/>
  <c r="X287" i="53" s="1"/>
  <c r="Y287" i="53" s="1"/>
  <c r="Z287" i="53" s="1"/>
  <c r="AA287" i="53" s="1"/>
  <c r="AB287" i="53" s="1"/>
  <c r="AC287" i="53" s="1"/>
  <c r="AD287" i="53" s="1"/>
  <c r="AE287" i="53" s="1"/>
  <c r="AF287" i="53" s="1"/>
  <c r="AG287" i="53" s="1"/>
  <c r="AH287" i="53" s="1"/>
  <c r="AI287" i="53" s="1"/>
  <c r="AJ287" i="53" s="1"/>
  <c r="AK287" i="53" s="1"/>
  <c r="AL287" i="53" s="1"/>
  <c r="AM287" i="53" s="1"/>
  <c r="AN287" i="53" s="1"/>
  <c r="AO287" i="53" s="1"/>
  <c r="AP287" i="53" s="1"/>
  <c r="AQ287" i="53" s="1"/>
  <c r="AR287" i="53" s="1"/>
  <c r="AS287" i="53" s="1"/>
  <c r="AT287" i="53" s="1"/>
  <c r="AU287" i="53" s="1"/>
  <c r="AV287" i="53" s="1"/>
  <c r="AW287" i="53" s="1"/>
  <c r="AX287" i="53" s="1"/>
  <c r="AY287" i="53" s="1"/>
  <c r="AZ287" i="53" s="1"/>
  <c r="BA287" i="53" s="1"/>
  <c r="BB287" i="53" s="1"/>
  <c r="BC287" i="53" s="1"/>
  <c r="K286" i="53"/>
  <c r="L286" i="53" s="1"/>
  <c r="M286" i="53" s="1"/>
  <c r="N286" i="53" s="1"/>
  <c r="O286" i="53" s="1"/>
  <c r="P286" i="53" s="1"/>
  <c r="Q286" i="53" s="1"/>
  <c r="R286" i="53" s="1"/>
  <c r="S286" i="53"/>
  <c r="T286" i="53" s="1"/>
  <c r="U286" i="53"/>
  <c r="V286" i="53" s="1"/>
  <c r="W286" i="53" s="1"/>
  <c r="X286" i="53" s="1"/>
  <c r="Y286" i="53" s="1"/>
  <c r="Z286" i="53" s="1"/>
  <c r="AA286" i="53" s="1"/>
  <c r="AB286" i="53" s="1"/>
  <c r="AC286" i="53" s="1"/>
  <c r="AD286" i="53" s="1"/>
  <c r="AE286" i="53" s="1"/>
  <c r="AF286" i="53" s="1"/>
  <c r="AG286" i="53" s="1"/>
  <c r="AH286" i="53" s="1"/>
  <c r="AI286" i="53" s="1"/>
  <c r="AJ286" i="53" s="1"/>
  <c r="AK286" i="53" s="1"/>
  <c r="AL286" i="53" s="1"/>
  <c r="AM286" i="53" s="1"/>
  <c r="AN286" i="53" s="1"/>
  <c r="AO286" i="53" s="1"/>
  <c r="AP286" i="53" s="1"/>
  <c r="AQ286" i="53" s="1"/>
  <c r="AR286" i="53" s="1"/>
  <c r="AS286" i="53" s="1"/>
  <c r="AT286" i="53" s="1"/>
  <c r="AU286" i="53" s="1"/>
  <c r="AV286" i="53" s="1"/>
  <c r="AW286" i="53" s="1"/>
  <c r="AX286" i="53" s="1"/>
  <c r="AY286" i="53"/>
  <c r="AZ286" i="53" s="1"/>
  <c r="BA286" i="53" s="1"/>
  <c r="BB286" i="53" s="1"/>
  <c r="BC286" i="53" s="1"/>
  <c r="K285" i="53"/>
  <c r="L285" i="53"/>
  <c r="M285" i="53" s="1"/>
  <c r="N285" i="53" s="1"/>
  <c r="O285" i="53" s="1"/>
  <c r="P285" i="53"/>
  <c r="Q285" i="53"/>
  <c r="R285" i="53" s="1"/>
  <c r="S285" i="53" s="1"/>
  <c r="T285" i="53" s="1"/>
  <c r="U285" i="53" s="1"/>
  <c r="V285" i="53" s="1"/>
  <c r="W285" i="53" s="1"/>
  <c r="X285" i="53"/>
  <c r="Y285" i="53" s="1"/>
  <c r="Z285" i="53" s="1"/>
  <c r="AA285" i="53" s="1"/>
  <c r="AB285" i="53" s="1"/>
  <c r="AC285" i="53" s="1"/>
  <c r="AD285" i="53" s="1"/>
  <c r="AE285" i="53" s="1"/>
  <c r="AF285" i="53" s="1"/>
  <c r="AG285" i="53" s="1"/>
  <c r="AH285" i="53" s="1"/>
  <c r="AI285" i="53" s="1"/>
  <c r="AJ285" i="53" s="1"/>
  <c r="AK285" i="53" s="1"/>
  <c r="AL285" i="53" s="1"/>
  <c r="AM285" i="53" s="1"/>
  <c r="AN285" i="53" s="1"/>
  <c r="AO285" i="53" s="1"/>
  <c r="AP285" i="53" s="1"/>
  <c r="AQ285" i="53" s="1"/>
  <c r="AR285" i="53" s="1"/>
  <c r="AS285" i="53" s="1"/>
  <c r="AT285" i="53" s="1"/>
  <c r="AU285" i="53" s="1"/>
  <c r="AV285" i="53" s="1"/>
  <c r="AW285" i="53" s="1"/>
  <c r="AX285" i="53" s="1"/>
  <c r="AY285" i="53" s="1"/>
  <c r="AZ285" i="53" s="1"/>
  <c r="BA285" i="53" s="1"/>
  <c r="BB285" i="53" s="1"/>
  <c r="BC285" i="53" s="1"/>
  <c r="BD285" i="53" s="1"/>
  <c r="BE285" i="53" s="1"/>
  <c r="K284" i="53"/>
  <c r="L284" i="53" s="1"/>
  <c r="M284" i="53" s="1"/>
  <c r="N284" i="53" s="1"/>
  <c r="O284" i="53" s="1"/>
  <c r="P284" i="53" s="1"/>
  <c r="Q284" i="53" s="1"/>
  <c r="R284" i="53" s="1"/>
  <c r="S284" i="53" s="1"/>
  <c r="T284" i="53" s="1"/>
  <c r="U284" i="53" s="1"/>
  <c r="V284" i="53" s="1"/>
  <c r="W284" i="53" s="1"/>
  <c r="X284" i="53"/>
  <c r="Y284" i="53" s="1"/>
  <c r="Z284" i="53" s="1"/>
  <c r="AA284" i="53" s="1"/>
  <c r="AB284" i="53" s="1"/>
  <c r="AC284" i="53" s="1"/>
  <c r="AD284" i="53" s="1"/>
  <c r="AE284" i="53"/>
  <c r="AF284" i="53" s="1"/>
  <c r="AG284" i="53" s="1"/>
  <c r="AH284" i="53" s="1"/>
  <c r="AI284" i="53" s="1"/>
  <c r="AJ284" i="53" s="1"/>
  <c r="AK284" i="53" s="1"/>
  <c r="AL284" i="53" s="1"/>
  <c r="AM284" i="53" s="1"/>
  <c r="AN284" i="53" s="1"/>
  <c r="AO284" i="53" s="1"/>
  <c r="AP284" i="53" s="1"/>
  <c r="AQ284" i="53" s="1"/>
  <c r="AR284" i="53" s="1"/>
  <c r="AS284" i="53" s="1"/>
  <c r="AT284" i="53" s="1"/>
  <c r="AU284" i="53" s="1"/>
  <c r="AV284" i="53" s="1"/>
  <c r="AW284" i="53" s="1"/>
  <c r="AX284" i="53" s="1"/>
  <c r="AY284" i="53" s="1"/>
  <c r="AZ284" i="53" s="1"/>
  <c r="BA284" i="53" s="1"/>
  <c r="BB284" i="53" s="1"/>
  <c r="BC284" i="53" s="1"/>
  <c r="BD284" i="53" s="1"/>
  <c r="BE284" i="53" s="1"/>
  <c r="BF284" i="53" s="1"/>
  <c r="BG284" i="53"/>
  <c r="BH284" i="53" s="1"/>
  <c r="BI284" i="53" s="1"/>
  <c r="BJ284" i="53" s="1"/>
  <c r="BK284" i="53" s="1"/>
  <c r="BL284" i="53" s="1"/>
  <c r="BM284" i="53" s="1"/>
  <c r="BN284" i="53" s="1"/>
  <c r="BO284" i="53" s="1"/>
  <c r="BP284" i="53" s="1"/>
  <c r="BQ284" i="53" s="1"/>
  <c r="BR284" i="53" s="1"/>
  <c r="BS284" i="53" s="1"/>
  <c r="BT284" i="53" s="1"/>
  <c r="BU284" i="53" s="1"/>
  <c r="BV284" i="53" s="1"/>
  <c r="BW284" i="53" s="1"/>
  <c r="BX284" i="53" s="1"/>
  <c r="BY284" i="53" s="1"/>
  <c r="BZ284" i="53" s="1"/>
  <c r="CA284" i="53" s="1"/>
  <c r="CB284" i="53" s="1"/>
  <c r="CC284" i="53" s="1"/>
  <c r="CD284" i="53" s="1"/>
  <c r="CE284" i="53" s="1"/>
  <c r="CF284" i="53" s="1"/>
  <c r="CG284" i="53" s="1"/>
  <c r="CH284" i="53" s="1"/>
  <c r="CI284" i="53" s="1"/>
  <c r="CJ284" i="53" s="1"/>
  <c r="CK284" i="53" s="1"/>
  <c r="CL284" i="53" s="1"/>
  <c r="CM284" i="53" s="1"/>
  <c r="CN284" i="53" s="1"/>
  <c r="CO284" i="53" s="1"/>
  <c r="CP284" i="53" s="1"/>
  <c r="CQ284" i="53" s="1"/>
  <c r="CR284" i="53" s="1"/>
  <c r="K283" i="53"/>
  <c r="L283" i="53"/>
  <c r="M283" i="53" s="1"/>
  <c r="N283" i="53" s="1"/>
  <c r="O283" i="53" s="1"/>
  <c r="P283" i="53" s="1"/>
  <c r="Q283" i="53" s="1"/>
  <c r="R283" i="53" s="1"/>
  <c r="S283" i="53" s="1"/>
  <c r="T283" i="53" s="1"/>
  <c r="U283" i="53" s="1"/>
  <c r="V283" i="53" s="1"/>
  <c r="W283" i="53" s="1"/>
  <c r="X283" i="53" s="1"/>
  <c r="Y283" i="53" s="1"/>
  <c r="Z283" i="53" s="1"/>
  <c r="AA283" i="53" s="1"/>
  <c r="AB283" i="53" s="1"/>
  <c r="AC283" i="53" s="1"/>
  <c r="AD283" i="53" s="1"/>
  <c r="AE283" i="53" s="1"/>
  <c r="AF283" i="53" s="1"/>
  <c r="AG283" i="53" s="1"/>
  <c r="AH283" i="53"/>
  <c r="AI283" i="53" s="1"/>
  <c r="AJ283" i="53" s="1"/>
  <c r="AK283" i="53" s="1"/>
  <c r="AL283" i="53" s="1"/>
  <c r="AM283" i="53" s="1"/>
  <c r="AN283" i="53" s="1"/>
  <c r="AO283" i="53" s="1"/>
  <c r="AP283" i="53" s="1"/>
  <c r="AQ283" i="53" s="1"/>
  <c r="AR283" i="53" s="1"/>
  <c r="AS283" i="53" s="1"/>
  <c r="AT283" i="53" s="1"/>
  <c r="AU283" i="53" s="1"/>
  <c r="AV283" i="53" s="1"/>
  <c r="AW283" i="53" s="1"/>
  <c r="AX283" i="53" s="1"/>
  <c r="AY283" i="53" s="1"/>
  <c r="AZ283" i="53" s="1"/>
  <c r="BA283" i="53" s="1"/>
  <c r="BB283" i="53" s="1"/>
  <c r="BC283" i="53" s="1"/>
  <c r="BD283" i="53" s="1"/>
  <c r="BE283" i="53" s="1"/>
  <c r="BF283" i="53" s="1"/>
  <c r="BG283" i="53" s="1"/>
  <c r="BH283" i="53" s="1"/>
  <c r="BI283" i="53" s="1"/>
  <c r="BJ283" i="53" s="1"/>
  <c r="BK283" i="53" s="1"/>
  <c r="BL283" i="53" s="1"/>
  <c r="BM283" i="53" s="1"/>
  <c r="BN283" i="53" s="1"/>
  <c r="BO283" i="53" s="1"/>
  <c r="BP283" i="53" s="1"/>
  <c r="BQ283" i="53" s="1"/>
  <c r="BR283" i="53" s="1"/>
  <c r="BS283" i="53" s="1"/>
  <c r="BT283" i="53" s="1"/>
  <c r="BU283" i="53" s="1"/>
  <c r="BV283" i="53" s="1"/>
  <c r="BW283" i="53" s="1"/>
  <c r="BX283" i="53" s="1"/>
  <c r="BY283" i="53" s="1"/>
  <c r="BZ283" i="53" s="1"/>
  <c r="CA283" i="53" s="1"/>
  <c r="CB283" i="53" s="1"/>
  <c r="CC283" i="53" s="1"/>
  <c r="CD283" i="53" s="1"/>
  <c r="CE283" i="53" s="1"/>
  <c r="CF283" i="53" s="1"/>
  <c r="CG283" i="53" s="1"/>
  <c r="CH283" i="53" s="1"/>
  <c r="CI283" i="53" s="1"/>
  <c r="CJ283" i="53" s="1"/>
  <c r="CK283" i="53" s="1"/>
  <c r="CL283" i="53" s="1"/>
  <c r="CM283" i="53" s="1"/>
  <c r="CN283" i="53" s="1"/>
  <c r="CO283" i="53" s="1"/>
  <c r="CP283" i="53" s="1"/>
  <c r="CQ283" i="53" s="1"/>
  <c r="CR283" i="53" s="1"/>
  <c r="K282" i="53"/>
  <c r="L282" i="53" s="1"/>
  <c r="M282" i="53"/>
  <c r="N282" i="53" s="1"/>
  <c r="O282" i="53" s="1"/>
  <c r="P282" i="53" s="1"/>
  <c r="Q282" i="53" s="1"/>
  <c r="R282" i="53" s="1"/>
  <c r="S282" i="53" s="1"/>
  <c r="T282" i="53" s="1"/>
  <c r="U282" i="53" s="1"/>
  <c r="V282" i="53" s="1"/>
  <c r="W282" i="53" s="1"/>
  <c r="X282" i="53" s="1"/>
  <c r="Y282" i="53" s="1"/>
  <c r="Z282" i="53" s="1"/>
  <c r="AA282" i="53" s="1"/>
  <c r="AB282" i="53" s="1"/>
  <c r="AC282" i="53" s="1"/>
  <c r="AD282" i="53" s="1"/>
  <c r="AE282" i="53" s="1"/>
  <c r="AF282" i="53" s="1"/>
  <c r="AG282" i="53" s="1"/>
  <c r="AH282" i="53" s="1"/>
  <c r="AI282" i="53" s="1"/>
  <c r="AJ282" i="53" s="1"/>
  <c r="AK282" i="53" s="1"/>
  <c r="AL282" i="53" s="1"/>
  <c r="AM282" i="53" s="1"/>
  <c r="AN282" i="53" s="1"/>
  <c r="AO282" i="53" s="1"/>
  <c r="AP282" i="53" s="1"/>
  <c r="AQ282" i="53" s="1"/>
  <c r="AR282" i="53" s="1"/>
  <c r="AS282" i="53" s="1"/>
  <c r="AT282" i="53" s="1"/>
  <c r="AU282" i="53" s="1"/>
  <c r="AV282" i="53" s="1"/>
  <c r="AW282" i="53" s="1"/>
  <c r="AX282" i="53" s="1"/>
  <c r="AY282" i="53" s="1"/>
  <c r="AZ282" i="53" s="1"/>
  <c r="BA282" i="53" s="1"/>
  <c r="BB282" i="53" s="1"/>
  <c r="BC282" i="53" s="1"/>
  <c r="BD282" i="53" s="1"/>
  <c r="BE282" i="53" s="1"/>
  <c r="BF282" i="53" s="1"/>
  <c r="BG282" i="53" s="1"/>
  <c r="BH282" i="53" s="1"/>
  <c r="BI282" i="53" s="1"/>
  <c r="BJ282" i="53"/>
  <c r="BK282" i="53" s="1"/>
  <c r="BL282" i="53" s="1"/>
  <c r="BM282" i="53" s="1"/>
  <c r="BN282" i="53" s="1"/>
  <c r="BO282" i="53" s="1"/>
  <c r="BP282" i="53" s="1"/>
  <c r="BQ282" i="53" s="1"/>
  <c r="BR282" i="53" s="1"/>
  <c r="BS282" i="53" s="1"/>
  <c r="BT282" i="53" s="1"/>
  <c r="BU282" i="53" s="1"/>
  <c r="BV282" i="53" s="1"/>
  <c r="BW282" i="53" s="1"/>
  <c r="BX282" i="53" s="1"/>
  <c r="BY282" i="53" s="1"/>
  <c r="BZ282" i="53" s="1"/>
  <c r="CA282" i="53" s="1"/>
  <c r="CB282" i="53" s="1"/>
  <c r="CC282" i="53" s="1"/>
  <c r="CD282" i="53" s="1"/>
  <c r="CE282" i="53" s="1"/>
  <c r="CF282" i="53" s="1"/>
  <c r="CG282" i="53" s="1"/>
  <c r="CH282" i="53" s="1"/>
  <c r="CI282" i="53" s="1"/>
  <c r="CJ282" i="53" s="1"/>
  <c r="CK282" i="53" s="1"/>
  <c r="CL282" i="53" s="1"/>
  <c r="CM282" i="53" s="1"/>
  <c r="K281" i="53"/>
  <c r="L281" i="53" s="1"/>
  <c r="M281" i="53" s="1"/>
  <c r="N281" i="53" s="1"/>
  <c r="O281" i="53" s="1"/>
  <c r="P281" i="53" s="1"/>
  <c r="Q281" i="53"/>
  <c r="R281" i="53"/>
  <c r="S281" i="53" s="1"/>
  <c r="T281" i="53" s="1"/>
  <c r="U281" i="53" s="1"/>
  <c r="V281" i="53" s="1"/>
  <c r="W281" i="53" s="1"/>
  <c r="X281" i="53"/>
  <c r="Y281" i="53" s="1"/>
  <c r="Z281" i="53" s="1"/>
  <c r="AA281" i="53" s="1"/>
  <c r="AB281" i="53" s="1"/>
  <c r="AC281" i="53" s="1"/>
  <c r="AD281" i="53" s="1"/>
  <c r="AE281" i="53" s="1"/>
  <c r="AF281" i="53" s="1"/>
  <c r="AG281" i="53" s="1"/>
  <c r="AH281" i="53" s="1"/>
  <c r="AI281" i="53" s="1"/>
  <c r="AJ281" i="53" s="1"/>
  <c r="AK281" i="53" s="1"/>
  <c r="AL281" i="53" s="1"/>
  <c r="AM281" i="53" s="1"/>
  <c r="AN281" i="53" s="1"/>
  <c r="AO281" i="53" s="1"/>
  <c r="AP281" i="53" s="1"/>
  <c r="AQ281" i="53" s="1"/>
  <c r="AR281" i="53" s="1"/>
  <c r="AS281" i="53" s="1"/>
  <c r="AT281" i="53" s="1"/>
  <c r="AU281" i="53" s="1"/>
  <c r="AV281" i="53" s="1"/>
  <c r="AW281" i="53" s="1"/>
  <c r="AX281" i="53" s="1"/>
  <c r="AY281" i="53" s="1"/>
  <c r="AZ281" i="53" s="1"/>
  <c r="BA281" i="53" s="1"/>
  <c r="BB281" i="53" s="1"/>
  <c r="BC281" i="53" s="1"/>
  <c r="BD281" i="53" s="1"/>
  <c r="BE281" i="53" s="1"/>
  <c r="BF281" i="53" s="1"/>
  <c r="BG281" i="53" s="1"/>
  <c r="BH281" i="53" s="1"/>
  <c r="BI281" i="53" s="1"/>
  <c r="BJ281" i="53" s="1"/>
  <c r="BK281" i="53" s="1"/>
  <c r="BL281" i="53" s="1"/>
  <c r="BM281" i="53" s="1"/>
  <c r="BN281" i="53" s="1"/>
  <c r="BO281" i="53" s="1"/>
  <c r="BP281" i="53" s="1"/>
  <c r="BQ281" i="53" s="1"/>
  <c r="BR281" i="53" s="1"/>
  <c r="BS281" i="53" s="1"/>
  <c r="BT281" i="53" s="1"/>
  <c r="BU281" i="53" s="1"/>
  <c r="BV281" i="53" s="1"/>
  <c r="BW281" i="53" s="1"/>
  <c r="BX281" i="53" s="1"/>
  <c r="BY281" i="53" s="1"/>
  <c r="BZ281" i="53" s="1"/>
  <c r="CA281" i="53" s="1"/>
  <c r="CB281" i="53" s="1"/>
  <c r="CC281" i="53" s="1"/>
  <c r="CD281" i="53" s="1"/>
  <c r="CE281" i="53" s="1"/>
  <c r="CF281" i="53" s="1"/>
  <c r="CG281" i="53" s="1"/>
  <c r="CH281" i="53" s="1"/>
  <c r="CI281" i="53" s="1"/>
  <c r="CJ281" i="53" s="1"/>
  <c r="CK281" i="53" s="1"/>
  <c r="CL281" i="53" s="1"/>
  <c r="CM281" i="53" s="1"/>
  <c r="K280" i="53"/>
  <c r="L280" i="53" s="1"/>
  <c r="M280" i="53"/>
  <c r="N280" i="53"/>
  <c r="O280" i="53"/>
  <c r="P280" i="53"/>
  <c r="Q280" i="53" s="1"/>
  <c r="R280" i="53" s="1"/>
  <c r="S280" i="53" s="1"/>
  <c r="T280" i="53" s="1"/>
  <c r="U280" i="53"/>
  <c r="V280" i="53" s="1"/>
  <c r="W280" i="53" s="1"/>
  <c r="X280" i="53" s="1"/>
  <c r="Y280" i="53" s="1"/>
  <c r="Z280" i="53" s="1"/>
  <c r="AA280" i="53" s="1"/>
  <c r="AB280" i="53" s="1"/>
  <c r="AC280" i="53" s="1"/>
  <c r="AD280" i="53" s="1"/>
  <c r="AE280" i="53" s="1"/>
  <c r="AF280" i="53" s="1"/>
  <c r="AG280" i="53" s="1"/>
  <c r="AH280" i="53" s="1"/>
  <c r="AI280" i="53" s="1"/>
  <c r="AJ280" i="53" s="1"/>
  <c r="AK280" i="53" s="1"/>
  <c r="AL280" i="53" s="1"/>
  <c r="AM280" i="53" s="1"/>
  <c r="AN280" i="53" s="1"/>
  <c r="AO280" i="53" s="1"/>
  <c r="AP280" i="53" s="1"/>
  <c r="AQ280" i="53" s="1"/>
  <c r="AR280" i="53" s="1"/>
  <c r="AS280" i="53" s="1"/>
  <c r="AT280" i="53" s="1"/>
  <c r="AU280" i="53" s="1"/>
  <c r="AV280" i="53" s="1"/>
  <c r="AW280" i="53" s="1"/>
  <c r="AX280" i="53" s="1"/>
  <c r="AY280" i="53"/>
  <c r="AZ280" i="53" s="1"/>
  <c r="BA280" i="53" s="1"/>
  <c r="BB280" i="53" s="1"/>
  <c r="BC280" i="53" s="1"/>
  <c r="BD280" i="53" s="1"/>
  <c r="BE280" i="53" s="1"/>
  <c r="BF280" i="53" s="1"/>
  <c r="BG280" i="53" s="1"/>
  <c r="BH280" i="53" s="1"/>
  <c r="BI280" i="53" s="1"/>
  <c r="BJ280" i="53" s="1"/>
  <c r="BK280" i="53" s="1"/>
  <c r="BL280" i="53" s="1"/>
  <c r="BM280" i="53" s="1"/>
  <c r="BN280" i="53" s="1"/>
  <c r="BO280" i="53" s="1"/>
  <c r="BP280" i="53" s="1"/>
  <c r="BQ280" i="53" s="1"/>
  <c r="BR280" i="53" s="1"/>
  <c r="BS280" i="53" s="1"/>
  <c r="BT280" i="53" s="1"/>
  <c r="BU280" i="53" s="1"/>
  <c r="BV280" i="53" s="1"/>
  <c r="BW280" i="53" s="1"/>
  <c r="BX280" i="53" s="1"/>
  <c r="BY280" i="53" s="1"/>
  <c r="BZ280" i="53" s="1"/>
  <c r="CA280" i="53" s="1"/>
  <c r="CB280" i="53" s="1"/>
  <c r="CC280" i="53" s="1"/>
  <c r="CD280" i="53" s="1"/>
  <c r="CE280" i="53" s="1"/>
  <c r="CF280" i="53" s="1"/>
  <c r="CG280" i="53" s="1"/>
  <c r="CH280" i="53" s="1"/>
  <c r="CI280" i="53" s="1"/>
  <c r="CJ280" i="53" s="1"/>
  <c r="CK280" i="53" s="1"/>
  <c r="CL280" i="53" s="1"/>
  <c r="CM280" i="53" s="1"/>
  <c r="CN280" i="53" s="1"/>
  <c r="CO280" i="53" s="1"/>
  <c r="CP280" i="53" s="1"/>
  <c r="CQ280" i="53" s="1"/>
  <c r="CR280" i="53" s="1"/>
  <c r="K279" i="53"/>
  <c r="L279" i="53" s="1"/>
  <c r="M279" i="53" s="1"/>
  <c r="N279" i="53"/>
  <c r="O279" i="53"/>
  <c r="P279" i="53" s="1"/>
  <c r="Q279" i="53"/>
  <c r="R279" i="53" s="1"/>
  <c r="S279" i="53" s="1"/>
  <c r="T279" i="53" s="1"/>
  <c r="U279" i="53" s="1"/>
  <c r="V279" i="53" s="1"/>
  <c r="W279" i="53" s="1"/>
  <c r="X279" i="53" s="1"/>
  <c r="Y279" i="53" s="1"/>
  <c r="Z279" i="53" s="1"/>
  <c r="AA279" i="53" s="1"/>
  <c r="AB279" i="53" s="1"/>
  <c r="AC279" i="53" s="1"/>
  <c r="AD279" i="53" s="1"/>
  <c r="AE279" i="53"/>
  <c r="AF279" i="53" s="1"/>
  <c r="AG279" i="53" s="1"/>
  <c r="AH279" i="53" s="1"/>
  <c r="AI279" i="53" s="1"/>
  <c r="AJ279" i="53" s="1"/>
  <c r="AK279" i="53" s="1"/>
  <c r="AL279" i="53" s="1"/>
  <c r="AM279" i="53" s="1"/>
  <c r="AN279" i="53" s="1"/>
  <c r="AO279" i="53" s="1"/>
  <c r="AP279" i="53" s="1"/>
  <c r="AQ279" i="53" s="1"/>
  <c r="AR279" i="53" s="1"/>
  <c r="AS279" i="53" s="1"/>
  <c r="AT279" i="53" s="1"/>
  <c r="AU279" i="53" s="1"/>
  <c r="AV279" i="53" s="1"/>
  <c r="AW279" i="53" s="1"/>
  <c r="AX279" i="53" s="1"/>
  <c r="AY279" i="53" s="1"/>
  <c r="AZ279" i="53" s="1"/>
  <c r="BA279" i="53" s="1"/>
  <c r="BB279" i="53" s="1"/>
  <c r="BC279" i="53" s="1"/>
  <c r="BD279" i="53" s="1"/>
  <c r="BE279" i="53" s="1"/>
  <c r="BF279" i="53" s="1"/>
  <c r="BG279" i="53" s="1"/>
  <c r="K278" i="53"/>
  <c r="L278" i="53" s="1"/>
  <c r="M278" i="53" s="1"/>
  <c r="N278" i="53" s="1"/>
  <c r="O278" i="53" s="1"/>
  <c r="P278" i="53" s="1"/>
  <c r="Q278" i="53" s="1"/>
  <c r="R278" i="53" s="1"/>
  <c r="S278" i="53" s="1"/>
  <c r="T278" i="53" s="1"/>
  <c r="U278" i="53" s="1"/>
  <c r="V278" i="53" s="1"/>
  <c r="W278" i="53" s="1"/>
  <c r="X278" i="53" s="1"/>
  <c r="Y278" i="53" s="1"/>
  <c r="Z278" i="53" s="1"/>
  <c r="AA278" i="53" s="1"/>
  <c r="AB278" i="53" s="1"/>
  <c r="AC278" i="53" s="1"/>
  <c r="AD278" i="53" s="1"/>
  <c r="AE278" i="53" s="1"/>
  <c r="AF278" i="53" s="1"/>
  <c r="AG278" i="53" s="1"/>
  <c r="AH278" i="53" s="1"/>
  <c r="AI278" i="53" s="1"/>
  <c r="AJ278" i="53" s="1"/>
  <c r="AK278" i="53" s="1"/>
  <c r="AL278" i="53" s="1"/>
  <c r="AM278" i="53" s="1"/>
  <c r="AN278" i="53" s="1"/>
  <c r="AO278" i="53" s="1"/>
  <c r="AP278" i="53" s="1"/>
  <c r="AQ278" i="53" s="1"/>
  <c r="AR278" i="53" s="1"/>
  <c r="AS278" i="53" s="1"/>
  <c r="AT278" i="53" s="1"/>
  <c r="AU278" i="53" s="1"/>
  <c r="AV278" i="53" s="1"/>
  <c r="AW278" i="53" s="1"/>
  <c r="AX278" i="53" s="1"/>
  <c r="AY278" i="53" s="1"/>
  <c r="AZ278" i="53" s="1"/>
  <c r="BA278" i="53" s="1"/>
  <c r="BB278" i="53" s="1"/>
  <c r="BC278" i="53" s="1"/>
  <c r="BD278" i="53" s="1"/>
  <c r="BE278" i="53" s="1"/>
  <c r="BF278" i="53" s="1"/>
  <c r="BG278" i="53" s="1"/>
  <c r="BH278" i="53" s="1"/>
  <c r="BI278" i="53" s="1"/>
  <c r="BJ278" i="53" s="1"/>
  <c r="BK278" i="53" s="1"/>
  <c r="BL278" i="53" s="1"/>
  <c r="BM278" i="53" s="1"/>
  <c r="BN278" i="53" s="1"/>
  <c r="BO278" i="53" s="1"/>
  <c r="BP278" i="53" s="1"/>
  <c r="BQ278" i="53" s="1"/>
  <c r="BR278" i="53" s="1"/>
  <c r="BS278" i="53" s="1"/>
  <c r="BT278" i="53" s="1"/>
  <c r="BU278" i="53" s="1"/>
  <c r="BV278" i="53" s="1"/>
  <c r="BW278" i="53" s="1"/>
  <c r="BX278" i="53" s="1"/>
  <c r="BY278" i="53" s="1"/>
  <c r="BZ278" i="53" s="1"/>
  <c r="CA278" i="53" s="1"/>
  <c r="CB278" i="53" s="1"/>
  <c r="CC278" i="53" s="1"/>
  <c r="CD278" i="53" s="1"/>
  <c r="CE278" i="53" s="1"/>
  <c r="CF278" i="53" s="1"/>
  <c r="CG278" i="53" s="1"/>
  <c r="CH278" i="53" s="1"/>
  <c r="CI278" i="53" s="1"/>
  <c r="CJ278" i="53" s="1"/>
  <c r="CK278" i="53" s="1"/>
  <c r="CL278" i="53" s="1"/>
  <c r="CM278" i="53" s="1"/>
  <c r="CN278" i="53" s="1"/>
  <c r="CO278" i="53" s="1"/>
  <c r="CP278" i="53" s="1"/>
  <c r="CQ278" i="53" s="1"/>
  <c r="K277" i="53"/>
  <c r="L277" i="53"/>
  <c r="M277" i="53" s="1"/>
  <c r="N277" i="53" s="1"/>
  <c r="O277" i="53" s="1"/>
  <c r="P277" i="53" s="1"/>
  <c r="Q277" i="53"/>
  <c r="R277" i="53" s="1"/>
  <c r="S277" i="53" s="1"/>
  <c r="T277" i="53" s="1"/>
  <c r="U277" i="53" s="1"/>
  <c r="V277" i="53" s="1"/>
  <c r="W277" i="53" s="1"/>
  <c r="X277" i="53" s="1"/>
  <c r="Y277" i="53" s="1"/>
  <c r="Z277" i="53" s="1"/>
  <c r="AA277" i="53" s="1"/>
  <c r="AB277" i="53" s="1"/>
  <c r="AC277" i="53" s="1"/>
  <c r="AD277" i="53" s="1"/>
  <c r="AE277" i="53" s="1"/>
  <c r="AF277" i="53" s="1"/>
  <c r="AG277" i="53" s="1"/>
  <c r="AH277" i="53" s="1"/>
  <c r="AI277" i="53" s="1"/>
  <c r="AJ277" i="53" s="1"/>
  <c r="AK277" i="53" s="1"/>
  <c r="AL277" i="53" s="1"/>
  <c r="AM277" i="53" s="1"/>
  <c r="AN277" i="53" s="1"/>
  <c r="AO277" i="53" s="1"/>
  <c r="AP277" i="53" s="1"/>
  <c r="AQ277" i="53" s="1"/>
  <c r="AR277" i="53" s="1"/>
  <c r="AS277" i="53" s="1"/>
  <c r="AT277" i="53" s="1"/>
  <c r="AU277" i="53" s="1"/>
  <c r="AV277" i="53" s="1"/>
  <c r="AW277" i="53" s="1"/>
  <c r="AX277" i="53" s="1"/>
  <c r="AY277" i="53" s="1"/>
  <c r="AZ277" i="53" s="1"/>
  <c r="BA277" i="53" s="1"/>
  <c r="BB277" i="53" s="1"/>
  <c r="BC277" i="53" s="1"/>
  <c r="BD277" i="53" s="1"/>
  <c r="BE277" i="53" s="1"/>
  <c r="BF277" i="53" s="1"/>
  <c r="BG277" i="53" s="1"/>
  <c r="BH277" i="53" s="1"/>
  <c r="BI277" i="53" s="1"/>
  <c r="BJ277" i="53" s="1"/>
  <c r="BK277" i="53" s="1"/>
  <c r="BL277" i="53" s="1"/>
  <c r="BM277" i="53" s="1"/>
  <c r="BN277" i="53" s="1"/>
  <c r="BO277" i="53" s="1"/>
  <c r="BP277" i="53" s="1"/>
  <c r="BQ277" i="53" s="1"/>
  <c r="BR277" i="53" s="1"/>
  <c r="BS277" i="53" s="1"/>
  <c r="BT277" i="53" s="1"/>
  <c r="BU277" i="53" s="1"/>
  <c r="BV277" i="53" s="1"/>
  <c r="BW277" i="53" s="1"/>
  <c r="BX277" i="53" s="1"/>
  <c r="BY277" i="53" s="1"/>
  <c r="BZ277" i="53" s="1"/>
  <c r="CA277" i="53" s="1"/>
  <c r="CB277" i="53" s="1"/>
  <c r="CC277" i="53" s="1"/>
  <c r="CD277" i="53" s="1"/>
  <c r="CE277" i="53" s="1"/>
  <c r="CF277" i="53" s="1"/>
  <c r="CG277" i="53" s="1"/>
  <c r="CH277" i="53" s="1"/>
  <c r="CI277" i="53" s="1"/>
  <c r="CJ277" i="53" s="1"/>
  <c r="CK277" i="53" s="1"/>
  <c r="CL277" i="53" s="1"/>
  <c r="CM277" i="53" s="1"/>
  <c r="CN277" i="53" s="1"/>
  <c r="CO277" i="53" s="1"/>
  <c r="CP277" i="53" s="1"/>
  <c r="CQ277" i="53" s="1"/>
  <c r="CR277" i="53" s="1"/>
  <c r="K276" i="53"/>
  <c r="L276" i="53" s="1"/>
  <c r="M276" i="53"/>
  <c r="N276" i="53" s="1"/>
  <c r="O276" i="53" s="1"/>
  <c r="P276" i="53" s="1"/>
  <c r="Q276" i="53" s="1"/>
  <c r="R276" i="53" s="1"/>
  <c r="S276" i="53" s="1"/>
  <c r="T276" i="53" s="1"/>
  <c r="U276" i="53" s="1"/>
  <c r="V276" i="53" s="1"/>
  <c r="W276" i="53" s="1"/>
  <c r="X276" i="53" s="1"/>
  <c r="Y276" i="53" s="1"/>
  <c r="Z276" i="53" s="1"/>
  <c r="AA276" i="53" s="1"/>
  <c r="AB276" i="53" s="1"/>
  <c r="AC276" i="53" s="1"/>
  <c r="AD276" i="53" s="1"/>
  <c r="AE276" i="53" s="1"/>
  <c r="AF276" i="53" s="1"/>
  <c r="AG276" i="53" s="1"/>
  <c r="AH276" i="53" s="1"/>
  <c r="AI276" i="53" s="1"/>
  <c r="AJ276" i="53" s="1"/>
  <c r="AK276" i="53" s="1"/>
  <c r="AL276" i="53" s="1"/>
  <c r="AM276" i="53" s="1"/>
  <c r="AN276" i="53" s="1"/>
  <c r="AO276" i="53" s="1"/>
  <c r="AP276" i="53" s="1"/>
  <c r="AQ276" i="53" s="1"/>
  <c r="AR276" i="53" s="1"/>
  <c r="AS276" i="53" s="1"/>
  <c r="AT276" i="53" s="1"/>
  <c r="AU276" i="53" s="1"/>
  <c r="AV276" i="53" s="1"/>
  <c r="AW276" i="53" s="1"/>
  <c r="AX276" i="53" s="1"/>
  <c r="AY276" i="53" s="1"/>
  <c r="AZ276" i="53" s="1"/>
  <c r="BA276" i="53" s="1"/>
  <c r="BB276" i="53" s="1"/>
  <c r="BC276" i="53" s="1"/>
  <c r="BD276" i="53" s="1"/>
  <c r="BE276" i="53" s="1"/>
  <c r="BF276" i="53" s="1"/>
  <c r="BG276" i="53" s="1"/>
  <c r="BH276" i="53" s="1"/>
  <c r="BI276" i="53" s="1"/>
  <c r="BJ276" i="53" s="1"/>
  <c r="BK276" i="53" s="1"/>
  <c r="BL276" i="53" s="1"/>
  <c r="BM276" i="53" s="1"/>
  <c r="BN276" i="53" s="1"/>
  <c r="BO276" i="53" s="1"/>
  <c r="BP276" i="53" s="1"/>
  <c r="BQ276" i="53" s="1"/>
  <c r="BR276" i="53" s="1"/>
  <c r="BS276" i="53" s="1"/>
  <c r="BT276" i="53" s="1"/>
  <c r="BU276" i="53" s="1"/>
  <c r="BV276" i="53" s="1"/>
  <c r="BW276" i="53" s="1"/>
  <c r="BX276" i="53" s="1"/>
  <c r="BY276" i="53" s="1"/>
  <c r="BZ276" i="53" s="1"/>
  <c r="CA276" i="53" s="1"/>
  <c r="CB276" i="53" s="1"/>
  <c r="CC276" i="53" s="1"/>
  <c r="CD276" i="53" s="1"/>
  <c r="CE276" i="53" s="1"/>
  <c r="CF276" i="53" s="1"/>
  <c r="CG276" i="53" s="1"/>
  <c r="CH276" i="53" s="1"/>
  <c r="CI276" i="53" s="1"/>
  <c r="CJ276" i="53" s="1"/>
  <c r="CK276" i="53" s="1"/>
  <c r="CL276" i="53" s="1"/>
  <c r="CM276" i="53" s="1"/>
  <c r="CN276" i="53" s="1"/>
  <c r="CO276" i="53" s="1"/>
  <c r="CP276" i="53" s="1"/>
  <c r="CQ276" i="53" s="1"/>
  <c r="CR276" i="53" s="1"/>
  <c r="K275" i="53"/>
  <c r="L275" i="53"/>
  <c r="M275" i="53"/>
  <c r="N275" i="53" s="1"/>
  <c r="O275" i="53" s="1"/>
  <c r="P275" i="53" s="1"/>
  <c r="Q275" i="53" s="1"/>
  <c r="R275" i="53"/>
  <c r="S275" i="53" s="1"/>
  <c r="T275" i="53" s="1"/>
  <c r="U275" i="53" s="1"/>
  <c r="V275" i="53" s="1"/>
  <c r="W275" i="53" s="1"/>
  <c r="X275" i="53" s="1"/>
  <c r="Y275" i="53" s="1"/>
  <c r="Z275" i="53" s="1"/>
  <c r="AA275" i="53"/>
  <c r="AB275" i="53" s="1"/>
  <c r="AC275" i="53" s="1"/>
  <c r="AD275" i="53" s="1"/>
  <c r="AE275" i="53" s="1"/>
  <c r="AF275" i="53" s="1"/>
  <c r="AG275" i="53" s="1"/>
  <c r="AH275" i="53" s="1"/>
  <c r="AI275" i="53" s="1"/>
  <c r="AJ275" i="53" s="1"/>
  <c r="AK275" i="53" s="1"/>
  <c r="AL275" i="53" s="1"/>
  <c r="AM275" i="53" s="1"/>
  <c r="AN275" i="53" s="1"/>
  <c r="AO275" i="53" s="1"/>
  <c r="AP275" i="53" s="1"/>
  <c r="AQ275" i="53" s="1"/>
  <c r="AR275" i="53" s="1"/>
  <c r="AS275" i="53" s="1"/>
  <c r="AT275" i="53" s="1"/>
  <c r="AU275" i="53" s="1"/>
  <c r="AV275" i="53" s="1"/>
  <c r="AW275" i="53" s="1"/>
  <c r="AX275" i="53" s="1"/>
  <c r="AY275" i="53" s="1"/>
  <c r="AZ275" i="53" s="1"/>
  <c r="BA275" i="53" s="1"/>
  <c r="BB275" i="53" s="1"/>
  <c r="BC275" i="53" s="1"/>
  <c r="BD275" i="53" s="1"/>
  <c r="BE275" i="53" s="1"/>
  <c r="BF275" i="53" s="1"/>
  <c r="BG275" i="53" s="1"/>
  <c r="BH275" i="53" s="1"/>
  <c r="BI275" i="53" s="1"/>
  <c r="BJ275" i="53" s="1"/>
  <c r="BK275" i="53" s="1"/>
  <c r="BL275" i="53" s="1"/>
  <c r="BM275" i="53" s="1"/>
  <c r="BN275" i="53" s="1"/>
  <c r="BO275" i="53" s="1"/>
  <c r="BP275" i="53" s="1"/>
  <c r="BQ275" i="53" s="1"/>
  <c r="BR275" i="53" s="1"/>
  <c r="BS275" i="53" s="1"/>
  <c r="BT275" i="53" s="1"/>
  <c r="BU275" i="53" s="1"/>
  <c r="BV275" i="53" s="1"/>
  <c r="BW275" i="53" s="1"/>
  <c r="BX275" i="53" s="1"/>
  <c r="BY275" i="53" s="1"/>
  <c r="BZ275" i="53" s="1"/>
  <c r="CA275" i="53" s="1"/>
  <c r="CB275" i="53" s="1"/>
  <c r="CC275" i="53" s="1"/>
  <c r="CD275" i="53" s="1"/>
  <c r="CE275" i="53" s="1"/>
  <c r="CF275" i="53" s="1"/>
  <c r="CG275" i="53" s="1"/>
  <c r="CH275" i="53" s="1"/>
  <c r="CI275" i="53" s="1"/>
  <c r="CJ275" i="53" s="1"/>
  <c r="CK275" i="53" s="1"/>
  <c r="CL275" i="53" s="1"/>
  <c r="CM275" i="53" s="1"/>
  <c r="CN275" i="53" s="1"/>
  <c r="CO275" i="53" s="1"/>
  <c r="CP275" i="53" s="1"/>
  <c r="CQ275" i="53" s="1"/>
  <c r="CR275" i="53" s="1"/>
  <c r="K274" i="53"/>
  <c r="L274" i="53"/>
  <c r="M274" i="53"/>
  <c r="N274" i="53" s="1"/>
  <c r="O274" i="53" s="1"/>
  <c r="P274" i="53" s="1"/>
  <c r="Q274" i="53" s="1"/>
  <c r="R274" i="53" s="1"/>
  <c r="S274" i="53" s="1"/>
  <c r="T274" i="53" s="1"/>
  <c r="U274" i="53" s="1"/>
  <c r="V274" i="53" s="1"/>
  <c r="W274" i="53" s="1"/>
  <c r="X274" i="53" s="1"/>
  <c r="Y274" i="53" s="1"/>
  <c r="Z274" i="53" s="1"/>
  <c r="AA274" i="53" s="1"/>
  <c r="AB274" i="53"/>
  <c r="AC274" i="53" s="1"/>
  <c r="AD274" i="53" s="1"/>
  <c r="AE274" i="53" s="1"/>
  <c r="AF274" i="53" s="1"/>
  <c r="AG274" i="53" s="1"/>
  <c r="AH274" i="53" s="1"/>
  <c r="AI274" i="53" s="1"/>
  <c r="AJ274" i="53" s="1"/>
  <c r="AK274" i="53" s="1"/>
  <c r="AL274" i="53" s="1"/>
  <c r="AM274" i="53" s="1"/>
  <c r="AN274" i="53" s="1"/>
  <c r="AO274" i="53" s="1"/>
  <c r="AP274" i="53" s="1"/>
  <c r="AQ274" i="53" s="1"/>
  <c r="AR274" i="53" s="1"/>
  <c r="AS274" i="53" s="1"/>
  <c r="AT274" i="53" s="1"/>
  <c r="AU274" i="53" s="1"/>
  <c r="AV274" i="53" s="1"/>
  <c r="AW274" i="53" s="1"/>
  <c r="AX274" i="53" s="1"/>
  <c r="AY274" i="53" s="1"/>
  <c r="AZ274" i="53" s="1"/>
  <c r="BA274" i="53" s="1"/>
  <c r="BB274" i="53" s="1"/>
  <c r="H269" i="53"/>
  <c r="K268" i="53"/>
  <c r="L268" i="53"/>
  <c r="M268" i="53" s="1"/>
  <c r="N268" i="53" s="1"/>
  <c r="O268" i="53" s="1"/>
  <c r="P268" i="53" s="1"/>
  <c r="Q268" i="53" s="1"/>
  <c r="R268" i="53" s="1"/>
  <c r="S268" i="53" s="1"/>
  <c r="T268" i="53" s="1"/>
  <c r="U268" i="53" s="1"/>
  <c r="V268" i="53" s="1"/>
  <c r="W268" i="53" s="1"/>
  <c r="X268" i="53" s="1"/>
  <c r="Y268" i="53" s="1"/>
  <c r="Z268" i="53" s="1"/>
  <c r="AA268" i="53" s="1"/>
  <c r="AB268" i="53" s="1"/>
  <c r="AC268" i="53" s="1"/>
  <c r="AD268" i="53" s="1"/>
  <c r="AE268" i="53" s="1"/>
  <c r="AF268" i="53" s="1"/>
  <c r="AG268" i="53" s="1"/>
  <c r="AH268" i="53" s="1"/>
  <c r="AI268" i="53" s="1"/>
  <c r="AJ268" i="53" s="1"/>
  <c r="AK268" i="53" s="1"/>
  <c r="AL268" i="53" s="1"/>
  <c r="AM268" i="53" s="1"/>
  <c r="AN268" i="53" s="1"/>
  <c r="AO268" i="53" s="1"/>
  <c r="AP268" i="53" s="1"/>
  <c r="AQ268" i="53" s="1"/>
  <c r="K267" i="53"/>
  <c r="L267" i="53" s="1"/>
  <c r="M267" i="53" s="1"/>
  <c r="N267" i="53" s="1"/>
  <c r="O267" i="53" s="1"/>
  <c r="P267" i="53" s="1"/>
  <c r="Q267" i="53" s="1"/>
  <c r="R267" i="53" s="1"/>
  <c r="S267" i="53"/>
  <c r="T267" i="53" s="1"/>
  <c r="U267" i="53" s="1"/>
  <c r="V267" i="53" s="1"/>
  <c r="W267" i="53" s="1"/>
  <c r="X267" i="53" s="1"/>
  <c r="Y267" i="53" s="1"/>
  <c r="Z267" i="53" s="1"/>
  <c r="AA267" i="53" s="1"/>
  <c r="AB267" i="53" s="1"/>
  <c r="AC267" i="53" s="1"/>
  <c r="AD267" i="53" s="1"/>
  <c r="AE267" i="53" s="1"/>
  <c r="AF267" i="53" s="1"/>
  <c r="AG267" i="53" s="1"/>
  <c r="K266" i="53"/>
  <c r="L266" i="53"/>
  <c r="M266" i="53" s="1"/>
  <c r="N266" i="53" s="1"/>
  <c r="O266" i="53" s="1"/>
  <c r="P266" i="53" s="1"/>
  <c r="Q266" i="53" s="1"/>
  <c r="R266" i="53" s="1"/>
  <c r="S266" i="53" s="1"/>
  <c r="T266" i="53" s="1"/>
  <c r="U266" i="53" s="1"/>
  <c r="V266" i="53" s="1"/>
  <c r="W266" i="53" s="1"/>
  <c r="X266" i="53" s="1"/>
  <c r="Y266" i="53"/>
  <c r="K261" i="53"/>
  <c r="K260" i="53"/>
  <c r="L260" i="53"/>
  <c r="M260" i="53"/>
  <c r="N260" i="53"/>
  <c r="O260" i="53"/>
  <c r="P260" i="53" s="1"/>
  <c r="Q260" i="53" s="1"/>
  <c r="R260" i="53" s="1"/>
  <c r="S260" i="53" s="1"/>
  <c r="T260" i="53" s="1"/>
  <c r="U260" i="53" s="1"/>
  <c r="V260" i="53" s="1"/>
  <c r="W260" i="53" s="1"/>
  <c r="X260" i="53" s="1"/>
  <c r="Y260" i="53" s="1"/>
  <c r="Z260" i="53" s="1"/>
  <c r="AA260" i="53" s="1"/>
  <c r="AB260" i="53" s="1"/>
  <c r="AC260" i="53" s="1"/>
  <c r="AD260" i="53"/>
  <c r="AE260" i="53" s="1"/>
  <c r="AF260" i="53" s="1"/>
  <c r="AG260" i="53" s="1"/>
  <c r="AH260" i="53" s="1"/>
  <c r="AI260" i="53" s="1"/>
  <c r="AJ260" i="53" s="1"/>
  <c r="AK260" i="53" s="1"/>
  <c r="AL260" i="53" s="1"/>
  <c r="K259" i="53"/>
  <c r="L259" i="53" s="1"/>
  <c r="M259" i="53" s="1"/>
  <c r="N259" i="53" s="1"/>
  <c r="O259" i="53"/>
  <c r="P259" i="53"/>
  <c r="Q259" i="53" s="1"/>
  <c r="R259" i="53" s="1"/>
  <c r="S259" i="53" s="1"/>
  <c r="T259" i="53" s="1"/>
  <c r="U259" i="53" s="1"/>
  <c r="V259" i="53" s="1"/>
  <c r="W259" i="53" s="1"/>
  <c r="X259" i="53" s="1"/>
  <c r="Y259" i="53" s="1"/>
  <c r="Z259" i="53" s="1"/>
  <c r="K258" i="53"/>
  <c r="L258" i="53"/>
  <c r="M258" i="53"/>
  <c r="N258" i="53" s="1"/>
  <c r="O258" i="53" s="1"/>
  <c r="P258" i="53" s="1"/>
  <c r="Q258" i="53" s="1"/>
  <c r="R258" i="53" s="1"/>
  <c r="S258" i="53" s="1"/>
  <c r="T258" i="53" s="1"/>
  <c r="U258" i="53" s="1"/>
  <c r="V258" i="53" s="1"/>
  <c r="W258" i="53" s="1"/>
  <c r="X258" i="53" s="1"/>
  <c r="Y258" i="53" s="1"/>
  <c r="Z258" i="53" s="1"/>
  <c r="AA258" i="53" s="1"/>
  <c r="AB258" i="53" s="1"/>
  <c r="AC258" i="53" s="1"/>
  <c r="AD258" i="53" s="1"/>
  <c r="AE258" i="53" s="1"/>
  <c r="AF258" i="53" s="1"/>
  <c r="AG258" i="53" s="1"/>
  <c r="AH258" i="53" s="1"/>
  <c r="AI258" i="53" s="1"/>
  <c r="AJ258" i="53" s="1"/>
  <c r="AK258" i="53" s="1"/>
  <c r="AL258" i="53" s="1"/>
  <c r="AM258" i="53" s="1"/>
  <c r="AN258" i="53" s="1"/>
  <c r="AO258" i="53" s="1"/>
  <c r="K257" i="53"/>
  <c r="L257" i="53" s="1"/>
  <c r="M257" i="53" s="1"/>
  <c r="N257" i="53" s="1"/>
  <c r="O257" i="53" s="1"/>
  <c r="P257" i="53" s="1"/>
  <c r="Q257" i="53" s="1"/>
  <c r="R257" i="53" s="1"/>
  <c r="S257" i="53" s="1"/>
  <c r="T257" i="53" s="1"/>
  <c r="U257" i="53" s="1"/>
  <c r="V257" i="53" s="1"/>
  <c r="W257" i="53" s="1"/>
  <c r="X257" i="53" s="1"/>
  <c r="Y257" i="53" s="1"/>
  <c r="K256" i="53"/>
  <c r="L256" i="53"/>
  <c r="M256" i="53" s="1"/>
  <c r="N256" i="53" s="1"/>
  <c r="O256" i="53" s="1"/>
  <c r="P256" i="53"/>
  <c r="Q256" i="53" s="1"/>
  <c r="R256" i="53"/>
  <c r="S256" i="53" s="1"/>
  <c r="T256" i="53" s="1"/>
  <c r="U256" i="53" s="1"/>
  <c r="V256" i="53" s="1"/>
  <c r="W256" i="53" s="1"/>
  <c r="X256" i="53" s="1"/>
  <c r="Y256" i="53" s="1"/>
  <c r="K255" i="53"/>
  <c r="L255" i="53" s="1"/>
  <c r="M255" i="53" s="1"/>
  <c r="N255" i="53" s="1"/>
  <c r="O255" i="53" s="1"/>
  <c r="P255" i="53"/>
  <c r="Q255" i="53"/>
  <c r="R255" i="53" s="1"/>
  <c r="S255" i="53" s="1"/>
  <c r="T255" i="53" s="1"/>
  <c r="U255" i="53" s="1"/>
  <c r="V255" i="53" s="1"/>
  <c r="W255" i="53" s="1"/>
  <c r="X255" i="53" s="1"/>
  <c r="Y255" i="53" s="1"/>
  <c r="K254" i="53"/>
  <c r="L254" i="53"/>
  <c r="M254" i="53"/>
  <c r="N254" i="53"/>
  <c r="O254" i="53" s="1"/>
  <c r="P254" i="53" s="1"/>
  <c r="Q254" i="53" s="1"/>
  <c r="R254" i="53" s="1"/>
  <c r="S254" i="53" s="1"/>
  <c r="T254" i="53" s="1"/>
  <c r="U254" i="53" s="1"/>
  <c r="V254" i="53"/>
  <c r="W254" i="53" s="1"/>
  <c r="X254" i="53" s="1"/>
  <c r="Y254" i="53" s="1"/>
  <c r="K253" i="53"/>
  <c r="L253" i="53"/>
  <c r="M253" i="53"/>
  <c r="N253" i="53" s="1"/>
  <c r="O253" i="53"/>
  <c r="P253" i="53"/>
  <c r="Q253" i="53" s="1"/>
  <c r="R253" i="53" s="1"/>
  <c r="S253" i="53" s="1"/>
  <c r="T253" i="53" s="1"/>
  <c r="U253" i="53" s="1"/>
  <c r="V253" i="53" s="1"/>
  <c r="W253" i="53" s="1"/>
  <c r="X253" i="53" s="1"/>
  <c r="H248" i="53"/>
  <c r="K247" i="53"/>
  <c r="L247" i="53"/>
  <c r="M247" i="53"/>
  <c r="N247" i="53" s="1"/>
  <c r="O247" i="53" s="1"/>
  <c r="P247" i="53" s="1"/>
  <c r="Q247" i="53" s="1"/>
  <c r="R247" i="53" s="1"/>
  <c r="S247" i="53" s="1"/>
  <c r="T247" i="53" s="1"/>
  <c r="U247" i="53" s="1"/>
  <c r="V247" i="53" s="1"/>
  <c r="W247" i="53" s="1"/>
  <c r="X247" i="53" s="1"/>
  <c r="Y247" i="53" s="1"/>
  <c r="Z247" i="53"/>
  <c r="AA247" i="53" s="1"/>
  <c r="AB247" i="53" s="1"/>
  <c r="AC247" i="53" s="1"/>
  <c r="AD247" i="53" s="1"/>
  <c r="AE247" i="53" s="1"/>
  <c r="K246" i="53"/>
  <c r="L246" i="53"/>
  <c r="M246" i="53"/>
  <c r="N246" i="53" s="1"/>
  <c r="O246" i="53"/>
  <c r="P246" i="53" s="1"/>
  <c r="Q246" i="53" s="1"/>
  <c r="R246" i="53" s="1"/>
  <c r="S246" i="53"/>
  <c r="T246" i="53" s="1"/>
  <c r="U246" i="53" s="1"/>
  <c r="V246" i="53" s="1"/>
  <c r="W246" i="53" s="1"/>
  <c r="X246" i="53" s="1"/>
  <c r="Y246" i="53" s="1"/>
  <c r="Z246" i="53" s="1"/>
  <c r="AA246" i="53" s="1"/>
  <c r="AB246" i="53" s="1"/>
  <c r="AC246" i="53" s="1"/>
  <c r="AD246" i="53" s="1"/>
  <c r="AE246" i="53" s="1"/>
  <c r="AF246" i="53" s="1"/>
  <c r="AG246" i="53" s="1"/>
  <c r="AH246" i="53" s="1"/>
  <c r="AI246" i="53" s="1"/>
  <c r="AJ246" i="53" s="1"/>
  <c r="AK246" i="53" s="1"/>
  <c r="AL246" i="53" s="1"/>
  <c r="AM246" i="53" s="1"/>
  <c r="AN246" i="53" s="1"/>
  <c r="AO246" i="53" s="1"/>
  <c r="AP246" i="53" s="1"/>
  <c r="AQ246" i="53" s="1"/>
  <c r="AR246" i="53" s="1"/>
  <c r="AS246" i="53" s="1"/>
  <c r="AT246" i="53" s="1"/>
  <c r="AU246" i="53" s="1"/>
  <c r="AV246" i="53" s="1"/>
  <c r="AW246" i="53" s="1"/>
  <c r="AX246" i="53" s="1"/>
  <c r="AY246" i="53" s="1"/>
  <c r="AZ246" i="53" s="1"/>
  <c r="BA246" i="53" s="1"/>
  <c r="K245" i="53"/>
  <c r="L245" i="53"/>
  <c r="M245" i="53" s="1"/>
  <c r="N245" i="53" s="1"/>
  <c r="O245" i="53" s="1"/>
  <c r="P245" i="53" s="1"/>
  <c r="Q245" i="53" s="1"/>
  <c r="R245" i="53" s="1"/>
  <c r="S245" i="53" s="1"/>
  <c r="T245" i="53" s="1"/>
  <c r="U245" i="53" s="1"/>
  <c r="V245" i="53" s="1"/>
  <c r="W245" i="53" s="1"/>
  <c r="X245" i="53" s="1"/>
  <c r="Y245" i="53" s="1"/>
  <c r="Z245" i="53" s="1"/>
  <c r="AA245" i="53" s="1"/>
  <c r="AB245" i="53" s="1"/>
  <c r="AC245" i="53" s="1"/>
  <c r="AD245" i="53" s="1"/>
  <c r="AE245" i="53" s="1"/>
  <c r="K244" i="53"/>
  <c r="L244" i="53"/>
  <c r="M244" i="53"/>
  <c r="N244" i="53" s="1"/>
  <c r="O244" i="53" s="1"/>
  <c r="P244" i="53" s="1"/>
  <c r="Q244" i="53" s="1"/>
  <c r="R244" i="53" s="1"/>
  <c r="S244" i="53" s="1"/>
  <c r="T244" i="53" s="1"/>
  <c r="U244" i="53" s="1"/>
  <c r="V244" i="53" s="1"/>
  <c r="W244" i="53" s="1"/>
  <c r="X244" i="53" s="1"/>
  <c r="Y244" i="53"/>
  <c r="Z244" i="53" s="1"/>
  <c r="AA244" i="53" s="1"/>
  <c r="AB244" i="53" s="1"/>
  <c r="AC244" i="53" s="1"/>
  <c r="AD244" i="53" s="1"/>
  <c r="AE244" i="53" s="1"/>
  <c r="K243" i="53"/>
  <c r="L243" i="53"/>
  <c r="M243" i="53" s="1"/>
  <c r="N243" i="53" s="1"/>
  <c r="O243" i="53" s="1"/>
  <c r="P243" i="53"/>
  <c r="Q243" i="53" s="1"/>
  <c r="R243" i="53" s="1"/>
  <c r="S243" i="53" s="1"/>
  <c r="T243" i="53" s="1"/>
  <c r="U243" i="53" s="1"/>
  <c r="V243" i="53" s="1"/>
  <c r="W243" i="53" s="1"/>
  <c r="X243" i="53" s="1"/>
  <c r="Y243" i="53" s="1"/>
  <c r="Z243" i="53" s="1"/>
  <c r="AA243" i="53" s="1"/>
  <c r="AB243" i="53" s="1"/>
  <c r="AC243" i="53" s="1"/>
  <c r="AD243" i="53" s="1"/>
  <c r="AE243" i="53" s="1"/>
  <c r="AF243" i="53" s="1"/>
  <c r="AG243" i="53" s="1"/>
  <c r="AH243" i="53" s="1"/>
  <c r="AI243" i="53" s="1"/>
  <c r="K242" i="53"/>
  <c r="L242" i="53" s="1"/>
  <c r="M242" i="53" s="1"/>
  <c r="N242" i="53" s="1"/>
  <c r="O242" i="53"/>
  <c r="P242" i="53"/>
  <c r="Q242" i="53" s="1"/>
  <c r="R242" i="53" s="1"/>
  <c r="S242" i="53" s="1"/>
  <c r="T242" i="53" s="1"/>
  <c r="U242" i="53" s="1"/>
  <c r="V242" i="53" s="1"/>
  <c r="W242" i="53" s="1"/>
  <c r="X242" i="53" s="1"/>
  <c r="Y242" i="53" s="1"/>
  <c r="Z242" i="53" s="1"/>
  <c r="AA242" i="53" s="1"/>
  <c r="AB242" i="53" s="1"/>
  <c r="AC242" i="53" s="1"/>
  <c r="AD242" i="53" s="1"/>
  <c r="AE242" i="53" s="1"/>
  <c r="AF242" i="53" s="1"/>
  <c r="AG242" i="53" s="1"/>
  <c r="AH242" i="53" s="1"/>
  <c r="AI242" i="53" s="1"/>
  <c r="AJ242" i="53" s="1"/>
  <c r="AK242" i="53" s="1"/>
  <c r="AL242" i="53" s="1"/>
  <c r="AM242" i="53" s="1"/>
  <c r="AN242" i="53" s="1"/>
  <c r="AO242" i="53" s="1"/>
  <c r="AP242" i="53" s="1"/>
  <c r="AQ242" i="53" s="1"/>
  <c r="AR242" i="53" s="1"/>
  <c r="AS242" i="53" s="1"/>
  <c r="AT242" i="53" s="1"/>
  <c r="AU242" i="53" s="1"/>
  <c r="AV242" i="53" s="1"/>
  <c r="AW242" i="53" s="1"/>
  <c r="AX242" i="53" s="1"/>
  <c r="AY242" i="53" s="1"/>
  <c r="K241" i="53"/>
  <c r="L241" i="53" s="1"/>
  <c r="M241" i="53" s="1"/>
  <c r="N241" i="53" s="1"/>
  <c r="O241" i="53" s="1"/>
  <c r="P241" i="53" s="1"/>
  <c r="Q241" i="53" s="1"/>
  <c r="R241" i="53" s="1"/>
  <c r="S241" i="53" s="1"/>
  <c r="T241" i="53" s="1"/>
  <c r="U241" i="53" s="1"/>
  <c r="V241" i="53" s="1"/>
  <c r="W241" i="53" s="1"/>
  <c r="X241" i="53" s="1"/>
  <c r="Y241" i="53" s="1"/>
  <c r="Z241" i="53" s="1"/>
  <c r="AA241" i="53" s="1"/>
  <c r="AB241" i="53" s="1"/>
  <c r="AC241" i="53" s="1"/>
  <c r="AD241" i="53" s="1"/>
  <c r="AE241" i="53" s="1"/>
  <c r="H236" i="53"/>
  <c r="K235" i="53"/>
  <c r="L235" i="53"/>
  <c r="M235" i="53" s="1"/>
  <c r="N235" i="53" s="1"/>
  <c r="O235" i="53" s="1"/>
  <c r="P235" i="53" s="1"/>
  <c r="Q235" i="53" s="1"/>
  <c r="R235" i="53" s="1"/>
  <c r="S235" i="53"/>
  <c r="T235" i="53" s="1"/>
  <c r="U235" i="53" s="1"/>
  <c r="V235" i="53" s="1"/>
  <c r="W235" i="53" s="1"/>
  <c r="X235" i="53" s="1"/>
  <c r="Y235" i="53" s="1"/>
  <c r="K234" i="53"/>
  <c r="L234" i="53" s="1"/>
  <c r="M234" i="53" s="1"/>
  <c r="N234" i="53" s="1"/>
  <c r="O234" i="53"/>
  <c r="P234" i="53"/>
  <c r="Q234" i="53"/>
  <c r="R234" i="53" s="1"/>
  <c r="S234" i="53" s="1"/>
  <c r="T234" i="53" s="1"/>
  <c r="U234" i="53" s="1"/>
  <c r="V234" i="53" s="1"/>
  <c r="W234" i="53" s="1"/>
  <c r="X234" i="53" s="1"/>
  <c r="Y234" i="53" s="1"/>
  <c r="Z234" i="53" s="1"/>
  <c r="H229" i="53"/>
  <c r="K228" i="53"/>
  <c r="L228" i="53"/>
  <c r="M228" i="53" s="1"/>
  <c r="N228" i="53" s="1"/>
  <c r="O228" i="53" s="1"/>
  <c r="P228" i="53" s="1"/>
  <c r="Q228" i="53" s="1"/>
  <c r="R228" i="53" s="1"/>
  <c r="S228" i="53" s="1"/>
  <c r="T228" i="53" s="1"/>
  <c r="U228" i="53" s="1"/>
  <c r="V228" i="53" s="1"/>
  <c r="W228" i="53" s="1"/>
  <c r="X228" i="53" s="1"/>
  <c r="Y228" i="53" s="1"/>
  <c r="Z228" i="53" s="1"/>
  <c r="AA228" i="53" s="1"/>
  <c r="AB228" i="53" s="1"/>
  <c r="AC228" i="53" s="1"/>
  <c r="AD228" i="53" s="1"/>
  <c r="AE228" i="53" s="1"/>
  <c r="AF228" i="53" s="1"/>
  <c r="AG228" i="53" s="1"/>
  <c r="AH228" i="53" s="1"/>
  <c r="AI228" i="53" s="1"/>
  <c r="AJ228" i="53" s="1"/>
  <c r="AK228" i="53" s="1"/>
  <c r="AL228" i="53" s="1"/>
  <c r="AM228" i="53" s="1"/>
  <c r="AN228" i="53" s="1"/>
  <c r="AO228" i="53" s="1"/>
  <c r="AP228" i="53" s="1"/>
  <c r="AQ228" i="53" s="1"/>
  <c r="AR228" i="53" s="1"/>
  <c r="K227" i="53"/>
  <c r="L227" i="53"/>
  <c r="M227" i="53" s="1"/>
  <c r="N227" i="53" s="1"/>
  <c r="O227" i="53" s="1"/>
  <c r="P227" i="53" s="1"/>
  <c r="Q227" i="53" s="1"/>
  <c r="R227" i="53" s="1"/>
  <c r="S227" i="53" s="1"/>
  <c r="T227" i="53" s="1"/>
  <c r="U227" i="53" s="1"/>
  <c r="V227" i="53" s="1"/>
  <c r="W227" i="53" s="1"/>
  <c r="X227" i="53" s="1"/>
  <c r="Y227" i="53" s="1"/>
  <c r="Z227" i="53" s="1"/>
  <c r="AA227" i="53" s="1"/>
  <c r="AB227" i="53" s="1"/>
  <c r="AC227" i="53" s="1"/>
  <c r="AD227" i="53" s="1"/>
  <c r="AE227" i="53" s="1"/>
  <c r="AF227" i="53" s="1"/>
  <c r="AG227" i="53" s="1"/>
  <c r="AH227" i="53" s="1"/>
  <c r="AI227" i="53" s="1"/>
  <c r="AJ227" i="53" s="1"/>
  <c r="AK227" i="53" s="1"/>
  <c r="AL227" i="53" s="1"/>
  <c r="AM227" i="53" s="1"/>
  <c r="AN227" i="53" s="1"/>
  <c r="AO227" i="53" s="1"/>
  <c r="AP227" i="53" s="1"/>
  <c r="K226" i="53"/>
  <c r="L226" i="53"/>
  <c r="M226" i="53" s="1"/>
  <c r="N226" i="53" s="1"/>
  <c r="O226" i="53" s="1"/>
  <c r="P226" i="53"/>
  <c r="Q226" i="53"/>
  <c r="R226" i="53" s="1"/>
  <c r="S226" i="53" s="1"/>
  <c r="T226" i="53" s="1"/>
  <c r="U226" i="53" s="1"/>
  <c r="V226" i="53" s="1"/>
  <c r="W226" i="53" s="1"/>
  <c r="X226" i="53" s="1"/>
  <c r="Y226" i="53" s="1"/>
  <c r="Z226" i="53" s="1"/>
  <c r="AA226" i="53" s="1"/>
  <c r="AB226" i="53"/>
  <c r="AC226" i="53" s="1"/>
  <c r="AD226" i="53" s="1"/>
  <c r="AE226" i="53" s="1"/>
  <c r="AF226" i="53" s="1"/>
  <c r="AG226" i="53" s="1"/>
  <c r="AH226" i="53" s="1"/>
  <c r="AI226" i="53" s="1"/>
  <c r="AJ226" i="53" s="1"/>
  <c r="AK226" i="53" s="1"/>
  <c r="AL226" i="53" s="1"/>
  <c r="AM226" i="53" s="1"/>
  <c r="AN226" i="53" s="1"/>
  <c r="AO226" i="53" s="1"/>
  <c r="AP226" i="53" s="1"/>
  <c r="K225" i="53"/>
  <c r="L225" i="53" s="1"/>
  <c r="M225" i="53" s="1"/>
  <c r="N225" i="53"/>
  <c r="O225" i="53"/>
  <c r="P225" i="53"/>
  <c r="Q225" i="53" s="1"/>
  <c r="R225" i="53" s="1"/>
  <c r="S225" i="53" s="1"/>
  <c r="T225" i="53"/>
  <c r="U225" i="53" s="1"/>
  <c r="V225" i="53" s="1"/>
  <c r="W225" i="53" s="1"/>
  <c r="X225" i="53" s="1"/>
  <c r="Y225" i="53" s="1"/>
  <c r="Z225" i="53" s="1"/>
  <c r="AA225" i="53" s="1"/>
  <c r="AB225" i="53" s="1"/>
  <c r="AC225" i="53" s="1"/>
  <c r="AD225" i="53" s="1"/>
  <c r="AE225" i="53" s="1"/>
  <c r="AF225" i="53" s="1"/>
  <c r="AG225" i="53" s="1"/>
  <c r="AH225" i="53" s="1"/>
  <c r="AI225" i="53" s="1"/>
  <c r="AJ225" i="53" s="1"/>
  <c r="AK225" i="53" s="1"/>
  <c r="AL225" i="53" s="1"/>
  <c r="AM225" i="53" s="1"/>
  <c r="AN225" i="53" s="1"/>
  <c r="AO225" i="53" s="1"/>
  <c r="AP225" i="53" s="1"/>
  <c r="K224" i="53"/>
  <c r="L224" i="53"/>
  <c r="M224" i="53" s="1"/>
  <c r="N224" i="53" s="1"/>
  <c r="O224" i="53" s="1"/>
  <c r="P224" i="53" s="1"/>
  <c r="Q224" i="53" s="1"/>
  <c r="R224" i="53" s="1"/>
  <c r="S224" i="53"/>
  <c r="T224" i="53" s="1"/>
  <c r="U224" i="53" s="1"/>
  <c r="V224" i="53" s="1"/>
  <c r="W224" i="53" s="1"/>
  <c r="X224" i="53" s="1"/>
  <c r="Y224" i="53" s="1"/>
  <c r="K223" i="53"/>
  <c r="L223" i="53" s="1"/>
  <c r="M223" i="53" s="1"/>
  <c r="N223" i="53" s="1"/>
  <c r="O223" i="53"/>
  <c r="P223" i="53"/>
  <c r="Q223" i="53" s="1"/>
  <c r="R223" i="53" s="1"/>
  <c r="S223" i="53" s="1"/>
  <c r="T223" i="53" s="1"/>
  <c r="U223" i="53" s="1"/>
  <c r="V223" i="53" s="1"/>
  <c r="W223" i="53" s="1"/>
  <c r="X223" i="53" s="1"/>
  <c r="Y223" i="53" s="1"/>
  <c r="Z223" i="53" s="1"/>
  <c r="AA223" i="53" s="1"/>
  <c r="AB223" i="53" s="1"/>
  <c r="AC223" i="53" s="1"/>
  <c r="AD223" i="53" s="1"/>
  <c r="AE223" i="53" s="1"/>
  <c r="AF223" i="53" s="1"/>
  <c r="AG223" i="53" s="1"/>
  <c r="AH223" i="53" s="1"/>
  <c r="AI223" i="53" s="1"/>
  <c r="AJ223" i="53" s="1"/>
  <c r="AK223" i="53" s="1"/>
  <c r="AL223" i="53" s="1"/>
  <c r="AM223" i="53" s="1"/>
  <c r="AN223" i="53" s="1"/>
  <c r="AO223" i="53" s="1"/>
  <c r="AP223" i="53" s="1"/>
  <c r="K222" i="53"/>
  <c r="L222" i="53"/>
  <c r="M222" i="53"/>
  <c r="N222" i="53"/>
  <c r="O222" i="53"/>
  <c r="P222" i="53" s="1"/>
  <c r="Q222" i="53" s="1"/>
  <c r="R222" i="53" s="1"/>
  <c r="S222" i="53"/>
  <c r="T222" i="53" s="1"/>
  <c r="U222" i="53" s="1"/>
  <c r="V222" i="53" s="1"/>
  <c r="W222" i="53" s="1"/>
  <c r="X222" i="53" s="1"/>
  <c r="Y222" i="53" s="1"/>
  <c r="Z222" i="53" s="1"/>
  <c r="AA222" i="53"/>
  <c r="AB222" i="53" s="1"/>
  <c r="AC222" i="53" s="1"/>
  <c r="AD222" i="53" s="1"/>
  <c r="AE222" i="53" s="1"/>
  <c r="AF222" i="53" s="1"/>
  <c r="AG222" i="53" s="1"/>
  <c r="AH222" i="53" s="1"/>
  <c r="AI222" i="53" s="1"/>
  <c r="AJ222" i="53" s="1"/>
  <c r="AK222" i="53" s="1"/>
  <c r="AL222" i="53" s="1"/>
  <c r="AM222" i="53" s="1"/>
  <c r="AN222" i="53" s="1"/>
  <c r="AO222" i="53" s="1"/>
  <c r="AP222" i="53" s="1"/>
  <c r="K221" i="53"/>
  <c r="L221" i="53" s="1"/>
  <c r="M221" i="53" s="1"/>
  <c r="N221" i="53" s="1"/>
  <c r="O221" i="53" s="1"/>
  <c r="P221" i="53" s="1"/>
  <c r="Q221" i="53" s="1"/>
  <c r="R221" i="53" s="1"/>
  <c r="S221" i="53" s="1"/>
  <c r="T221" i="53" s="1"/>
  <c r="U221" i="53" s="1"/>
  <c r="V221" i="53" s="1"/>
  <c r="W221" i="53" s="1"/>
  <c r="X221" i="53" s="1"/>
  <c r="Y221" i="53" s="1"/>
  <c r="Z221" i="53" s="1"/>
  <c r="AA221" i="53" s="1"/>
  <c r="AB221" i="53" s="1"/>
  <c r="AC221" i="53" s="1"/>
  <c r="AD221" i="53" s="1"/>
  <c r="AE221" i="53" s="1"/>
  <c r="AF221" i="53" s="1"/>
  <c r="AG221" i="53" s="1"/>
  <c r="AH221" i="53" s="1"/>
  <c r="AI221" i="53" s="1"/>
  <c r="AJ221" i="53" s="1"/>
  <c r="AK221" i="53" s="1"/>
  <c r="AL221" i="53" s="1"/>
  <c r="AM221" i="53" s="1"/>
  <c r="AN221" i="53" s="1"/>
  <c r="AO221" i="53" s="1"/>
  <c r="AP221" i="53" s="1"/>
  <c r="K220" i="53"/>
  <c r="L220" i="53" s="1"/>
  <c r="M220" i="53" s="1"/>
  <c r="N220" i="53" s="1"/>
  <c r="O220" i="53" s="1"/>
  <c r="P220" i="53" s="1"/>
  <c r="Q220" i="53" s="1"/>
  <c r="R220" i="53" s="1"/>
  <c r="S220" i="53" s="1"/>
  <c r="T220" i="53" s="1"/>
  <c r="U220" i="53" s="1"/>
  <c r="V220" i="53" s="1"/>
  <c r="W220" i="53" s="1"/>
  <c r="X220" i="53" s="1"/>
  <c r="Y220" i="53" s="1"/>
  <c r="Z220" i="53" s="1"/>
  <c r="AA220" i="53" s="1"/>
  <c r="K219" i="53"/>
  <c r="L219" i="53" s="1"/>
  <c r="M219" i="53" s="1"/>
  <c r="N219" i="53" s="1"/>
  <c r="O219" i="53" s="1"/>
  <c r="P219" i="53" s="1"/>
  <c r="Q219" i="53" s="1"/>
  <c r="R219" i="53" s="1"/>
  <c r="S219" i="53" s="1"/>
  <c r="T219" i="53" s="1"/>
  <c r="U219" i="53" s="1"/>
  <c r="V219" i="53" s="1"/>
  <c r="W219" i="53" s="1"/>
  <c r="X219" i="53" s="1"/>
  <c r="Y219" i="53" s="1"/>
  <c r="Z219" i="53" s="1"/>
  <c r="AA219" i="53" s="1"/>
  <c r="AB219" i="53" s="1"/>
  <c r="AC219" i="53" s="1"/>
  <c r="AD219" i="53" s="1"/>
  <c r="AE219" i="53" s="1"/>
  <c r="AF219" i="53" s="1"/>
  <c r="AG219" i="53" s="1"/>
  <c r="AH219" i="53" s="1"/>
  <c r="AI219" i="53" s="1"/>
  <c r="AJ219" i="53" s="1"/>
  <c r="AK219" i="53" s="1"/>
  <c r="AL219" i="53" s="1"/>
  <c r="AM219" i="53" s="1"/>
  <c r="AN219" i="53" s="1"/>
  <c r="AO219" i="53" s="1"/>
  <c r="AP219" i="53" s="1"/>
  <c r="AQ219" i="53" s="1"/>
  <c r="K218" i="53"/>
  <c r="L218" i="53"/>
  <c r="M218" i="53"/>
  <c r="N218" i="53"/>
  <c r="O218" i="53"/>
  <c r="P218" i="53" s="1"/>
  <c r="Q218" i="53" s="1"/>
  <c r="R218" i="53" s="1"/>
  <c r="S218" i="53"/>
  <c r="T218" i="53"/>
  <c r="U218" i="53" s="1"/>
  <c r="V218" i="53" s="1"/>
  <c r="W218" i="53" s="1"/>
  <c r="X218" i="53" s="1"/>
  <c r="Y218" i="53" s="1"/>
  <c r="Z218" i="53" s="1"/>
  <c r="AA218" i="53" s="1"/>
  <c r="AB218" i="53" s="1"/>
  <c r="AC218" i="53" s="1"/>
  <c r="AD218" i="53" s="1"/>
  <c r="AE218" i="53" s="1"/>
  <c r="AF218" i="53" s="1"/>
  <c r="AG218" i="53" s="1"/>
  <c r="AH218" i="53" s="1"/>
  <c r="AI218" i="53" s="1"/>
  <c r="AJ218" i="53" s="1"/>
  <c r="AK218" i="53" s="1"/>
  <c r="AL218" i="53" s="1"/>
  <c r="AM218" i="53" s="1"/>
  <c r="AN218" i="53" s="1"/>
  <c r="AO218" i="53" s="1"/>
  <c r="K217" i="53"/>
  <c r="L217" i="53"/>
  <c r="M217" i="53" s="1"/>
  <c r="N217" i="53" s="1"/>
  <c r="O217" i="53" s="1"/>
  <c r="P217" i="53" s="1"/>
  <c r="Q217" i="53" s="1"/>
  <c r="R217" i="53" s="1"/>
  <c r="S217" i="53" s="1"/>
  <c r="T217" i="53"/>
  <c r="U217" i="53" s="1"/>
  <c r="V217" i="53" s="1"/>
  <c r="W217" i="53" s="1"/>
  <c r="X217" i="53"/>
  <c r="Y217" i="53" s="1"/>
  <c r="Z217" i="53" s="1"/>
  <c r="AA217" i="53" s="1"/>
  <c r="K216" i="53"/>
  <c r="L216" i="53"/>
  <c r="M216" i="53"/>
  <c r="N216" i="53" s="1"/>
  <c r="O216" i="53" s="1"/>
  <c r="P216" i="53" s="1"/>
  <c r="Q216" i="53" s="1"/>
  <c r="R216" i="53" s="1"/>
  <c r="S216" i="53" s="1"/>
  <c r="T216" i="53" s="1"/>
  <c r="U216" i="53" s="1"/>
  <c r="V216" i="53" s="1"/>
  <c r="W216" i="53" s="1"/>
  <c r="X216" i="53" s="1"/>
  <c r="Y216" i="53" s="1"/>
  <c r="Z216" i="53" s="1"/>
  <c r="AA216" i="53" s="1"/>
  <c r="K215" i="53"/>
  <c r="L215" i="53" s="1"/>
  <c r="M215" i="53" s="1"/>
  <c r="N215" i="53"/>
  <c r="O215" i="53"/>
  <c r="P215" i="53"/>
  <c r="Q215" i="53" s="1"/>
  <c r="R215" i="53" s="1"/>
  <c r="S215" i="53" s="1"/>
  <c r="T215" i="53"/>
  <c r="U215" i="53" s="1"/>
  <c r="V215" i="53" s="1"/>
  <c r="W215" i="53" s="1"/>
  <c r="X215" i="53" s="1"/>
  <c r="Y215" i="53" s="1"/>
  <c r="Z215" i="53" s="1"/>
  <c r="AA215" i="53" s="1"/>
  <c r="AB215" i="53"/>
  <c r="AC215" i="53" s="1"/>
  <c r="AD215" i="53" s="1"/>
  <c r="AE215" i="53" s="1"/>
  <c r="AF215" i="53" s="1"/>
  <c r="AG215" i="53" s="1"/>
  <c r="AH215" i="53" s="1"/>
  <c r="AI215" i="53" s="1"/>
  <c r="AJ215" i="53" s="1"/>
  <c r="AK215" i="53" s="1"/>
  <c r="AL215" i="53" s="1"/>
  <c r="AM215" i="53" s="1"/>
  <c r="AN215" i="53"/>
  <c r="AO215" i="53" s="1"/>
  <c r="AP215" i="53" s="1"/>
  <c r="AQ215" i="53" s="1"/>
  <c r="K214" i="53"/>
  <c r="L214" i="53" s="1"/>
  <c r="M214" i="53" s="1"/>
  <c r="N214" i="53" s="1"/>
  <c r="O214" i="53" s="1"/>
  <c r="P214" i="53" s="1"/>
  <c r="Q214" i="53" s="1"/>
  <c r="R214" i="53" s="1"/>
  <c r="S214" i="53" s="1"/>
  <c r="T214" i="53" s="1"/>
  <c r="U214" i="53" s="1"/>
  <c r="V214" i="53" s="1"/>
  <c r="W214" i="53" s="1"/>
  <c r="X214" i="53" s="1"/>
  <c r="Y214" i="53" s="1"/>
  <c r="Z214" i="53" s="1"/>
  <c r="K213" i="53"/>
  <c r="L213" i="53"/>
  <c r="M213" i="53"/>
  <c r="N213" i="53" s="1"/>
  <c r="O213" i="53" s="1"/>
  <c r="P213" i="53" s="1"/>
  <c r="Q213" i="53" s="1"/>
  <c r="R213" i="53" s="1"/>
  <c r="S213" i="53" s="1"/>
  <c r="T213" i="53" s="1"/>
  <c r="U213" i="53" s="1"/>
  <c r="V213" i="53" s="1"/>
  <c r="W213" i="53" s="1"/>
  <c r="X213" i="53" s="1"/>
  <c r="Y213" i="53" s="1"/>
  <c r="Z213" i="53" s="1"/>
  <c r="K212" i="53"/>
  <c r="L212" i="53" s="1"/>
  <c r="M212" i="53" s="1"/>
  <c r="N212" i="53" s="1"/>
  <c r="O212" i="53" s="1"/>
  <c r="P212" i="53" s="1"/>
  <c r="Q212" i="53" s="1"/>
  <c r="R212" i="53" s="1"/>
  <c r="S212" i="53" s="1"/>
  <c r="T212" i="53" s="1"/>
  <c r="U212" i="53" s="1"/>
  <c r="V212" i="53"/>
  <c r="W212" i="53" s="1"/>
  <c r="X212" i="53" s="1"/>
  <c r="Y212" i="53" s="1"/>
  <c r="Z212" i="53" s="1"/>
  <c r="AA212" i="53" s="1"/>
  <c r="AB212" i="53" s="1"/>
  <c r="AC212" i="53" s="1"/>
  <c r="AD212" i="53" s="1"/>
  <c r="AE212" i="53" s="1"/>
  <c r="AF212" i="53" s="1"/>
  <c r="AG212" i="53" s="1"/>
  <c r="AH212" i="53" s="1"/>
  <c r="AI212" i="53" s="1"/>
  <c r="AJ212" i="53" s="1"/>
  <c r="AK212" i="53" s="1"/>
  <c r="AL212" i="53" s="1"/>
  <c r="AM212" i="53" s="1"/>
  <c r="AN212" i="53" s="1"/>
  <c r="K211" i="53"/>
  <c r="L211" i="53" s="1"/>
  <c r="M211" i="53" s="1"/>
  <c r="N211" i="53" s="1"/>
  <c r="O211" i="53" s="1"/>
  <c r="P211" i="53" s="1"/>
  <c r="Q211" i="53" s="1"/>
  <c r="R211" i="53" s="1"/>
  <c r="S211" i="53" s="1"/>
  <c r="T211" i="53" s="1"/>
  <c r="U211" i="53" s="1"/>
  <c r="V211" i="53" s="1"/>
  <c r="W211" i="53" s="1"/>
  <c r="X211" i="53" s="1"/>
  <c r="Y211" i="53" s="1"/>
  <c r="Z211" i="53" s="1"/>
  <c r="K210" i="53"/>
  <c r="L210" i="53" s="1"/>
  <c r="M210" i="53" s="1"/>
  <c r="N210" i="53" s="1"/>
  <c r="O210" i="53" s="1"/>
  <c r="P210" i="53" s="1"/>
  <c r="Q210" i="53" s="1"/>
  <c r="R210" i="53" s="1"/>
  <c r="S210" i="53" s="1"/>
  <c r="T210" i="53" s="1"/>
  <c r="U210" i="53" s="1"/>
  <c r="V210" i="53" s="1"/>
  <c r="W210" i="53" s="1"/>
  <c r="X210" i="53" s="1"/>
  <c r="Y210" i="53" s="1"/>
  <c r="Z210" i="53" s="1"/>
  <c r="AA210" i="53" s="1"/>
  <c r="AB210" i="53" s="1"/>
  <c r="AC210" i="53" s="1"/>
  <c r="AD210" i="53" s="1"/>
  <c r="AE210" i="53" s="1"/>
  <c r="AF210" i="53" s="1"/>
  <c r="AG210" i="53" s="1"/>
  <c r="AH210" i="53" s="1"/>
  <c r="AI210" i="53" s="1"/>
  <c r="AJ210" i="53" s="1"/>
  <c r="AK210" i="53" s="1"/>
  <c r="AL210" i="53" s="1"/>
  <c r="AM210" i="53" s="1"/>
  <c r="AN210" i="53" s="1"/>
  <c r="AO210" i="53" s="1"/>
  <c r="AP210" i="53" s="1"/>
  <c r="AQ210" i="53" s="1"/>
  <c r="AR210" i="53" s="1"/>
  <c r="AS210" i="53" s="1"/>
  <c r="AT210" i="53" s="1"/>
  <c r="K209" i="53"/>
  <c r="L209" i="53"/>
  <c r="M209" i="53" s="1"/>
  <c r="N209" i="53" s="1"/>
  <c r="O209" i="53" s="1"/>
  <c r="P209" i="53" s="1"/>
  <c r="Q209" i="53" s="1"/>
  <c r="R209" i="53" s="1"/>
  <c r="S209" i="53" s="1"/>
  <c r="T209" i="53" s="1"/>
  <c r="U209" i="53" s="1"/>
  <c r="V209" i="53" s="1"/>
  <c r="W209" i="53" s="1"/>
  <c r="X209" i="53" s="1"/>
  <c r="Y209" i="53" s="1"/>
  <c r="K208" i="53"/>
  <c r="L208" i="53" s="1"/>
  <c r="M208" i="53" s="1"/>
  <c r="N208" i="53" s="1"/>
  <c r="O208" i="53" s="1"/>
  <c r="P208" i="53" s="1"/>
  <c r="Q208" i="53" s="1"/>
  <c r="R208" i="53" s="1"/>
  <c r="S208" i="53" s="1"/>
  <c r="T208" i="53" s="1"/>
  <c r="U208" i="53" s="1"/>
  <c r="V208" i="53" s="1"/>
  <c r="W208" i="53" s="1"/>
  <c r="X208" i="53" s="1"/>
  <c r="Y208" i="53" s="1"/>
  <c r="Z208" i="53" s="1"/>
  <c r="K207" i="53"/>
  <c r="L207" i="53" s="1"/>
  <c r="M207" i="53" s="1"/>
  <c r="N207" i="53" s="1"/>
  <c r="O207" i="53" s="1"/>
  <c r="P207" i="53"/>
  <c r="Q207" i="53" s="1"/>
  <c r="R207" i="53" s="1"/>
  <c r="S207" i="53" s="1"/>
  <c r="T207" i="53" s="1"/>
  <c r="U207" i="53" s="1"/>
  <c r="V207" i="53" s="1"/>
  <c r="W207" i="53" s="1"/>
  <c r="X207" i="53" s="1"/>
  <c r="Y207" i="53" s="1"/>
  <c r="Z207" i="53" s="1"/>
  <c r="K206" i="53"/>
  <c r="L206" i="53"/>
  <c r="M206" i="53"/>
  <c r="N206" i="53"/>
  <c r="O206" i="53"/>
  <c r="P206" i="53" s="1"/>
  <c r="Q206" i="53" s="1"/>
  <c r="R206" i="53" s="1"/>
  <c r="S206" i="53" s="1"/>
  <c r="T206" i="53" s="1"/>
  <c r="U206" i="53" s="1"/>
  <c r="V206" i="53" s="1"/>
  <c r="W206" i="53" s="1"/>
  <c r="X206" i="53" s="1"/>
  <c r="Y206" i="53" s="1"/>
  <c r="Z206" i="53" s="1"/>
  <c r="AA206" i="53" s="1"/>
  <c r="AB206" i="53" s="1"/>
  <c r="AC206" i="53" s="1"/>
  <c r="AD206" i="53" s="1"/>
  <c r="AE206" i="53" s="1"/>
  <c r="AF206" i="53" s="1"/>
  <c r="AG206" i="53" s="1"/>
  <c r="AH206" i="53" s="1"/>
  <c r="AI206" i="53" s="1"/>
  <c r="AJ206" i="53" s="1"/>
  <c r="AK206" i="53" s="1"/>
  <c r="AL206" i="53" s="1"/>
  <c r="AM206" i="53" s="1"/>
  <c r="AN206" i="53" s="1"/>
  <c r="AO206" i="53" s="1"/>
  <c r="AP206" i="53" s="1"/>
  <c r="K205" i="53"/>
  <c r="L205" i="53" s="1"/>
  <c r="M205" i="53" s="1"/>
  <c r="N205" i="53" s="1"/>
  <c r="O205" i="53" s="1"/>
  <c r="P205" i="53" s="1"/>
  <c r="Q205" i="53" s="1"/>
  <c r="R205" i="53" s="1"/>
  <c r="S205" i="53" s="1"/>
  <c r="T205" i="53" s="1"/>
  <c r="U205" i="53" s="1"/>
  <c r="V205" i="53" s="1"/>
  <c r="W205" i="53" s="1"/>
  <c r="X205" i="53" s="1"/>
  <c r="Y205" i="53" s="1"/>
  <c r="Z205" i="53" s="1"/>
  <c r="K204" i="53"/>
  <c r="L204" i="53"/>
  <c r="M204" i="53"/>
  <c r="N204" i="53"/>
  <c r="O204" i="53" s="1"/>
  <c r="P204" i="53" s="1"/>
  <c r="Q204" i="53" s="1"/>
  <c r="R204" i="53" s="1"/>
  <c r="S204" i="53" s="1"/>
  <c r="T204" i="53"/>
  <c r="U204" i="53" s="1"/>
  <c r="V204" i="53" s="1"/>
  <c r="W204" i="53" s="1"/>
  <c r="X204" i="53" s="1"/>
  <c r="Y204" i="53" s="1"/>
  <c r="Z204" i="53" s="1"/>
  <c r="AA204" i="53" s="1"/>
  <c r="AB204" i="53" s="1"/>
  <c r="AC204" i="53" s="1"/>
  <c r="AD204" i="53" s="1"/>
  <c r="AE204" i="53" s="1"/>
  <c r="AF204" i="53" s="1"/>
  <c r="AG204" i="53" s="1"/>
  <c r="AH204" i="53" s="1"/>
  <c r="AI204" i="53" s="1"/>
  <c r="AJ204" i="53" s="1"/>
  <c r="AK204" i="53" s="1"/>
  <c r="AL204" i="53" s="1"/>
  <c r="AM204" i="53" s="1"/>
  <c r="AN204" i="53" s="1"/>
  <c r="AO204" i="53" s="1"/>
  <c r="K203" i="53"/>
  <c r="L203" i="53"/>
  <c r="M203" i="53"/>
  <c r="N203" i="53" s="1"/>
  <c r="O203" i="53" s="1"/>
  <c r="P203" i="53" s="1"/>
  <c r="Q203" i="53" s="1"/>
  <c r="R203" i="53"/>
  <c r="S203" i="53" s="1"/>
  <c r="T203" i="53" s="1"/>
  <c r="U203" i="53" s="1"/>
  <c r="V203" i="53" s="1"/>
  <c r="W203" i="53" s="1"/>
  <c r="X203" i="53"/>
  <c r="Y203" i="53" s="1"/>
  <c r="Z203" i="53" s="1"/>
  <c r="K202" i="53"/>
  <c r="L202" i="53"/>
  <c r="M202" i="53"/>
  <c r="N202" i="53"/>
  <c r="O202" i="53"/>
  <c r="P202" i="53" s="1"/>
  <c r="Q202" i="53" s="1"/>
  <c r="R202" i="53" s="1"/>
  <c r="S202" i="53" s="1"/>
  <c r="T202" i="53" s="1"/>
  <c r="U202" i="53" s="1"/>
  <c r="V202" i="53" s="1"/>
  <c r="W202" i="53" s="1"/>
  <c r="X202" i="53" s="1"/>
  <c r="Y202" i="53" s="1"/>
  <c r="K201" i="53"/>
  <c r="L201" i="53"/>
  <c r="M201" i="53" s="1"/>
  <c r="N201" i="53" s="1"/>
  <c r="O201" i="53" s="1"/>
  <c r="P201" i="53" s="1"/>
  <c r="Q201" i="53" s="1"/>
  <c r="R201" i="53" s="1"/>
  <c r="S201" i="53" s="1"/>
  <c r="T201" i="53" s="1"/>
  <c r="U201" i="53" s="1"/>
  <c r="V201" i="53" s="1"/>
  <c r="W201" i="53" s="1"/>
  <c r="X201" i="53" s="1"/>
  <c r="Y201" i="53" s="1"/>
  <c r="Z201" i="53" s="1"/>
  <c r="AA201" i="53" s="1"/>
  <c r="K200" i="53"/>
  <c r="L200" i="53"/>
  <c r="M200" i="53" s="1"/>
  <c r="N200" i="53" s="1"/>
  <c r="O200" i="53" s="1"/>
  <c r="P200" i="53" s="1"/>
  <c r="Q200" i="53" s="1"/>
  <c r="R200" i="53" s="1"/>
  <c r="S200" i="53" s="1"/>
  <c r="T200" i="53" s="1"/>
  <c r="U200" i="53" s="1"/>
  <c r="V200" i="53" s="1"/>
  <c r="W200" i="53" s="1"/>
  <c r="X200" i="53" s="1"/>
  <c r="Y200" i="53" s="1"/>
  <c r="Z200" i="53" s="1"/>
  <c r="K199" i="53"/>
  <c r="L199" i="53"/>
  <c r="M199" i="53"/>
  <c r="N199" i="53"/>
  <c r="O199" i="53" s="1"/>
  <c r="P199" i="53" s="1"/>
  <c r="Q199" i="53" s="1"/>
  <c r="R199" i="53" s="1"/>
  <c r="S199" i="53" s="1"/>
  <c r="T199" i="53" s="1"/>
  <c r="U199" i="53" s="1"/>
  <c r="V199" i="53" s="1"/>
  <c r="W199" i="53" s="1"/>
  <c r="X199" i="53" s="1"/>
  <c r="Y199" i="53" s="1"/>
  <c r="Z199" i="53" s="1"/>
  <c r="K198" i="53"/>
  <c r="L198" i="53" s="1"/>
  <c r="M198" i="53" s="1"/>
  <c r="N198" i="53" s="1"/>
  <c r="O198" i="53" s="1"/>
  <c r="P198" i="53" s="1"/>
  <c r="Q198" i="53" s="1"/>
  <c r="R198" i="53" s="1"/>
  <c r="S198" i="53" s="1"/>
  <c r="T198" i="53" s="1"/>
  <c r="U198" i="53" s="1"/>
  <c r="V198" i="53" s="1"/>
  <c r="W198" i="53" s="1"/>
  <c r="X198" i="53" s="1"/>
  <c r="Y198" i="53" s="1"/>
  <c r="Z198" i="53" s="1"/>
  <c r="K197" i="53"/>
  <c r="L197" i="53"/>
  <c r="M197" i="53" s="1"/>
  <c r="N197" i="53" s="1"/>
  <c r="O197" i="53" s="1"/>
  <c r="P197" i="53" s="1"/>
  <c r="Q197" i="53" s="1"/>
  <c r="R197" i="53" s="1"/>
  <c r="S197" i="53" s="1"/>
  <c r="T197" i="53" s="1"/>
  <c r="U197" i="53" s="1"/>
  <c r="V197" i="53" s="1"/>
  <c r="W197" i="53" s="1"/>
  <c r="X197" i="53" s="1"/>
  <c r="K196" i="53"/>
  <c r="L196" i="53" s="1"/>
  <c r="M196" i="53" s="1"/>
  <c r="N196" i="53" s="1"/>
  <c r="O196" i="53" s="1"/>
  <c r="P196" i="53"/>
  <c r="Q196" i="53" s="1"/>
  <c r="R196" i="53" s="1"/>
  <c r="S196" i="53" s="1"/>
  <c r="T196" i="53" s="1"/>
  <c r="U196" i="53" s="1"/>
  <c r="V196" i="53" s="1"/>
  <c r="W196" i="53" s="1"/>
  <c r="X196" i="53" s="1"/>
  <c r="Y196" i="53" s="1"/>
  <c r="Z196" i="53" s="1"/>
  <c r="AA196" i="53" s="1"/>
  <c r="K195" i="53"/>
  <c r="L195" i="53" s="1"/>
  <c r="M195" i="53" s="1"/>
  <c r="N195" i="53" s="1"/>
  <c r="O195" i="53" s="1"/>
  <c r="P195" i="53" s="1"/>
  <c r="Q195" i="53" s="1"/>
  <c r="R195" i="53" s="1"/>
  <c r="S195" i="53" s="1"/>
  <c r="T195" i="53" s="1"/>
  <c r="U195" i="53" s="1"/>
  <c r="V195" i="53" s="1"/>
  <c r="W195" i="53" s="1"/>
  <c r="X195" i="53" s="1"/>
  <c r="Y195" i="53" s="1"/>
  <c r="Z195" i="53" s="1"/>
  <c r="K194" i="53"/>
  <c r="L194" i="53"/>
  <c r="M194" i="53"/>
  <c r="N194" i="53" s="1"/>
  <c r="O194" i="53" s="1"/>
  <c r="P194" i="53" s="1"/>
  <c r="Q194" i="53" s="1"/>
  <c r="R194" i="53" s="1"/>
  <c r="S194" i="53" s="1"/>
  <c r="T194" i="53" s="1"/>
  <c r="U194" i="53" s="1"/>
  <c r="V194" i="53" s="1"/>
  <c r="W194" i="53" s="1"/>
  <c r="X194" i="53" s="1"/>
  <c r="Y194" i="53" s="1"/>
  <c r="Z194" i="53" s="1"/>
  <c r="K193" i="53"/>
  <c r="L193" i="53" s="1"/>
  <c r="M193" i="53" s="1"/>
  <c r="N193" i="53" s="1"/>
  <c r="O193" i="53" s="1"/>
  <c r="P193" i="53" s="1"/>
  <c r="Q193" i="53" s="1"/>
  <c r="R193" i="53" s="1"/>
  <c r="S193" i="53" s="1"/>
  <c r="T193" i="53" s="1"/>
  <c r="U193" i="53" s="1"/>
  <c r="V193" i="53" s="1"/>
  <c r="W193" i="53" s="1"/>
  <c r="X193" i="53" s="1"/>
  <c r="Y193" i="53" s="1"/>
  <c r="Z193" i="53" s="1"/>
  <c r="AA193" i="53" s="1"/>
  <c r="K192" i="53"/>
  <c r="L192" i="53" s="1"/>
  <c r="M192" i="53" s="1"/>
  <c r="N192" i="53" s="1"/>
  <c r="O192" i="53" s="1"/>
  <c r="P192" i="53" s="1"/>
  <c r="Q192" i="53" s="1"/>
  <c r="R192" i="53" s="1"/>
  <c r="S192" i="53" s="1"/>
  <c r="T192" i="53" s="1"/>
  <c r="U192" i="53" s="1"/>
  <c r="V192" i="53" s="1"/>
  <c r="W192" i="53" s="1"/>
  <c r="X192" i="53" s="1"/>
  <c r="Y192" i="53" s="1"/>
  <c r="Z192" i="53" s="1"/>
  <c r="K191" i="53"/>
  <c r="L191" i="53"/>
  <c r="M191" i="53" s="1"/>
  <c r="N191" i="53" s="1"/>
  <c r="O191" i="53" s="1"/>
  <c r="P191" i="53" s="1"/>
  <c r="Q191" i="53" s="1"/>
  <c r="R191" i="53" s="1"/>
  <c r="S191" i="53" s="1"/>
  <c r="T191" i="53" s="1"/>
  <c r="U191" i="53" s="1"/>
  <c r="V191" i="53" s="1"/>
  <c r="W191" i="53" s="1"/>
  <c r="X191" i="53" s="1"/>
  <c r="Y191" i="53" s="1"/>
  <c r="Z191" i="53" s="1"/>
  <c r="AA191" i="53" s="1"/>
  <c r="AB191" i="53" s="1"/>
  <c r="AC191" i="53" s="1"/>
  <c r="AD191" i="53"/>
  <c r="AE191" i="53" s="1"/>
  <c r="AF191" i="53" s="1"/>
  <c r="K190" i="53"/>
  <c r="L190" i="53"/>
  <c r="M190" i="53"/>
  <c r="N190" i="53"/>
  <c r="O190" i="53"/>
  <c r="P190" i="53" s="1"/>
  <c r="Q190" i="53" s="1"/>
  <c r="R190" i="53" s="1"/>
  <c r="S190" i="53" s="1"/>
  <c r="T190" i="53" s="1"/>
  <c r="U190" i="53" s="1"/>
  <c r="V190" i="53" s="1"/>
  <c r="W190" i="53" s="1"/>
  <c r="X190" i="53" s="1"/>
  <c r="Y190" i="53" s="1"/>
  <c r="Z190" i="53" s="1"/>
  <c r="AA190" i="53" s="1"/>
  <c r="AB190" i="53" s="1"/>
  <c r="AC190" i="53" s="1"/>
  <c r="AD190" i="53" s="1"/>
  <c r="AE190" i="53" s="1"/>
  <c r="AF190" i="53" s="1"/>
  <c r="AG190" i="53"/>
  <c r="AH190" i="53" s="1"/>
  <c r="AI190" i="53" s="1"/>
  <c r="AJ190" i="53" s="1"/>
  <c r="AK190" i="53" s="1"/>
  <c r="AL190" i="53" s="1"/>
  <c r="AM190" i="53" s="1"/>
  <c r="AN190" i="53" s="1"/>
  <c r="AO190" i="53" s="1"/>
  <c r="AP190" i="53" s="1"/>
  <c r="AQ190" i="53" s="1"/>
  <c r="AR190" i="53" s="1"/>
  <c r="K189" i="53"/>
  <c r="L189" i="53" s="1"/>
  <c r="M189" i="53" s="1"/>
  <c r="N189" i="53" s="1"/>
  <c r="O189" i="53" s="1"/>
  <c r="P189" i="53" s="1"/>
  <c r="Q189" i="53" s="1"/>
  <c r="R189" i="53" s="1"/>
  <c r="S189" i="53" s="1"/>
  <c r="T189" i="53" s="1"/>
  <c r="U189" i="53" s="1"/>
  <c r="V189" i="53" s="1"/>
  <c r="W189" i="53" s="1"/>
  <c r="X189" i="53" s="1"/>
  <c r="Y189" i="53" s="1"/>
  <c r="Z189" i="53" s="1"/>
  <c r="AA189" i="53" s="1"/>
  <c r="AB189" i="53" s="1"/>
  <c r="AC189" i="53" s="1"/>
  <c r="AD189" i="53" s="1"/>
  <c r="AE189" i="53" s="1"/>
  <c r="AF189" i="53" s="1"/>
  <c r="AG189" i="53" s="1"/>
  <c r="AH189" i="53" s="1"/>
  <c r="K188" i="53"/>
  <c r="L188" i="53" s="1"/>
  <c r="M188" i="53" s="1"/>
  <c r="N188" i="53" s="1"/>
  <c r="O188" i="53" s="1"/>
  <c r="P188" i="53" s="1"/>
  <c r="Q188" i="53" s="1"/>
  <c r="R188" i="53" s="1"/>
  <c r="S188" i="53" s="1"/>
  <c r="T188" i="53" s="1"/>
  <c r="U188" i="53" s="1"/>
  <c r="V188" i="53" s="1"/>
  <c r="W188" i="53" s="1"/>
  <c r="X188" i="53" s="1"/>
  <c r="Y188" i="53" s="1"/>
  <c r="Z188" i="53" s="1"/>
  <c r="AA188" i="53" s="1"/>
  <c r="AB188" i="53" s="1"/>
  <c r="AC188" i="53" s="1"/>
  <c r="AD188" i="53" s="1"/>
  <c r="AE188" i="53" s="1"/>
  <c r="AF188" i="53" s="1"/>
  <c r="AG188" i="53" s="1"/>
  <c r="AH188" i="53" s="1"/>
  <c r="AI188" i="53" s="1"/>
  <c r="AJ188" i="53" s="1"/>
  <c r="AK188" i="53" s="1"/>
  <c r="AL188" i="53" s="1"/>
  <c r="AM188" i="53" s="1"/>
  <c r="AN188" i="53" s="1"/>
  <c r="AO188" i="53" s="1"/>
  <c r="AP188" i="53" s="1"/>
  <c r="AQ188" i="53" s="1"/>
  <c r="AR188" i="53" s="1"/>
  <c r="K187" i="53"/>
  <c r="L187" i="53"/>
  <c r="M187" i="53" s="1"/>
  <c r="N187" i="53" s="1"/>
  <c r="O187" i="53" s="1"/>
  <c r="P187" i="53" s="1"/>
  <c r="Q187" i="53" s="1"/>
  <c r="R187" i="53" s="1"/>
  <c r="S187" i="53" s="1"/>
  <c r="T187" i="53" s="1"/>
  <c r="U187" i="53" s="1"/>
  <c r="V187" i="53" s="1"/>
  <c r="W187" i="53" s="1"/>
  <c r="X187" i="53" s="1"/>
  <c r="Y187" i="53" s="1"/>
  <c r="H183" i="53"/>
  <c r="K182" i="53"/>
  <c r="L182" i="53"/>
  <c r="M182" i="53"/>
  <c r="N182" i="53"/>
  <c r="O182" i="53" s="1"/>
  <c r="P182" i="53" s="1"/>
  <c r="Q182" i="53" s="1"/>
  <c r="R182" i="53" s="1"/>
  <c r="S182" i="53" s="1"/>
  <c r="T182" i="53" s="1"/>
  <c r="U182" i="53" s="1"/>
  <c r="V182" i="53" s="1"/>
  <c r="W182" i="53" s="1"/>
  <c r="X182" i="53" s="1"/>
  <c r="Y182" i="53" s="1"/>
  <c r="Z182" i="53" s="1"/>
  <c r="AA182" i="53" s="1"/>
  <c r="AB182" i="53" s="1"/>
  <c r="AC182" i="53" s="1"/>
  <c r="AD182" i="53" s="1"/>
  <c r="AE182" i="53" s="1"/>
  <c r="AF182" i="53" s="1"/>
  <c r="K181" i="53"/>
  <c r="L181" i="53" s="1"/>
  <c r="M181" i="53" s="1"/>
  <c r="N181" i="53" s="1"/>
  <c r="O181" i="53" s="1"/>
  <c r="P181" i="53"/>
  <c r="Q181" i="53" s="1"/>
  <c r="R181" i="53" s="1"/>
  <c r="S181" i="53" s="1"/>
  <c r="T181" i="53" s="1"/>
  <c r="U181" i="53" s="1"/>
  <c r="V181" i="53" s="1"/>
  <c r="W181" i="53" s="1"/>
  <c r="X181" i="53" s="1"/>
  <c r="Y181" i="53" s="1"/>
  <c r="Z181" i="53" s="1"/>
  <c r="AA181" i="53" s="1"/>
  <c r="AB181" i="53" s="1"/>
  <c r="AC181" i="53" s="1"/>
  <c r="AD181" i="53" s="1"/>
  <c r="AE181" i="53" s="1"/>
  <c r="AF181" i="53" s="1"/>
  <c r="AG181" i="53" s="1"/>
  <c r="AH181" i="53" s="1"/>
  <c r="K180" i="53"/>
  <c r="L180" i="53" s="1"/>
  <c r="M180" i="53" s="1"/>
  <c r="N180" i="53" s="1"/>
  <c r="O180" i="53" s="1"/>
  <c r="P180" i="53"/>
  <c r="Q180" i="53" s="1"/>
  <c r="R180" i="53" s="1"/>
  <c r="S180" i="53" s="1"/>
  <c r="T180" i="53" s="1"/>
  <c r="U180" i="53" s="1"/>
  <c r="V180" i="53" s="1"/>
  <c r="W180" i="53" s="1"/>
  <c r="X180" i="53" s="1"/>
  <c r="Y180" i="53" s="1"/>
  <c r="Z180" i="53" s="1"/>
  <c r="AA180" i="53" s="1"/>
  <c r="AB180" i="53" s="1"/>
  <c r="AC180" i="53" s="1"/>
  <c r="AD180" i="53" s="1"/>
  <c r="AE180" i="53" s="1"/>
  <c r="AF180" i="53" s="1"/>
  <c r="AG180" i="53" s="1"/>
  <c r="AH180" i="53" s="1"/>
  <c r="AI180" i="53" s="1"/>
  <c r="K179" i="53"/>
  <c r="L179" i="53" s="1"/>
  <c r="M179" i="53" s="1"/>
  <c r="N179" i="53"/>
  <c r="O179" i="53" s="1"/>
  <c r="P179" i="53" s="1"/>
  <c r="Q179" i="53" s="1"/>
  <c r="R179" i="53" s="1"/>
  <c r="S179" i="53" s="1"/>
  <c r="T179" i="53" s="1"/>
  <c r="U179" i="53" s="1"/>
  <c r="V179" i="53" s="1"/>
  <c r="W179" i="53" s="1"/>
  <c r="X179" i="53" s="1"/>
  <c r="Y179" i="53" s="1"/>
  <c r="Z179" i="53" s="1"/>
  <c r="AA179" i="53" s="1"/>
  <c r="AB179" i="53" s="1"/>
  <c r="AC179" i="53" s="1"/>
  <c r="AD179" i="53" s="1"/>
  <c r="AE179" i="53" s="1"/>
  <c r="AF179" i="53" s="1"/>
  <c r="K178" i="53"/>
  <c r="L178" i="53" s="1"/>
  <c r="M178" i="53" s="1"/>
  <c r="N178" i="53" s="1"/>
  <c r="O178" i="53" s="1"/>
  <c r="P178" i="53"/>
  <c r="Q178" i="53" s="1"/>
  <c r="R178" i="53" s="1"/>
  <c r="S178" i="53" s="1"/>
  <c r="T178" i="53" s="1"/>
  <c r="U178" i="53" s="1"/>
  <c r="V178" i="53" s="1"/>
  <c r="W178" i="53" s="1"/>
  <c r="X178" i="53" s="1"/>
  <c r="Y178" i="53" s="1"/>
  <c r="Z178" i="53" s="1"/>
  <c r="AA178" i="53" s="1"/>
  <c r="AB178" i="53" s="1"/>
  <c r="AC178" i="53" s="1"/>
  <c r="AD178" i="53" s="1"/>
  <c r="AE178" i="53" s="1"/>
  <c r="AF178" i="53" s="1"/>
  <c r="AG178" i="53" s="1"/>
  <c r="AH178" i="53" s="1"/>
  <c r="AI178" i="53" s="1"/>
  <c r="AJ178" i="53" s="1"/>
  <c r="AK178" i="53" s="1"/>
  <c r="AL178" i="53" s="1"/>
  <c r="AM178" i="53" s="1"/>
  <c r="AN178" i="53" s="1"/>
  <c r="AO178" i="53" s="1"/>
  <c r="AP178" i="53" s="1"/>
  <c r="AQ178" i="53" s="1"/>
  <c r="AR178" i="53" s="1"/>
  <c r="AS178" i="53" s="1"/>
  <c r="AT178" i="53" s="1"/>
  <c r="AU178" i="53" s="1"/>
  <c r="AV178" i="53" s="1"/>
  <c r="AW178" i="53" s="1"/>
  <c r="AX178" i="53" s="1"/>
  <c r="AY178" i="53" s="1"/>
  <c r="AZ178" i="53" s="1"/>
  <c r="BA178" i="53" s="1"/>
  <c r="K177" i="53"/>
  <c r="L177" i="53" s="1"/>
  <c r="M177" i="53" s="1"/>
  <c r="N177" i="53" s="1"/>
  <c r="O177" i="53"/>
  <c r="P177" i="53"/>
  <c r="Q177" i="53" s="1"/>
  <c r="R177" i="53" s="1"/>
  <c r="S177" i="53" s="1"/>
  <c r="T177" i="53" s="1"/>
  <c r="U177" i="53" s="1"/>
  <c r="V177" i="53" s="1"/>
  <c r="W177" i="53" s="1"/>
  <c r="X177" i="53" s="1"/>
  <c r="Y177" i="53" s="1"/>
  <c r="Z177" i="53" s="1"/>
  <c r="AA177" i="53" s="1"/>
  <c r="AB177" i="53" s="1"/>
  <c r="AC177" i="53" s="1"/>
  <c r="AD177" i="53" s="1"/>
  <c r="AE177" i="53" s="1"/>
  <c r="AF177" i="53" s="1"/>
  <c r="AG177" i="53" s="1"/>
  <c r="AH177" i="53" s="1"/>
  <c r="AI177" i="53" s="1"/>
  <c r="AJ177" i="53" s="1"/>
  <c r="AK177" i="53" s="1"/>
  <c r="AL177" i="53" s="1"/>
  <c r="AM177" i="53" s="1"/>
  <c r="AN177" i="53" s="1"/>
  <c r="AO177" i="53" s="1"/>
  <c r="AP177" i="53" s="1"/>
  <c r="AQ177" i="53" s="1"/>
  <c r="AR177" i="53" s="1"/>
  <c r="AS177" i="53" s="1"/>
  <c r="AT177" i="53" s="1"/>
  <c r="AU177" i="53" s="1"/>
  <c r="AV177" i="53" s="1"/>
  <c r="AW177" i="53" s="1"/>
  <c r="AX177" i="53" s="1"/>
  <c r="AY177" i="53" s="1"/>
  <c r="AZ177" i="53" s="1"/>
  <c r="K176" i="53"/>
  <c r="L176" i="53" s="1"/>
  <c r="M176" i="53" s="1"/>
  <c r="N176" i="53" s="1"/>
  <c r="O176" i="53"/>
  <c r="P176" i="53" s="1"/>
  <c r="Q176" i="53" s="1"/>
  <c r="R176" i="53" s="1"/>
  <c r="S176" i="53" s="1"/>
  <c r="T176" i="53" s="1"/>
  <c r="U176" i="53" s="1"/>
  <c r="V176" i="53" s="1"/>
  <c r="W176" i="53" s="1"/>
  <c r="X176" i="53" s="1"/>
  <c r="Y176" i="53" s="1"/>
  <c r="Z176" i="53" s="1"/>
  <c r="AA176" i="53"/>
  <c r="AB176" i="53" s="1"/>
  <c r="AC176" i="53" s="1"/>
  <c r="AD176" i="53" s="1"/>
  <c r="AE176" i="53" s="1"/>
  <c r="AF176" i="53" s="1"/>
  <c r="AG176" i="53" s="1"/>
  <c r="AH176" i="53" s="1"/>
  <c r="AI176" i="53" s="1"/>
  <c r="AJ176" i="53" s="1"/>
  <c r="AK176" i="53" s="1"/>
  <c r="AL176" i="53" s="1"/>
  <c r="AM176" i="53" s="1"/>
  <c r="AN176" i="53" s="1"/>
  <c r="AO176" i="53" s="1"/>
  <c r="AP176" i="53" s="1"/>
  <c r="AQ176" i="53" s="1"/>
  <c r="AR176" i="53" s="1"/>
  <c r="AS176" i="53" s="1"/>
  <c r="AT176" i="53" s="1"/>
  <c r="AU176" i="53" s="1"/>
  <c r="AV176" i="53" s="1"/>
  <c r="AW176" i="53" s="1"/>
  <c r="AX176" i="53" s="1"/>
  <c r="AY176" i="53" s="1"/>
  <c r="AZ176" i="53" s="1"/>
  <c r="BA176" i="53" s="1"/>
  <c r="K175" i="53"/>
  <c r="L175" i="53" s="1"/>
  <c r="M175" i="53" s="1"/>
  <c r="N175" i="53"/>
  <c r="O175" i="53" s="1"/>
  <c r="P175" i="53" s="1"/>
  <c r="Q175" i="53" s="1"/>
  <c r="R175" i="53" s="1"/>
  <c r="S175" i="53" s="1"/>
  <c r="T175" i="53" s="1"/>
  <c r="U175" i="53" s="1"/>
  <c r="V175" i="53" s="1"/>
  <c r="W175" i="53" s="1"/>
  <c r="X175" i="53" s="1"/>
  <c r="Y175" i="53" s="1"/>
  <c r="Z175" i="53" s="1"/>
  <c r="AA175" i="53" s="1"/>
  <c r="AB175" i="53" s="1"/>
  <c r="AC175" i="53" s="1"/>
  <c r="AD175" i="53" s="1"/>
  <c r="AE175" i="53" s="1"/>
  <c r="AF175" i="53" s="1"/>
  <c r="AG175" i="53" s="1"/>
  <c r="AH175" i="53" s="1"/>
  <c r="K174" i="53"/>
  <c r="L174" i="53" s="1"/>
  <c r="M174" i="53" s="1"/>
  <c r="N174" i="53" s="1"/>
  <c r="O174" i="53" s="1"/>
  <c r="P174" i="53" s="1"/>
  <c r="Q174" i="53" s="1"/>
  <c r="R174" i="53" s="1"/>
  <c r="S174" i="53" s="1"/>
  <c r="T174" i="53" s="1"/>
  <c r="U174" i="53" s="1"/>
  <c r="V174" i="53" s="1"/>
  <c r="W174" i="53" s="1"/>
  <c r="X174" i="53" s="1"/>
  <c r="Y174" i="53" s="1"/>
  <c r="Z174" i="53" s="1"/>
  <c r="AA174" i="53" s="1"/>
  <c r="AB174" i="53" s="1"/>
  <c r="AC174" i="53" s="1"/>
  <c r="AD174" i="53" s="1"/>
  <c r="AE174" i="53" s="1"/>
  <c r="AF174" i="53" s="1"/>
  <c r="AG174" i="53" s="1"/>
  <c r="AH174" i="53" s="1"/>
  <c r="AI174" i="53" s="1"/>
  <c r="AJ174" i="53" s="1"/>
  <c r="AK174" i="53" s="1"/>
  <c r="AL174" i="53" s="1"/>
  <c r="AM174" i="53" s="1"/>
  <c r="AN174" i="53" s="1"/>
  <c r="AO174" i="53" s="1"/>
  <c r="AP174" i="53" s="1"/>
  <c r="AQ174" i="53" s="1"/>
  <c r="AR174" i="53" s="1"/>
  <c r="AS174" i="53" s="1"/>
  <c r="AT174" i="53" s="1"/>
  <c r="AU174" i="53" s="1"/>
  <c r="AV174" i="53" s="1"/>
  <c r="AW174" i="53" s="1"/>
  <c r="AX174" i="53" s="1"/>
  <c r="AY174" i="53" s="1"/>
  <c r="AZ174" i="53" s="1"/>
  <c r="BA174" i="53" s="1"/>
  <c r="K173" i="53"/>
  <c r="L173" i="53"/>
  <c r="M173" i="53"/>
  <c r="N173" i="53" s="1"/>
  <c r="O173" i="53"/>
  <c r="P173" i="53" s="1"/>
  <c r="Q173" i="53" s="1"/>
  <c r="R173" i="53" s="1"/>
  <c r="S173" i="53" s="1"/>
  <c r="T173" i="53" s="1"/>
  <c r="U173" i="53" s="1"/>
  <c r="V173" i="53" s="1"/>
  <c r="W173" i="53" s="1"/>
  <c r="X173" i="53" s="1"/>
  <c r="Y173" i="53" s="1"/>
  <c r="Z173" i="53" s="1"/>
  <c r="AA173" i="53" s="1"/>
  <c r="AB173" i="53" s="1"/>
  <c r="AC173" i="53" s="1"/>
  <c r="AD173" i="53" s="1"/>
  <c r="AE173" i="53" s="1"/>
  <c r="AF173" i="53" s="1"/>
  <c r="AG173" i="53" s="1"/>
  <c r="AH173" i="53" s="1"/>
  <c r="AI173" i="53" s="1"/>
  <c r="AJ173" i="53" s="1"/>
  <c r="AK173" i="53" s="1"/>
  <c r="AL173" i="53" s="1"/>
  <c r="AM173" i="53" s="1"/>
  <c r="AN173" i="53" s="1"/>
  <c r="AO173" i="53" s="1"/>
  <c r="AP173" i="53" s="1"/>
  <c r="AQ173" i="53" s="1"/>
  <c r="AR173" i="53" s="1"/>
  <c r="AS173" i="53" s="1"/>
  <c r="AT173" i="53" s="1"/>
  <c r="AU173" i="53" s="1"/>
  <c r="AV173" i="53" s="1"/>
  <c r="AW173" i="53" s="1"/>
  <c r="AX173" i="53" s="1"/>
  <c r="AY173" i="53" s="1"/>
  <c r="K172" i="53"/>
  <c r="L172" i="53" s="1"/>
  <c r="M172" i="53" s="1"/>
  <c r="N172" i="53" s="1"/>
  <c r="O172" i="53" s="1"/>
  <c r="P172" i="53" s="1"/>
  <c r="Q172" i="53" s="1"/>
  <c r="R172" i="53" s="1"/>
  <c r="S172" i="53" s="1"/>
  <c r="T172" i="53" s="1"/>
  <c r="U172" i="53" s="1"/>
  <c r="V172" i="53" s="1"/>
  <c r="W172" i="53" s="1"/>
  <c r="X172" i="53" s="1"/>
  <c r="Y172" i="53" s="1"/>
  <c r="Z172" i="53" s="1"/>
  <c r="AA172" i="53" s="1"/>
  <c r="AB172" i="53" s="1"/>
  <c r="AC172" i="53" s="1"/>
  <c r="AD172" i="53" s="1"/>
  <c r="AE172" i="53" s="1"/>
  <c r="AF172" i="53" s="1"/>
  <c r="AG172" i="53" s="1"/>
  <c r="AH172" i="53" s="1"/>
  <c r="AI172" i="53" s="1"/>
  <c r="AJ172" i="53" s="1"/>
  <c r="AK172" i="53" s="1"/>
  <c r="AL172" i="53" s="1"/>
  <c r="AM172" i="53" s="1"/>
  <c r="AN172" i="53" s="1"/>
  <c r="AO172" i="53" s="1"/>
  <c r="AP172" i="53" s="1"/>
  <c r="AQ172" i="53" s="1"/>
  <c r="AR172" i="53" s="1"/>
  <c r="AS172" i="53" s="1"/>
  <c r="AT172" i="53" s="1"/>
  <c r="AU172" i="53" s="1"/>
  <c r="AV172" i="53" s="1"/>
  <c r="AW172" i="53" s="1"/>
  <c r="AX172" i="53" s="1"/>
  <c r="AY172" i="53" s="1"/>
  <c r="AZ172" i="53" s="1"/>
  <c r="K171" i="53"/>
  <c r="L171" i="53" s="1"/>
  <c r="M171" i="53" s="1"/>
  <c r="N171" i="53"/>
  <c r="O171" i="53" s="1"/>
  <c r="P171" i="53" s="1"/>
  <c r="Q171" i="53" s="1"/>
  <c r="R171" i="53" s="1"/>
  <c r="S171" i="53" s="1"/>
  <c r="T171" i="53" s="1"/>
  <c r="U171" i="53" s="1"/>
  <c r="V171" i="53" s="1"/>
  <c r="W171" i="53" s="1"/>
  <c r="X171" i="53" s="1"/>
  <c r="Y171" i="53" s="1"/>
  <c r="Z171" i="53" s="1"/>
  <c r="AA171" i="53" s="1"/>
  <c r="AB171" i="53" s="1"/>
  <c r="AC171" i="53" s="1"/>
  <c r="AD171" i="53" s="1"/>
  <c r="AE171" i="53" s="1"/>
  <c r="K170" i="53"/>
  <c r="L170" i="53"/>
  <c r="M170" i="53" s="1"/>
  <c r="N170" i="53" s="1"/>
  <c r="O170" i="53" s="1"/>
  <c r="P170" i="53" s="1"/>
  <c r="Q170" i="53" s="1"/>
  <c r="R170" i="53" s="1"/>
  <c r="S170" i="53" s="1"/>
  <c r="T170" i="53" s="1"/>
  <c r="U170" i="53" s="1"/>
  <c r="V170" i="53" s="1"/>
  <c r="W170" i="53" s="1"/>
  <c r="X170" i="53" s="1"/>
  <c r="Y170" i="53" s="1"/>
  <c r="Z170" i="53" s="1"/>
  <c r="AA170" i="53" s="1"/>
  <c r="AB170" i="53" s="1"/>
  <c r="AC170" i="53" s="1"/>
  <c r="AD170" i="53" s="1"/>
  <c r="AE170" i="53" s="1"/>
  <c r="AF170" i="53" s="1"/>
  <c r="AG170" i="53" s="1"/>
  <c r="AH170" i="53" s="1"/>
  <c r="AI170" i="53" s="1"/>
  <c r="K169" i="53"/>
  <c r="L169" i="53" s="1"/>
  <c r="M169" i="53" s="1"/>
  <c r="N169" i="53" s="1"/>
  <c r="O169" i="53" s="1"/>
  <c r="P169" i="53" s="1"/>
  <c r="Q169" i="53" s="1"/>
  <c r="R169" i="53" s="1"/>
  <c r="S169" i="53" s="1"/>
  <c r="T169" i="53" s="1"/>
  <c r="U169" i="53" s="1"/>
  <c r="V169" i="53" s="1"/>
  <c r="W169" i="53" s="1"/>
  <c r="X169" i="53" s="1"/>
  <c r="Y169" i="53" s="1"/>
  <c r="Z169" i="53" s="1"/>
  <c r="AA169" i="53" s="1"/>
  <c r="AB169" i="53" s="1"/>
  <c r="AC169" i="53" s="1"/>
  <c r="AD169" i="53" s="1"/>
  <c r="AE169" i="53" s="1"/>
  <c r="AF169" i="53" s="1"/>
  <c r="AG169" i="53" s="1"/>
  <c r="AH169" i="53" s="1"/>
  <c r="AI169" i="53" s="1"/>
  <c r="K168" i="53"/>
  <c r="L168" i="53" s="1"/>
  <c r="M168" i="53" s="1"/>
  <c r="N168" i="53" s="1"/>
  <c r="O168" i="53"/>
  <c r="P168" i="53" s="1"/>
  <c r="Q168" i="53" s="1"/>
  <c r="R168" i="53" s="1"/>
  <c r="S168" i="53" s="1"/>
  <c r="T168" i="53" s="1"/>
  <c r="U168" i="53" s="1"/>
  <c r="V168" i="53" s="1"/>
  <c r="W168" i="53" s="1"/>
  <c r="X168" i="53" s="1"/>
  <c r="Y168" i="53" s="1"/>
  <c r="Z168" i="53" s="1"/>
  <c r="AA168" i="53" s="1"/>
  <c r="AB168" i="53" s="1"/>
  <c r="AC168" i="53" s="1"/>
  <c r="AD168" i="53" s="1"/>
  <c r="AE168" i="53" s="1"/>
  <c r="AF168" i="53" s="1"/>
  <c r="AG168" i="53" s="1"/>
  <c r="AH168" i="53" s="1"/>
  <c r="AI168" i="53" s="1"/>
  <c r="K167" i="53"/>
  <c r="L167" i="53" s="1"/>
  <c r="M167" i="53" s="1"/>
  <c r="N167" i="53" s="1"/>
  <c r="O167" i="53" s="1"/>
  <c r="P167" i="53" s="1"/>
  <c r="Q167" i="53" s="1"/>
  <c r="R167" i="53" s="1"/>
  <c r="S167" i="53" s="1"/>
  <c r="T167" i="53" s="1"/>
  <c r="U167" i="53" s="1"/>
  <c r="V167" i="53" s="1"/>
  <c r="W167" i="53" s="1"/>
  <c r="X167" i="53" s="1"/>
  <c r="Y167" i="53" s="1"/>
  <c r="Z167" i="53" s="1"/>
  <c r="AA167" i="53" s="1"/>
  <c r="AB167" i="53" s="1"/>
  <c r="AC167" i="53" s="1"/>
  <c r="AD167" i="53" s="1"/>
  <c r="AE167" i="53" s="1"/>
  <c r="AF167" i="53" s="1"/>
  <c r="AG167" i="53" s="1"/>
  <c r="K166" i="53"/>
  <c r="L166" i="53"/>
  <c r="M166" i="53" s="1"/>
  <c r="N166" i="53" s="1"/>
  <c r="O166" i="53" s="1"/>
  <c r="P166" i="53" s="1"/>
  <c r="Q166" i="53" s="1"/>
  <c r="R166" i="53" s="1"/>
  <c r="S166" i="53" s="1"/>
  <c r="T166" i="53" s="1"/>
  <c r="U166" i="53" s="1"/>
  <c r="V166" i="53" s="1"/>
  <c r="W166" i="53" s="1"/>
  <c r="X166" i="53" s="1"/>
  <c r="Y166" i="53" s="1"/>
  <c r="Z166" i="53" s="1"/>
  <c r="AA166" i="53" s="1"/>
  <c r="AB166" i="53" s="1"/>
  <c r="AC166" i="53" s="1"/>
  <c r="AD166" i="53" s="1"/>
  <c r="AE166" i="53" s="1"/>
  <c r="AF166" i="53" s="1"/>
  <c r="AG166" i="53" s="1"/>
  <c r="AH166" i="53" s="1"/>
  <c r="AI166" i="53" s="1"/>
  <c r="AJ166" i="53" s="1"/>
  <c r="K165" i="53"/>
  <c r="L165" i="53"/>
  <c r="M165" i="53"/>
  <c r="N165" i="53"/>
  <c r="O165" i="53" s="1"/>
  <c r="P165" i="53" s="1"/>
  <c r="Q165" i="53" s="1"/>
  <c r="R165" i="53" s="1"/>
  <c r="S165" i="53" s="1"/>
  <c r="T165" i="53" s="1"/>
  <c r="U165" i="53" s="1"/>
  <c r="V165" i="53"/>
  <c r="W165" i="53" s="1"/>
  <c r="X165" i="53" s="1"/>
  <c r="Y165" i="53" s="1"/>
  <c r="Z165" i="53" s="1"/>
  <c r="AA165" i="53" s="1"/>
  <c r="AB165" i="53" s="1"/>
  <c r="AC165" i="53" s="1"/>
  <c r="AD165" i="53" s="1"/>
  <c r="AE165" i="53" s="1"/>
  <c r="AF165" i="53" s="1"/>
  <c r="AG165" i="53" s="1"/>
  <c r="AH165" i="53" s="1"/>
  <c r="AI165" i="53" s="1"/>
  <c r="K164" i="53"/>
  <c r="L164" i="53"/>
  <c r="M164" i="53" s="1"/>
  <c r="N164" i="53" s="1"/>
  <c r="O164" i="53" s="1"/>
  <c r="P164" i="53" s="1"/>
  <c r="Q164" i="53" s="1"/>
  <c r="R164" i="53" s="1"/>
  <c r="S164" i="53" s="1"/>
  <c r="T164" i="53" s="1"/>
  <c r="U164" i="53" s="1"/>
  <c r="V164" i="53" s="1"/>
  <c r="W164" i="53" s="1"/>
  <c r="X164" i="53" s="1"/>
  <c r="Y164" i="53" s="1"/>
  <c r="Z164" i="53" s="1"/>
  <c r="AA164" i="53" s="1"/>
  <c r="AB164" i="53" s="1"/>
  <c r="AC164" i="53" s="1"/>
  <c r="AD164" i="53" s="1"/>
  <c r="AE164" i="53" s="1"/>
  <c r="K163" i="53"/>
  <c r="L163" i="53" s="1"/>
  <c r="M163" i="53" s="1"/>
  <c r="N163" i="53" s="1"/>
  <c r="O163" i="53" s="1"/>
  <c r="P163" i="53" s="1"/>
  <c r="Q163" i="53" s="1"/>
  <c r="R163" i="53" s="1"/>
  <c r="S163" i="53" s="1"/>
  <c r="T163" i="53" s="1"/>
  <c r="U163" i="53" s="1"/>
  <c r="V163" i="53" s="1"/>
  <c r="W163" i="53" s="1"/>
  <c r="X163" i="53" s="1"/>
  <c r="Y163" i="53" s="1"/>
  <c r="Z163" i="53" s="1"/>
  <c r="AA163" i="53" s="1"/>
  <c r="AB163" i="53" s="1"/>
  <c r="AC163" i="53" s="1"/>
  <c r="AD163" i="53" s="1"/>
  <c r="AE163" i="53" s="1"/>
  <c r="AF163" i="53" s="1"/>
  <c r="AG163" i="53" s="1"/>
  <c r="AH163" i="53" s="1"/>
  <c r="AI163" i="53" s="1"/>
  <c r="AJ163" i="53" s="1"/>
  <c r="AK163" i="53" s="1"/>
  <c r="AL163" i="53" s="1"/>
  <c r="AM163" i="53" s="1"/>
  <c r="AN163" i="53" s="1"/>
  <c r="AO163" i="53" s="1"/>
  <c r="AP163" i="53" s="1"/>
  <c r="AQ163" i="53" s="1"/>
  <c r="AR163" i="53" s="1"/>
  <c r="AS163" i="53" s="1"/>
  <c r="AT163" i="53" s="1"/>
  <c r="AU163" i="53" s="1"/>
  <c r="AV163" i="53" s="1"/>
  <c r="AW163" i="53" s="1"/>
  <c r="AX163" i="53" s="1"/>
  <c r="AY163" i="53" s="1"/>
  <c r="K162" i="53"/>
  <c r="L162" i="53"/>
  <c r="M162" i="53" s="1"/>
  <c r="N162" i="53" s="1"/>
  <c r="O162" i="53" s="1"/>
  <c r="P162" i="53" s="1"/>
  <c r="Q162" i="53" s="1"/>
  <c r="R162" i="53" s="1"/>
  <c r="S162" i="53" s="1"/>
  <c r="T162" i="53" s="1"/>
  <c r="U162" i="53" s="1"/>
  <c r="V162" i="53" s="1"/>
  <c r="W162" i="53" s="1"/>
  <c r="X162" i="53" s="1"/>
  <c r="Y162" i="53" s="1"/>
  <c r="Z162" i="53" s="1"/>
  <c r="AA162" i="53" s="1"/>
  <c r="AB162" i="53" s="1"/>
  <c r="AC162" i="53" s="1"/>
  <c r="AD162" i="53" s="1"/>
  <c r="AE162" i="53" s="1"/>
  <c r="K161" i="53"/>
  <c r="L161" i="53"/>
  <c r="M161" i="53"/>
  <c r="N161" i="53"/>
  <c r="O161" i="53"/>
  <c r="P161" i="53" s="1"/>
  <c r="Q161" i="53" s="1"/>
  <c r="R161" i="53" s="1"/>
  <c r="S161" i="53" s="1"/>
  <c r="T161" i="53" s="1"/>
  <c r="U161" i="53" s="1"/>
  <c r="V161" i="53" s="1"/>
  <c r="W161" i="53" s="1"/>
  <c r="X161" i="53" s="1"/>
  <c r="Y161" i="53" s="1"/>
  <c r="Z161" i="53" s="1"/>
  <c r="AA161" i="53" s="1"/>
  <c r="AB161" i="53" s="1"/>
  <c r="AC161" i="53" s="1"/>
  <c r="AD161" i="53" s="1"/>
  <c r="AE161" i="53" s="1"/>
  <c r="AF161" i="53" s="1"/>
  <c r="AG161" i="53" s="1"/>
  <c r="AH161" i="53" s="1"/>
  <c r="AI161" i="53" s="1"/>
  <c r="AJ161" i="53" s="1"/>
  <c r="AK161" i="53" s="1"/>
  <c r="AL161" i="53" s="1"/>
  <c r="AM161" i="53" s="1"/>
  <c r="AN161" i="53" s="1"/>
  <c r="AO161" i="53" s="1"/>
  <c r="AP161" i="53" s="1"/>
  <c r="AQ161" i="53" s="1"/>
  <c r="AR161" i="53" s="1"/>
  <c r="AS161" i="53" s="1"/>
  <c r="AT161" i="53" s="1"/>
  <c r="AU161" i="53" s="1"/>
  <c r="AV161" i="53" s="1"/>
  <c r="AW161" i="53" s="1"/>
  <c r="AX161" i="53" s="1"/>
  <c r="AY161" i="53" s="1"/>
  <c r="K160" i="53"/>
  <c r="L160" i="53" s="1"/>
  <c r="M160" i="53" s="1"/>
  <c r="N160" i="53"/>
  <c r="O160" i="53" s="1"/>
  <c r="P160" i="53" s="1"/>
  <c r="Q160" i="53" s="1"/>
  <c r="R160" i="53" s="1"/>
  <c r="S160" i="53" s="1"/>
  <c r="T160" i="53" s="1"/>
  <c r="U160" i="53" s="1"/>
  <c r="V160" i="53" s="1"/>
  <c r="W160" i="53" s="1"/>
  <c r="X160" i="53" s="1"/>
  <c r="Y160" i="53" s="1"/>
  <c r="Z160" i="53" s="1"/>
  <c r="AA160" i="53" s="1"/>
  <c r="AB160" i="53" s="1"/>
  <c r="AC160" i="53" s="1"/>
  <c r="AD160" i="53" s="1"/>
  <c r="AE160" i="53" s="1"/>
  <c r="K159" i="53"/>
  <c r="L159" i="53" s="1"/>
  <c r="M159" i="53" s="1"/>
  <c r="N159" i="53" s="1"/>
  <c r="O159" i="53" s="1"/>
  <c r="P159" i="53" s="1"/>
  <c r="Q159" i="53" s="1"/>
  <c r="R159" i="53" s="1"/>
  <c r="S159" i="53" s="1"/>
  <c r="T159" i="53" s="1"/>
  <c r="U159" i="53" s="1"/>
  <c r="V159" i="53" s="1"/>
  <c r="W159" i="53" s="1"/>
  <c r="X159" i="53" s="1"/>
  <c r="Y159" i="53" s="1"/>
  <c r="Z159" i="53" s="1"/>
  <c r="AA159" i="53" s="1"/>
  <c r="AB159" i="53" s="1"/>
  <c r="AC159" i="53" s="1"/>
  <c r="AD159" i="53" s="1"/>
  <c r="AE159" i="53" s="1"/>
  <c r="AF159" i="53" s="1"/>
  <c r="AG159" i="53" s="1"/>
  <c r="AH159" i="53" s="1"/>
  <c r="AI159" i="53" s="1"/>
  <c r="AJ159" i="53" s="1"/>
  <c r="AK159" i="53" s="1"/>
  <c r="AL159" i="53" s="1"/>
  <c r="AM159" i="53" s="1"/>
  <c r="AN159" i="53" s="1"/>
  <c r="AO159" i="53" s="1"/>
  <c r="AP159" i="53" s="1"/>
  <c r="AQ159" i="53" s="1"/>
  <c r="AR159" i="53" s="1"/>
  <c r="AS159" i="53" s="1"/>
  <c r="AT159" i="53" s="1"/>
  <c r="AU159" i="53" s="1"/>
  <c r="AV159" i="53" s="1"/>
  <c r="AW159" i="53" s="1"/>
  <c r="AX159" i="53" s="1"/>
  <c r="AY159" i="53" s="1"/>
  <c r="K158" i="53"/>
  <c r="L158" i="53"/>
  <c r="M158" i="53"/>
  <c r="N158" i="53" s="1"/>
  <c r="O158" i="53" s="1"/>
  <c r="P158" i="53" s="1"/>
  <c r="Q158" i="53" s="1"/>
  <c r="R158" i="53" s="1"/>
  <c r="S158" i="53" s="1"/>
  <c r="T158" i="53" s="1"/>
  <c r="U158" i="53" s="1"/>
  <c r="V158" i="53" s="1"/>
  <c r="W158" i="53" s="1"/>
  <c r="X158" i="53" s="1"/>
  <c r="Y158" i="53" s="1"/>
  <c r="Z158" i="53" s="1"/>
  <c r="AA158" i="53" s="1"/>
  <c r="AB158" i="53" s="1"/>
  <c r="AC158" i="53" s="1"/>
  <c r="AD158" i="53" s="1"/>
  <c r="AE158" i="53" s="1"/>
  <c r="AF158" i="53" s="1"/>
  <c r="AG158" i="53" s="1"/>
  <c r="AH158" i="53" s="1"/>
  <c r="AI158" i="53" s="1"/>
  <c r="AJ158" i="53" s="1"/>
  <c r="AK158" i="53" s="1"/>
  <c r="AL158" i="53" s="1"/>
  <c r="AM158" i="53" s="1"/>
  <c r="AN158" i="53" s="1"/>
  <c r="AO158" i="53" s="1"/>
  <c r="AP158" i="53" s="1"/>
  <c r="AQ158" i="53" s="1"/>
  <c r="AR158" i="53" s="1"/>
  <c r="AS158" i="53" s="1"/>
  <c r="AT158" i="53" s="1"/>
  <c r="AU158" i="53" s="1"/>
  <c r="AV158" i="53" s="1"/>
  <c r="AW158" i="53" s="1"/>
  <c r="AX158" i="53" s="1"/>
  <c r="AY158" i="53" s="1"/>
  <c r="K157" i="53"/>
  <c r="L157" i="53"/>
  <c r="M157" i="53"/>
  <c r="N157" i="53"/>
  <c r="O157" i="53" s="1"/>
  <c r="P157" i="53" s="1"/>
  <c r="Q157" i="53" s="1"/>
  <c r="R157" i="53" s="1"/>
  <c r="S157" i="53" s="1"/>
  <c r="T157" i="53" s="1"/>
  <c r="U157" i="53" s="1"/>
  <c r="V157" i="53" s="1"/>
  <c r="W157" i="53" s="1"/>
  <c r="X157" i="53" s="1"/>
  <c r="Y157" i="53" s="1"/>
  <c r="Z157" i="53" s="1"/>
  <c r="AA157" i="53" s="1"/>
  <c r="AB157" i="53" s="1"/>
  <c r="AC157" i="53" s="1"/>
  <c r="AD157" i="53" s="1"/>
  <c r="AE157" i="53" s="1"/>
  <c r="AF157" i="53" s="1"/>
  <c r="AG157" i="53" s="1"/>
  <c r="AH157" i="53" s="1"/>
  <c r="AI157" i="53" s="1"/>
  <c r="AJ157" i="53" s="1"/>
  <c r="AK157" i="53" s="1"/>
  <c r="AL157" i="53" s="1"/>
  <c r="AM157" i="53" s="1"/>
  <c r="AN157" i="53" s="1"/>
  <c r="AO157" i="53" s="1"/>
  <c r="AP157" i="53" s="1"/>
  <c r="AQ157" i="53" s="1"/>
  <c r="AR157" i="53" s="1"/>
  <c r="AS157" i="53" s="1"/>
  <c r="AT157" i="53" s="1"/>
  <c r="AU157" i="53" s="1"/>
  <c r="AV157" i="53" s="1"/>
  <c r="AW157" i="53" s="1"/>
  <c r="AX157" i="53" s="1"/>
  <c r="AY157" i="53" s="1"/>
  <c r="K156" i="53"/>
  <c r="L156" i="53" s="1"/>
  <c r="M156" i="53" s="1"/>
  <c r="N156" i="53"/>
  <c r="O156" i="53"/>
  <c r="P156" i="53" s="1"/>
  <c r="Q156" i="53" s="1"/>
  <c r="R156" i="53" s="1"/>
  <c r="S156" i="53" s="1"/>
  <c r="T156" i="53" s="1"/>
  <c r="U156" i="53" s="1"/>
  <c r="V156" i="53" s="1"/>
  <c r="W156" i="53" s="1"/>
  <c r="X156" i="53" s="1"/>
  <c r="Y156" i="53" s="1"/>
  <c r="Z156" i="53" s="1"/>
  <c r="AA156" i="53" s="1"/>
  <c r="AB156" i="53" s="1"/>
  <c r="AC156" i="53" s="1"/>
  <c r="AD156" i="53" s="1"/>
  <c r="AE156" i="53" s="1"/>
  <c r="AF156" i="53" s="1"/>
  <c r="AG156" i="53" s="1"/>
  <c r="AH156" i="53" s="1"/>
  <c r="AI156" i="53" s="1"/>
  <c r="AJ156" i="53" s="1"/>
  <c r="AK156" i="53" s="1"/>
  <c r="AL156" i="53" s="1"/>
  <c r="AM156" i="53" s="1"/>
  <c r="AN156" i="53" s="1"/>
  <c r="AO156" i="53" s="1"/>
  <c r="AP156" i="53" s="1"/>
  <c r="AQ156" i="53" s="1"/>
  <c r="AR156" i="53" s="1"/>
  <c r="AS156" i="53" s="1"/>
  <c r="AT156" i="53" s="1"/>
  <c r="AU156" i="53" s="1"/>
  <c r="AV156" i="53" s="1"/>
  <c r="AW156" i="53" s="1"/>
  <c r="AX156" i="53" s="1"/>
  <c r="K155" i="53"/>
  <c r="L155" i="53" s="1"/>
  <c r="M155" i="53" s="1"/>
  <c r="N155" i="53" s="1"/>
  <c r="O155" i="53" s="1"/>
  <c r="P155" i="53" s="1"/>
  <c r="Q155" i="53" s="1"/>
  <c r="R155" i="53" s="1"/>
  <c r="S155" i="53" s="1"/>
  <c r="T155" i="53" s="1"/>
  <c r="U155" i="53" s="1"/>
  <c r="V155" i="53" s="1"/>
  <c r="W155" i="53" s="1"/>
  <c r="X155" i="53" s="1"/>
  <c r="Y155" i="53" s="1"/>
  <c r="Z155" i="53" s="1"/>
  <c r="AA155" i="53" s="1"/>
  <c r="AB155" i="53" s="1"/>
  <c r="AC155" i="53" s="1"/>
  <c r="AD155" i="53" s="1"/>
  <c r="AE155" i="53" s="1"/>
  <c r="AF155" i="53" s="1"/>
  <c r="AG155" i="53" s="1"/>
  <c r="AH155" i="53" s="1"/>
  <c r="AI155" i="53" s="1"/>
  <c r="AJ155" i="53" s="1"/>
  <c r="AK155" i="53" s="1"/>
  <c r="AL155" i="53" s="1"/>
  <c r="AM155" i="53" s="1"/>
  <c r="AN155" i="53" s="1"/>
  <c r="AO155" i="53" s="1"/>
  <c r="AP155" i="53" s="1"/>
  <c r="AQ155" i="53" s="1"/>
  <c r="AR155" i="53" s="1"/>
  <c r="AS155" i="53" s="1"/>
  <c r="AT155" i="53" s="1"/>
  <c r="AU155" i="53" s="1"/>
  <c r="AV155" i="53" s="1"/>
  <c r="AW155" i="53" s="1"/>
  <c r="AX155" i="53" s="1"/>
  <c r="K154" i="53"/>
  <c r="L154" i="53"/>
  <c r="M154" i="53" s="1"/>
  <c r="N154" i="53" s="1"/>
  <c r="O154" i="53" s="1"/>
  <c r="P154" i="53" s="1"/>
  <c r="Q154" i="53" s="1"/>
  <c r="R154" i="53" s="1"/>
  <c r="S154" i="53" s="1"/>
  <c r="T154" i="53" s="1"/>
  <c r="U154" i="53" s="1"/>
  <c r="V154" i="53" s="1"/>
  <c r="W154" i="53" s="1"/>
  <c r="X154" i="53" s="1"/>
  <c r="Y154" i="53" s="1"/>
  <c r="Z154" i="53" s="1"/>
  <c r="AA154" i="53" s="1"/>
  <c r="AB154" i="53" s="1"/>
  <c r="AC154" i="53" s="1"/>
  <c r="AD154" i="53" s="1"/>
  <c r="AE154" i="53" s="1"/>
  <c r="AF154" i="53" s="1"/>
  <c r="AG154" i="53" s="1"/>
  <c r="AH154" i="53" s="1"/>
  <c r="AI154" i="53" s="1"/>
  <c r="AJ154" i="53" s="1"/>
  <c r="AK154" i="53" s="1"/>
  <c r="AL154" i="53" s="1"/>
  <c r="AM154" i="53" s="1"/>
  <c r="AN154" i="53" s="1"/>
  <c r="AO154" i="53" s="1"/>
  <c r="AP154" i="53" s="1"/>
  <c r="AQ154" i="53" s="1"/>
  <c r="AR154" i="53" s="1"/>
  <c r="AS154" i="53" s="1"/>
  <c r="AT154" i="53" s="1"/>
  <c r="AU154" i="53" s="1"/>
  <c r="AV154" i="53" s="1"/>
  <c r="AW154" i="53" s="1"/>
  <c r="K153" i="53"/>
  <c r="L153" i="53" s="1"/>
  <c r="M153" i="53" s="1"/>
  <c r="N153" i="53" s="1"/>
  <c r="O153" i="53" s="1"/>
  <c r="P153" i="53" s="1"/>
  <c r="Q153" i="53" s="1"/>
  <c r="R153" i="53" s="1"/>
  <c r="S153" i="53" s="1"/>
  <c r="T153" i="53" s="1"/>
  <c r="U153" i="53" s="1"/>
  <c r="V153" i="53" s="1"/>
  <c r="W153" i="53" s="1"/>
  <c r="X153" i="53" s="1"/>
  <c r="Y153" i="53" s="1"/>
  <c r="Z153" i="53" s="1"/>
  <c r="AA153" i="53" s="1"/>
  <c r="AB153" i="53" s="1"/>
  <c r="AC153" i="53" s="1"/>
  <c r="AD153" i="53" s="1"/>
  <c r="AE153" i="53" s="1"/>
  <c r="AF153" i="53" s="1"/>
  <c r="AG153" i="53" s="1"/>
  <c r="AH153" i="53" s="1"/>
  <c r="AI153" i="53" s="1"/>
  <c r="AJ153" i="53" s="1"/>
  <c r="AK153" i="53" s="1"/>
  <c r="AL153" i="53" s="1"/>
  <c r="AM153" i="53" s="1"/>
  <c r="AN153" i="53" s="1"/>
  <c r="AO153" i="53" s="1"/>
  <c r="AP153" i="53" s="1"/>
  <c r="AQ153" i="53" s="1"/>
  <c r="AR153" i="53" s="1"/>
  <c r="AS153" i="53" s="1"/>
  <c r="AT153" i="53" s="1"/>
  <c r="AU153" i="53" s="1"/>
  <c r="AV153" i="53" s="1"/>
  <c r="AW153" i="53" s="1"/>
  <c r="AX153" i="53" s="1"/>
  <c r="AY153" i="53" s="1"/>
  <c r="K152" i="53"/>
  <c r="L152" i="53" s="1"/>
  <c r="M152" i="53" s="1"/>
  <c r="N152" i="53" s="1"/>
  <c r="O152" i="53" s="1"/>
  <c r="P152" i="53" s="1"/>
  <c r="Q152" i="53" s="1"/>
  <c r="R152" i="53" s="1"/>
  <c r="S152" i="53" s="1"/>
  <c r="T152" i="53" s="1"/>
  <c r="U152" i="53" s="1"/>
  <c r="V152" i="53" s="1"/>
  <c r="W152" i="53" s="1"/>
  <c r="X152" i="53" s="1"/>
  <c r="Y152" i="53" s="1"/>
  <c r="Z152" i="53" s="1"/>
  <c r="AA152" i="53" s="1"/>
  <c r="AB152" i="53" s="1"/>
  <c r="AC152" i="53" s="1"/>
  <c r="AD152" i="53" s="1"/>
  <c r="AE152" i="53" s="1"/>
  <c r="AF152" i="53" s="1"/>
  <c r="AG152" i="53" s="1"/>
  <c r="AH152" i="53" s="1"/>
  <c r="AI152" i="53" s="1"/>
  <c r="AJ152" i="53" s="1"/>
  <c r="AK152" i="53" s="1"/>
  <c r="AL152" i="53" s="1"/>
  <c r="AM152" i="53" s="1"/>
  <c r="AN152" i="53" s="1"/>
  <c r="AO152" i="53" s="1"/>
  <c r="AP152" i="53" s="1"/>
  <c r="AQ152" i="53" s="1"/>
  <c r="AR152" i="53" s="1"/>
  <c r="AS152" i="53" s="1"/>
  <c r="AT152" i="53" s="1"/>
  <c r="AU152" i="53" s="1"/>
  <c r="AV152" i="53" s="1"/>
  <c r="AW152" i="53" s="1"/>
  <c r="K151" i="53"/>
  <c r="L151" i="53"/>
  <c r="M151" i="53"/>
  <c r="N151" i="53"/>
  <c r="O151" i="53" s="1"/>
  <c r="P151" i="53"/>
  <c r="Q151" i="53" s="1"/>
  <c r="R151" i="53" s="1"/>
  <c r="S151" i="53" s="1"/>
  <c r="T151" i="53" s="1"/>
  <c r="U151" i="53" s="1"/>
  <c r="V151" i="53" s="1"/>
  <c r="W151" i="53" s="1"/>
  <c r="X151" i="53" s="1"/>
  <c r="Y151" i="53" s="1"/>
  <c r="Z151" i="53" s="1"/>
  <c r="AA151" i="53" s="1"/>
  <c r="AB151" i="53" s="1"/>
  <c r="AC151" i="53" s="1"/>
  <c r="AD151" i="53" s="1"/>
  <c r="AE151" i="53" s="1"/>
  <c r="AF151" i="53" s="1"/>
  <c r="AG151" i="53" s="1"/>
  <c r="AH151" i="53" s="1"/>
  <c r="AI151" i="53" s="1"/>
  <c r="AJ151" i="53" s="1"/>
  <c r="AK151" i="53" s="1"/>
  <c r="AL151" i="53" s="1"/>
  <c r="AM151" i="53" s="1"/>
  <c r="AN151" i="53" s="1"/>
  <c r="AO151" i="53" s="1"/>
  <c r="AP151" i="53" s="1"/>
  <c r="AQ151" i="53" s="1"/>
  <c r="AR151" i="53" s="1"/>
  <c r="AS151" i="53" s="1"/>
  <c r="AT151" i="53" s="1"/>
  <c r="AU151" i="53" s="1"/>
  <c r="AV151" i="53" s="1"/>
  <c r="AW151" i="53" s="1"/>
  <c r="AX151" i="53" s="1"/>
  <c r="AY151" i="53" s="1"/>
  <c r="AZ151" i="53" s="1"/>
  <c r="BA151" i="53" s="1"/>
  <c r="BB151" i="53" s="1"/>
  <c r="BC151" i="53" s="1"/>
  <c r="BD151" i="53" s="1"/>
  <c r="BE151" i="53" s="1"/>
  <c r="BF151" i="53" s="1"/>
  <c r="BG151" i="53" s="1"/>
  <c r="BH151" i="53" s="1"/>
  <c r="BI151" i="53" s="1"/>
  <c r="BJ151" i="53" s="1"/>
  <c r="BK151" i="53" s="1"/>
  <c r="BL151" i="53" s="1"/>
  <c r="K150" i="53"/>
  <c r="L150" i="53"/>
  <c r="M150" i="53" s="1"/>
  <c r="N150" i="53" s="1"/>
  <c r="O150" i="53" s="1"/>
  <c r="P150" i="53" s="1"/>
  <c r="Q150" i="53" s="1"/>
  <c r="R150" i="53" s="1"/>
  <c r="S150" i="53"/>
  <c r="T150" i="53" s="1"/>
  <c r="U150" i="53" s="1"/>
  <c r="V150" i="53" s="1"/>
  <c r="W150" i="53" s="1"/>
  <c r="X150" i="53" s="1"/>
  <c r="Y150" i="53" s="1"/>
  <c r="Z150" i="53" s="1"/>
  <c r="AA150" i="53" s="1"/>
  <c r="AB150" i="53" s="1"/>
  <c r="AC150" i="53" s="1"/>
  <c r="AD150" i="53" s="1"/>
  <c r="AE150" i="53" s="1"/>
  <c r="AF150" i="53" s="1"/>
  <c r="AG150" i="53" s="1"/>
  <c r="AH150" i="53" s="1"/>
  <c r="AI150" i="53" s="1"/>
  <c r="AJ150" i="53" s="1"/>
  <c r="AK150" i="53" s="1"/>
  <c r="AL150" i="53" s="1"/>
  <c r="AM150" i="53" s="1"/>
  <c r="AN150" i="53" s="1"/>
  <c r="AO150" i="53" s="1"/>
  <c r="AP150" i="53" s="1"/>
  <c r="AQ150" i="53" s="1"/>
  <c r="AR150" i="53" s="1"/>
  <c r="AS150" i="53" s="1"/>
  <c r="AT150" i="53" s="1"/>
  <c r="AU150" i="53" s="1"/>
  <c r="AV150" i="53" s="1"/>
  <c r="AW150" i="53" s="1"/>
  <c r="AX150" i="53" s="1"/>
  <c r="AY150" i="53" s="1"/>
  <c r="AZ150" i="53" s="1"/>
  <c r="BA150" i="53" s="1"/>
  <c r="BB150" i="53" s="1"/>
  <c r="BC150" i="53" s="1"/>
  <c r="BD150" i="53" s="1"/>
  <c r="BE150" i="53" s="1"/>
  <c r="BF150" i="53" s="1"/>
  <c r="BG150" i="53" s="1"/>
  <c r="BH150" i="53" s="1"/>
  <c r="BI150" i="53" s="1"/>
  <c r="BJ150" i="53" s="1"/>
  <c r="BK150" i="53" s="1"/>
  <c r="BL150" i="53" s="1"/>
  <c r="K149" i="53"/>
  <c r="L149" i="53"/>
  <c r="M149" i="53" s="1"/>
  <c r="N149" i="53"/>
  <c r="O149" i="53" s="1"/>
  <c r="P149" i="53" s="1"/>
  <c r="Q149" i="53" s="1"/>
  <c r="R149" i="53" s="1"/>
  <c r="S149" i="53" s="1"/>
  <c r="T149" i="53" s="1"/>
  <c r="U149" i="53" s="1"/>
  <c r="V149" i="53" s="1"/>
  <c r="W149" i="53" s="1"/>
  <c r="X149" i="53" s="1"/>
  <c r="Y149" i="53" s="1"/>
  <c r="Z149" i="53" s="1"/>
  <c r="AA149" i="53" s="1"/>
  <c r="AB149" i="53" s="1"/>
  <c r="AC149" i="53" s="1"/>
  <c r="AD149" i="53" s="1"/>
  <c r="AE149" i="53" s="1"/>
  <c r="AF149" i="53" s="1"/>
  <c r="AG149" i="53" s="1"/>
  <c r="AH149" i="53" s="1"/>
  <c r="AI149" i="53" s="1"/>
  <c r="AJ149" i="53" s="1"/>
  <c r="AK149" i="53" s="1"/>
  <c r="AL149" i="53" s="1"/>
  <c r="AM149" i="53" s="1"/>
  <c r="AN149" i="53" s="1"/>
  <c r="AO149" i="53" s="1"/>
  <c r="AP149" i="53" s="1"/>
  <c r="AQ149" i="53" s="1"/>
  <c r="AR149" i="53" s="1"/>
  <c r="AS149" i="53" s="1"/>
  <c r="AT149" i="53" s="1"/>
  <c r="AU149" i="53" s="1"/>
  <c r="AV149" i="53" s="1"/>
  <c r="AW149" i="53" s="1"/>
  <c r="AX149" i="53" s="1"/>
  <c r="AY149" i="53" s="1"/>
  <c r="AZ149" i="53" s="1"/>
  <c r="BA149" i="53" s="1"/>
  <c r="BB149" i="53" s="1"/>
  <c r="BC149" i="53" s="1"/>
  <c r="BD149" i="53" s="1"/>
  <c r="BE149" i="53" s="1"/>
  <c r="BF149" i="53" s="1"/>
  <c r="BG149" i="53" s="1"/>
  <c r="BH149" i="53" s="1"/>
  <c r="BI149" i="53" s="1"/>
  <c r="BJ149" i="53" s="1"/>
  <c r="BK149" i="53" s="1"/>
  <c r="BL149" i="53" s="1"/>
  <c r="H144" i="53"/>
  <c r="K143" i="53"/>
  <c r="L143" i="53"/>
  <c r="M143" i="53"/>
  <c r="N143" i="53" s="1"/>
  <c r="O143" i="53"/>
  <c r="P143" i="53" s="1"/>
  <c r="Q143" i="53" s="1"/>
  <c r="R143" i="53" s="1"/>
  <c r="S143" i="53" s="1"/>
  <c r="T143" i="53" s="1"/>
  <c r="U143" i="53" s="1"/>
  <c r="V143" i="53" s="1"/>
  <c r="W143" i="53" s="1"/>
  <c r="X143" i="53" s="1"/>
  <c r="Y143" i="53" s="1"/>
  <c r="Z143" i="53" s="1"/>
  <c r="AA143" i="53" s="1"/>
  <c r="K142" i="53"/>
  <c r="L142" i="53"/>
  <c r="M142" i="53" s="1"/>
  <c r="N142" i="53" s="1"/>
  <c r="O142" i="53" s="1"/>
  <c r="P142" i="53" s="1"/>
  <c r="Q142" i="53" s="1"/>
  <c r="R142" i="53" s="1"/>
  <c r="S142" i="53" s="1"/>
  <c r="T142" i="53" s="1"/>
  <c r="U142" i="53" s="1"/>
  <c r="V142" i="53" s="1"/>
  <c r="W142" i="53" s="1"/>
  <c r="X142" i="53" s="1"/>
  <c r="Y142" i="53" s="1"/>
  <c r="Z142" i="53" s="1"/>
  <c r="AA142" i="53" s="1"/>
  <c r="K141" i="53"/>
  <c r="L141" i="53" s="1"/>
  <c r="M141" i="53"/>
  <c r="N141" i="53"/>
  <c r="O141" i="53" s="1"/>
  <c r="P141" i="53"/>
  <c r="Q141" i="53" s="1"/>
  <c r="R141" i="53" s="1"/>
  <c r="S141" i="53" s="1"/>
  <c r="T141" i="53" s="1"/>
  <c r="U141" i="53" s="1"/>
  <c r="V141" i="53" s="1"/>
  <c r="W141" i="53" s="1"/>
  <c r="X141" i="53" s="1"/>
  <c r="Y141" i="53" s="1"/>
  <c r="Z141" i="53" s="1"/>
  <c r="AA141" i="53" s="1"/>
  <c r="K140" i="53"/>
  <c r="L140" i="53" s="1"/>
  <c r="M140" i="53" s="1"/>
  <c r="N140" i="53"/>
  <c r="O140" i="53" s="1"/>
  <c r="P140" i="53" s="1"/>
  <c r="Q140" i="53" s="1"/>
  <c r="R140" i="53" s="1"/>
  <c r="S140" i="53" s="1"/>
  <c r="T140" i="53" s="1"/>
  <c r="U140" i="53" s="1"/>
  <c r="V140" i="53" s="1"/>
  <c r="W140" i="53" s="1"/>
  <c r="X140" i="53" s="1"/>
  <c r="Y140" i="53" s="1"/>
  <c r="Z140" i="53" s="1"/>
  <c r="AA140" i="53" s="1"/>
  <c r="K139" i="53"/>
  <c r="L139" i="53" s="1"/>
  <c r="M139" i="53" s="1"/>
  <c r="N139" i="53" s="1"/>
  <c r="O139" i="53" s="1"/>
  <c r="P139" i="53" s="1"/>
  <c r="Q139" i="53" s="1"/>
  <c r="R139" i="53"/>
  <c r="S139" i="53" s="1"/>
  <c r="T139" i="53" s="1"/>
  <c r="U139" i="53" s="1"/>
  <c r="V139" i="53" s="1"/>
  <c r="W139" i="53" s="1"/>
  <c r="X139" i="53" s="1"/>
  <c r="Y139" i="53" s="1"/>
  <c r="Z139" i="53" s="1"/>
  <c r="AA139" i="53" s="1"/>
  <c r="K138" i="53"/>
  <c r="L138" i="53"/>
  <c r="M138" i="53"/>
  <c r="N138" i="53" s="1"/>
  <c r="O138" i="53" s="1"/>
  <c r="P138" i="53" s="1"/>
  <c r="Q138" i="53" s="1"/>
  <c r="R138" i="53" s="1"/>
  <c r="S138" i="53" s="1"/>
  <c r="T138" i="53" s="1"/>
  <c r="U138" i="53" s="1"/>
  <c r="V138" i="53" s="1"/>
  <c r="W138" i="53" s="1"/>
  <c r="X138" i="53" s="1"/>
  <c r="Y138" i="53" s="1"/>
  <c r="Z138" i="53" s="1"/>
  <c r="AA138" i="53" s="1"/>
  <c r="K137" i="53"/>
  <c r="L137" i="53" s="1"/>
  <c r="M137" i="53" s="1"/>
  <c r="N137" i="53" s="1"/>
  <c r="O137" i="53" s="1"/>
  <c r="P137" i="53" s="1"/>
  <c r="Q137" i="53" s="1"/>
  <c r="R137" i="53" s="1"/>
  <c r="S137" i="53" s="1"/>
  <c r="T137" i="53" s="1"/>
  <c r="U137" i="53" s="1"/>
  <c r="V137" i="53" s="1"/>
  <c r="W137" i="53" s="1"/>
  <c r="X137" i="53" s="1"/>
  <c r="Y137" i="53" s="1"/>
  <c r="Z137" i="53" s="1"/>
  <c r="AA137" i="53" s="1"/>
  <c r="K136" i="53"/>
  <c r="L136" i="53"/>
  <c r="M136" i="53"/>
  <c r="N136" i="53"/>
  <c r="O136" i="53" s="1"/>
  <c r="P136" i="53"/>
  <c r="Q136" i="53" s="1"/>
  <c r="R136" i="53" s="1"/>
  <c r="S136" i="53" s="1"/>
  <c r="T136" i="53" s="1"/>
  <c r="U136" i="53" s="1"/>
  <c r="V136" i="53" s="1"/>
  <c r="W136" i="53" s="1"/>
  <c r="X136" i="53" s="1"/>
  <c r="Y136" i="53" s="1"/>
  <c r="Z136" i="53" s="1"/>
  <c r="AA136" i="53" s="1"/>
  <c r="K135" i="53"/>
  <c r="L135" i="53" s="1"/>
  <c r="M135" i="53" s="1"/>
  <c r="N135" i="53"/>
  <c r="O135" i="53" s="1"/>
  <c r="P135" i="53" s="1"/>
  <c r="Q135" i="53" s="1"/>
  <c r="R135" i="53" s="1"/>
  <c r="S135" i="53" s="1"/>
  <c r="T135" i="53" s="1"/>
  <c r="U135" i="53" s="1"/>
  <c r="V135" i="53" s="1"/>
  <c r="W135" i="53" s="1"/>
  <c r="X135" i="53" s="1"/>
  <c r="Y135" i="53" s="1"/>
  <c r="Z135" i="53" s="1"/>
  <c r="AA135" i="53" s="1"/>
  <c r="K134" i="53"/>
  <c r="L134" i="53" s="1"/>
  <c r="M134" i="53" s="1"/>
  <c r="N134" i="53" s="1"/>
  <c r="O134" i="53" s="1"/>
  <c r="P134" i="53" s="1"/>
  <c r="Q134" i="53" s="1"/>
  <c r="R134" i="53"/>
  <c r="S134" i="53" s="1"/>
  <c r="T134" i="53" s="1"/>
  <c r="U134" i="53" s="1"/>
  <c r="V134" i="53" s="1"/>
  <c r="W134" i="53" s="1"/>
  <c r="X134" i="53" s="1"/>
  <c r="Y134" i="53" s="1"/>
  <c r="Z134" i="53" s="1"/>
  <c r="AA134" i="53" s="1"/>
  <c r="K133" i="53"/>
  <c r="L133" i="53"/>
  <c r="M133" i="53"/>
  <c r="N133" i="53" s="1"/>
  <c r="O133" i="53" s="1"/>
  <c r="P133" i="53"/>
  <c r="Q133" i="53" s="1"/>
  <c r="R133" i="53" s="1"/>
  <c r="S133" i="53" s="1"/>
  <c r="T133" i="53" s="1"/>
  <c r="U133" i="53" s="1"/>
  <c r="V133" i="53" s="1"/>
  <c r="W133" i="53"/>
  <c r="X133" i="53" s="1"/>
  <c r="Y133" i="53" s="1"/>
  <c r="Z133" i="53" s="1"/>
  <c r="AA133" i="53" s="1"/>
  <c r="K132" i="53"/>
  <c r="L132" i="53" s="1"/>
  <c r="M132" i="53" s="1"/>
  <c r="N132" i="53" s="1"/>
  <c r="O132" i="53" s="1"/>
  <c r="P132" i="53" s="1"/>
  <c r="Q132" i="53" s="1"/>
  <c r="R132" i="53" s="1"/>
  <c r="S132" i="53" s="1"/>
  <c r="T132" i="53" s="1"/>
  <c r="U132" i="53" s="1"/>
  <c r="V132" i="53" s="1"/>
  <c r="W132" i="53" s="1"/>
  <c r="X132" i="53" s="1"/>
  <c r="Y132" i="53" s="1"/>
  <c r="Z132" i="53" s="1"/>
  <c r="AA132" i="53" s="1"/>
  <c r="K131" i="53"/>
  <c r="L131" i="53" s="1"/>
  <c r="M131" i="53" s="1"/>
  <c r="N131" i="53" s="1"/>
  <c r="O131" i="53" s="1"/>
  <c r="P131" i="53" s="1"/>
  <c r="Q131" i="53"/>
  <c r="R131" i="53" s="1"/>
  <c r="S131" i="53" s="1"/>
  <c r="T131" i="53" s="1"/>
  <c r="U131" i="53" s="1"/>
  <c r="V131" i="53" s="1"/>
  <c r="W131" i="53"/>
  <c r="X131" i="53" s="1"/>
  <c r="Y131" i="53" s="1"/>
  <c r="Z131" i="53" s="1"/>
  <c r="AA131" i="53" s="1"/>
  <c r="K130" i="53"/>
  <c r="L130" i="53"/>
  <c r="M130" i="53" s="1"/>
  <c r="N130" i="53" s="1"/>
  <c r="O130" i="53" s="1"/>
  <c r="P130" i="53" s="1"/>
  <c r="Q130" i="53" s="1"/>
  <c r="R130" i="53"/>
  <c r="S130" i="53" s="1"/>
  <c r="T130" i="53" s="1"/>
  <c r="U130" i="53" s="1"/>
  <c r="V130" i="53" s="1"/>
  <c r="W130" i="53" s="1"/>
  <c r="X130" i="53" s="1"/>
  <c r="Y130" i="53" s="1"/>
  <c r="Z130" i="53" s="1"/>
  <c r="AA130" i="53" s="1"/>
  <c r="K129" i="53"/>
  <c r="L129" i="53" s="1"/>
  <c r="M129" i="53"/>
  <c r="N129" i="53" s="1"/>
  <c r="O129" i="53" s="1"/>
  <c r="P129" i="53" s="1"/>
  <c r="Q129" i="53" s="1"/>
  <c r="R129" i="53" s="1"/>
  <c r="S129" i="53" s="1"/>
  <c r="T129" i="53" s="1"/>
  <c r="U129" i="53" s="1"/>
  <c r="V129" i="53" s="1"/>
  <c r="W129" i="53" s="1"/>
  <c r="X129" i="53" s="1"/>
  <c r="Y129" i="53" s="1"/>
  <c r="Z129" i="53" s="1"/>
  <c r="AA129" i="53" s="1"/>
  <c r="K128" i="53"/>
  <c r="L128" i="53"/>
  <c r="M128" i="53" s="1"/>
  <c r="N128" i="53"/>
  <c r="O128" i="53" s="1"/>
  <c r="P128" i="53" s="1"/>
  <c r="Q128" i="53" s="1"/>
  <c r="R128" i="53" s="1"/>
  <c r="S128" i="53" s="1"/>
  <c r="T128" i="53"/>
  <c r="U128" i="53" s="1"/>
  <c r="V128" i="53" s="1"/>
  <c r="W128" i="53" s="1"/>
  <c r="X128" i="53" s="1"/>
  <c r="Y128" i="53" s="1"/>
  <c r="Z128" i="53" s="1"/>
  <c r="AA128" i="53" s="1"/>
  <c r="K127" i="53"/>
  <c r="L127" i="53"/>
  <c r="M127" i="53"/>
  <c r="N127" i="53" s="1"/>
  <c r="O127" i="53"/>
  <c r="P127" i="53" s="1"/>
  <c r="Q127" i="53" s="1"/>
  <c r="R127" i="53" s="1"/>
  <c r="S127" i="53" s="1"/>
  <c r="T127" i="53" s="1"/>
  <c r="U127" i="53"/>
  <c r="V127" i="53" s="1"/>
  <c r="W127" i="53" s="1"/>
  <c r="X127" i="53" s="1"/>
  <c r="Y127" i="53" s="1"/>
  <c r="Z127" i="53" s="1"/>
  <c r="AA127" i="53" s="1"/>
  <c r="K126" i="53"/>
  <c r="L126" i="53" s="1"/>
  <c r="M126" i="53" s="1"/>
  <c r="N126" i="53" s="1"/>
  <c r="O126" i="53" s="1"/>
  <c r="P126" i="53"/>
  <c r="Q126" i="53" s="1"/>
  <c r="R126" i="53" s="1"/>
  <c r="S126" i="53" s="1"/>
  <c r="T126" i="53" s="1"/>
  <c r="U126" i="53" s="1"/>
  <c r="V126" i="53" s="1"/>
  <c r="W126" i="53" s="1"/>
  <c r="X126" i="53" s="1"/>
  <c r="Y126" i="53" s="1"/>
  <c r="Z126" i="53" s="1"/>
  <c r="AA126" i="53" s="1"/>
  <c r="K125" i="53"/>
  <c r="L125" i="53" s="1"/>
  <c r="M125" i="53" s="1"/>
  <c r="N125" i="53" s="1"/>
  <c r="O125" i="53" s="1"/>
  <c r="P125" i="53" s="1"/>
  <c r="Q125" i="53"/>
  <c r="R125" i="53" s="1"/>
  <c r="S125" i="53" s="1"/>
  <c r="T125" i="53" s="1"/>
  <c r="U125" i="53" s="1"/>
  <c r="V125" i="53" s="1"/>
  <c r="W125" i="53" s="1"/>
  <c r="X125" i="53" s="1"/>
  <c r="Y125" i="53" s="1"/>
  <c r="Z125" i="53" s="1"/>
  <c r="AA125" i="53" s="1"/>
  <c r="K124" i="53"/>
  <c r="L124" i="53"/>
  <c r="M124" i="53" s="1"/>
  <c r="N124" i="53" s="1"/>
  <c r="O124" i="53" s="1"/>
  <c r="P124" i="53" s="1"/>
  <c r="Q124" i="53" s="1"/>
  <c r="R124" i="53" s="1"/>
  <c r="S124" i="53" s="1"/>
  <c r="T124" i="53" s="1"/>
  <c r="U124" i="53" s="1"/>
  <c r="V124" i="53" s="1"/>
  <c r="W124" i="53" s="1"/>
  <c r="X124" i="53" s="1"/>
  <c r="Y124" i="53" s="1"/>
  <c r="Z124" i="53" s="1"/>
  <c r="AA124" i="53" s="1"/>
  <c r="K123" i="53"/>
  <c r="L123" i="53" s="1"/>
  <c r="M123" i="53" s="1"/>
  <c r="N123" i="53" s="1"/>
  <c r="O123" i="53" s="1"/>
  <c r="P123" i="53" s="1"/>
  <c r="Q123" i="53" s="1"/>
  <c r="R123" i="53" s="1"/>
  <c r="S123" i="53" s="1"/>
  <c r="T123" i="53" s="1"/>
  <c r="U123" i="53" s="1"/>
  <c r="V123" i="53" s="1"/>
  <c r="W123" i="53" s="1"/>
  <c r="X123" i="53" s="1"/>
  <c r="Y123" i="53" s="1"/>
  <c r="Z123" i="53" s="1"/>
  <c r="AA123" i="53" s="1"/>
  <c r="K122" i="53"/>
  <c r="L122" i="53"/>
  <c r="M122" i="53" s="1"/>
  <c r="N122" i="53"/>
  <c r="O122" i="53" s="1"/>
  <c r="P122" i="53" s="1"/>
  <c r="Q122" i="53" s="1"/>
  <c r="R122" i="53" s="1"/>
  <c r="S122" i="53" s="1"/>
  <c r="T122" i="53" s="1"/>
  <c r="U122" i="53" s="1"/>
  <c r="V122" i="53" s="1"/>
  <c r="W122" i="53" s="1"/>
  <c r="X122" i="53" s="1"/>
  <c r="Y122" i="53" s="1"/>
  <c r="Z122" i="53" s="1"/>
  <c r="AA122" i="53" s="1"/>
  <c r="K121" i="53"/>
  <c r="L121" i="53"/>
  <c r="M121" i="53"/>
  <c r="N121" i="53" s="1"/>
  <c r="O121" i="53"/>
  <c r="P121" i="53" s="1"/>
  <c r="Q121" i="53" s="1"/>
  <c r="R121" i="53" s="1"/>
  <c r="S121" i="53" s="1"/>
  <c r="T121" i="53" s="1"/>
  <c r="U121" i="53" s="1"/>
  <c r="V121" i="53" s="1"/>
  <c r="W121" i="53" s="1"/>
  <c r="X121" i="53" s="1"/>
  <c r="Y121" i="53" s="1"/>
  <c r="Z121" i="53" s="1"/>
  <c r="AA121" i="53" s="1"/>
  <c r="K120" i="53"/>
  <c r="L120" i="53" s="1"/>
  <c r="M120" i="53" s="1"/>
  <c r="N120" i="53" s="1"/>
  <c r="O120" i="53" s="1"/>
  <c r="P120" i="53" s="1"/>
  <c r="Q120" i="53" s="1"/>
  <c r="R120" i="53" s="1"/>
  <c r="S120" i="53" s="1"/>
  <c r="T120" i="53" s="1"/>
  <c r="U120" i="53" s="1"/>
  <c r="V120" i="53" s="1"/>
  <c r="W120" i="53" s="1"/>
  <c r="X120" i="53" s="1"/>
  <c r="Y120" i="53" s="1"/>
  <c r="Z120" i="53" s="1"/>
  <c r="AA120" i="53" s="1"/>
  <c r="K119" i="53"/>
  <c r="L119" i="53" s="1"/>
  <c r="M119" i="53" s="1"/>
  <c r="N119" i="53" s="1"/>
  <c r="O119" i="53" s="1"/>
  <c r="P119" i="53" s="1"/>
  <c r="Q119" i="53" s="1"/>
  <c r="R119" i="53" s="1"/>
  <c r="S119" i="53" s="1"/>
  <c r="T119" i="53" s="1"/>
  <c r="U119" i="53" s="1"/>
  <c r="V119" i="53" s="1"/>
  <c r="W119" i="53" s="1"/>
  <c r="X119" i="53" s="1"/>
  <c r="Y119" i="53" s="1"/>
  <c r="Z119" i="53" s="1"/>
  <c r="AA119" i="53" s="1"/>
  <c r="K118" i="53"/>
  <c r="L118" i="53"/>
  <c r="M118" i="53" s="1"/>
  <c r="N118" i="53" s="1"/>
  <c r="O118" i="53" s="1"/>
  <c r="P118" i="53" s="1"/>
  <c r="Q118" i="53" s="1"/>
  <c r="R118" i="53"/>
  <c r="S118" i="53" s="1"/>
  <c r="T118" i="53" s="1"/>
  <c r="U118" i="53" s="1"/>
  <c r="V118" i="53" s="1"/>
  <c r="W118" i="53" s="1"/>
  <c r="X118" i="53"/>
  <c r="Y118" i="53" s="1"/>
  <c r="Z118" i="53" s="1"/>
  <c r="AA118" i="53" s="1"/>
  <c r="K117" i="53"/>
  <c r="L117" i="53" s="1"/>
  <c r="M117" i="53" s="1"/>
  <c r="N117" i="53" s="1"/>
  <c r="O117" i="53" s="1"/>
  <c r="P117" i="53" s="1"/>
  <c r="Q117" i="53" s="1"/>
  <c r="R117" i="53" s="1"/>
  <c r="S117" i="53" s="1"/>
  <c r="T117" i="53" s="1"/>
  <c r="U117" i="53" s="1"/>
  <c r="V117" i="53" s="1"/>
  <c r="W117" i="53" s="1"/>
  <c r="X117" i="53" s="1"/>
  <c r="Y117" i="53" s="1"/>
  <c r="Z117" i="53" s="1"/>
  <c r="AA117" i="53" s="1"/>
  <c r="K116" i="53"/>
  <c r="L116" i="53"/>
  <c r="M116" i="53" s="1"/>
  <c r="N116" i="53" s="1"/>
  <c r="O116" i="53" s="1"/>
  <c r="P116" i="53" s="1"/>
  <c r="Q116" i="53" s="1"/>
  <c r="R116" i="53" s="1"/>
  <c r="S116" i="53" s="1"/>
  <c r="T116" i="53" s="1"/>
  <c r="U116" i="53" s="1"/>
  <c r="V116" i="53" s="1"/>
  <c r="W116" i="53" s="1"/>
  <c r="X116" i="53" s="1"/>
  <c r="Y116" i="53" s="1"/>
  <c r="Z116" i="53" s="1"/>
  <c r="AA116" i="53" s="1"/>
  <c r="K115" i="53"/>
  <c r="L115" i="53"/>
  <c r="M115" i="53"/>
  <c r="N115" i="53" s="1"/>
  <c r="O115" i="53" s="1"/>
  <c r="P115" i="53" s="1"/>
  <c r="Q115" i="53" s="1"/>
  <c r="R115" i="53" s="1"/>
  <c r="S115" i="53" s="1"/>
  <c r="T115" i="53" s="1"/>
  <c r="U115" i="53" s="1"/>
  <c r="V115" i="53" s="1"/>
  <c r="W115" i="53" s="1"/>
  <c r="X115" i="53" s="1"/>
  <c r="Y115" i="53" s="1"/>
  <c r="Z115" i="53" s="1"/>
  <c r="AA115" i="53" s="1"/>
  <c r="K114" i="53"/>
  <c r="L114" i="53" s="1"/>
  <c r="M114" i="53" s="1"/>
  <c r="N114" i="53" s="1"/>
  <c r="O114" i="53" s="1"/>
  <c r="P114" i="53" s="1"/>
  <c r="Q114" i="53" s="1"/>
  <c r="R114" i="53" s="1"/>
  <c r="S114" i="53" s="1"/>
  <c r="T114" i="53" s="1"/>
  <c r="U114" i="53" s="1"/>
  <c r="V114" i="53" s="1"/>
  <c r="W114" i="53" s="1"/>
  <c r="X114" i="53" s="1"/>
  <c r="Y114" i="53" s="1"/>
  <c r="Z114" i="53" s="1"/>
  <c r="AA114" i="53" s="1"/>
  <c r="K113" i="53"/>
  <c r="L113" i="53" s="1"/>
  <c r="M113" i="53" s="1"/>
  <c r="N113" i="53" s="1"/>
  <c r="O113" i="53" s="1"/>
  <c r="P113" i="53" s="1"/>
  <c r="Q113" i="53" s="1"/>
  <c r="R113" i="53" s="1"/>
  <c r="S113" i="53" s="1"/>
  <c r="T113" i="53" s="1"/>
  <c r="U113" i="53" s="1"/>
  <c r="V113" i="53" s="1"/>
  <c r="W113" i="53" s="1"/>
  <c r="X113" i="53" s="1"/>
  <c r="Y113" i="53" s="1"/>
  <c r="Z113" i="53" s="1"/>
  <c r="AA113" i="53" s="1"/>
  <c r="K112" i="53"/>
  <c r="L112" i="53"/>
  <c r="M112" i="53" s="1"/>
  <c r="N112" i="53" s="1"/>
  <c r="O112" i="53" s="1"/>
  <c r="P112" i="53" s="1"/>
  <c r="Q112" i="53" s="1"/>
  <c r="R112" i="53" s="1"/>
  <c r="S112" i="53" s="1"/>
  <c r="T112" i="53" s="1"/>
  <c r="U112" i="53" s="1"/>
  <c r="V112" i="53" s="1"/>
  <c r="W112" i="53" s="1"/>
  <c r="X112" i="53" s="1"/>
  <c r="Y112" i="53" s="1"/>
  <c r="Z112" i="53" s="1"/>
  <c r="AA112" i="53" s="1"/>
  <c r="K111" i="53"/>
  <c r="L111" i="53" s="1"/>
  <c r="M111" i="53" s="1"/>
  <c r="N111" i="53" s="1"/>
  <c r="O111" i="53" s="1"/>
  <c r="P111" i="53" s="1"/>
  <c r="Q111" i="53" s="1"/>
  <c r="R111" i="53" s="1"/>
  <c r="S111" i="53" s="1"/>
  <c r="T111" i="53" s="1"/>
  <c r="U111" i="53" s="1"/>
  <c r="V111" i="53" s="1"/>
  <c r="W111" i="53" s="1"/>
  <c r="X111" i="53" s="1"/>
  <c r="Y111" i="53" s="1"/>
  <c r="Z111" i="53" s="1"/>
  <c r="AA111" i="53" s="1"/>
  <c r="K110" i="53"/>
  <c r="L110" i="53"/>
  <c r="M110" i="53" s="1"/>
  <c r="N110" i="53" s="1"/>
  <c r="O110" i="53" s="1"/>
  <c r="P110" i="53" s="1"/>
  <c r="Q110" i="53" s="1"/>
  <c r="R110" i="53" s="1"/>
  <c r="S110" i="53" s="1"/>
  <c r="T110" i="53" s="1"/>
  <c r="U110" i="53" s="1"/>
  <c r="V110" i="53" s="1"/>
  <c r="W110" i="53" s="1"/>
  <c r="X110" i="53" s="1"/>
  <c r="Y110" i="53" s="1"/>
  <c r="Z110" i="53" s="1"/>
  <c r="AA110" i="53" s="1"/>
  <c r="K109" i="53"/>
  <c r="L109" i="53"/>
  <c r="M109" i="53"/>
  <c r="N109" i="53" s="1"/>
  <c r="O109" i="53" s="1"/>
  <c r="P109" i="53" s="1"/>
  <c r="Q109" i="53" s="1"/>
  <c r="R109" i="53" s="1"/>
  <c r="S109" i="53" s="1"/>
  <c r="T109" i="53" s="1"/>
  <c r="U109" i="53" s="1"/>
  <c r="V109" i="53" s="1"/>
  <c r="W109" i="53" s="1"/>
  <c r="X109" i="53" s="1"/>
  <c r="Y109" i="53" s="1"/>
  <c r="Z109" i="53" s="1"/>
  <c r="AA109" i="53" s="1"/>
  <c r="K108" i="53"/>
  <c r="L108" i="53" s="1"/>
  <c r="M108" i="53" s="1"/>
  <c r="N108" i="53" s="1"/>
  <c r="O108" i="53" s="1"/>
  <c r="P108" i="53" s="1"/>
  <c r="Q108" i="53" s="1"/>
  <c r="R108" i="53" s="1"/>
  <c r="S108" i="53" s="1"/>
  <c r="T108" i="53" s="1"/>
  <c r="U108" i="53" s="1"/>
  <c r="V108" i="53" s="1"/>
  <c r="W108" i="53" s="1"/>
  <c r="X108" i="53" s="1"/>
  <c r="Y108" i="53" s="1"/>
  <c r="Z108" i="53" s="1"/>
  <c r="AA108" i="53" s="1"/>
  <c r="K107" i="53"/>
  <c r="L107" i="53" s="1"/>
  <c r="M107" i="53" s="1"/>
  <c r="N107" i="53" s="1"/>
  <c r="O107" i="53" s="1"/>
  <c r="P107" i="53" s="1"/>
  <c r="Q107" i="53" s="1"/>
  <c r="R107" i="53" s="1"/>
  <c r="S107" i="53" s="1"/>
  <c r="T107" i="53" s="1"/>
  <c r="U107" i="53" s="1"/>
  <c r="V107" i="53" s="1"/>
  <c r="W107" i="53" s="1"/>
  <c r="X107" i="53" s="1"/>
  <c r="Y107" i="53" s="1"/>
  <c r="Z107" i="53" s="1"/>
  <c r="AA107" i="53" s="1"/>
  <c r="K106" i="53"/>
  <c r="L106" i="53"/>
  <c r="M106" i="53" s="1"/>
  <c r="N106" i="53" s="1"/>
  <c r="O106" i="53" s="1"/>
  <c r="P106" i="53"/>
  <c r="Q106" i="53" s="1"/>
  <c r="R106" i="53"/>
  <c r="S106" i="53" s="1"/>
  <c r="T106" i="53" s="1"/>
  <c r="U106" i="53" s="1"/>
  <c r="V106" i="53" s="1"/>
  <c r="W106" i="53" s="1"/>
  <c r="X106" i="53" s="1"/>
  <c r="Y106" i="53" s="1"/>
  <c r="Z106" i="53" s="1"/>
  <c r="AA106" i="53" s="1"/>
  <c r="K105" i="53"/>
  <c r="L105" i="53" s="1"/>
  <c r="M105" i="53" s="1"/>
  <c r="N105" i="53" s="1"/>
  <c r="O105" i="53" s="1"/>
  <c r="P105" i="53" s="1"/>
  <c r="Q105" i="53" s="1"/>
  <c r="R105" i="53" s="1"/>
  <c r="S105" i="53" s="1"/>
  <c r="T105" i="53" s="1"/>
  <c r="U105" i="53" s="1"/>
  <c r="V105" i="53" s="1"/>
  <c r="W105" i="53" s="1"/>
  <c r="X105" i="53" s="1"/>
  <c r="Y105" i="53" s="1"/>
  <c r="Z105" i="53" s="1"/>
  <c r="AA105" i="53" s="1"/>
  <c r="K104" i="53"/>
  <c r="L104" i="53"/>
  <c r="M104" i="53" s="1"/>
  <c r="N104" i="53"/>
  <c r="O104" i="53" s="1"/>
  <c r="P104" i="53" s="1"/>
  <c r="Q104" i="53" s="1"/>
  <c r="R104" i="53"/>
  <c r="S104" i="53" s="1"/>
  <c r="T104" i="53" s="1"/>
  <c r="U104" i="53" s="1"/>
  <c r="V104" i="53" s="1"/>
  <c r="W104" i="53" s="1"/>
  <c r="X104" i="53" s="1"/>
  <c r="Y104" i="53" s="1"/>
  <c r="Z104" i="53" s="1"/>
  <c r="AA104" i="53" s="1"/>
  <c r="K103" i="53"/>
  <c r="L103" i="53"/>
  <c r="M103" i="53"/>
  <c r="N103" i="53" s="1"/>
  <c r="O103" i="53" s="1"/>
  <c r="P103" i="53" s="1"/>
  <c r="Q103" i="53" s="1"/>
  <c r="R103" i="53" s="1"/>
  <c r="S103" i="53" s="1"/>
  <c r="T103" i="53" s="1"/>
  <c r="U103" i="53" s="1"/>
  <c r="V103" i="53" s="1"/>
  <c r="W103" i="53" s="1"/>
  <c r="X103" i="53" s="1"/>
  <c r="Y103" i="53" s="1"/>
  <c r="Z103" i="53" s="1"/>
  <c r="AA103" i="53" s="1"/>
  <c r="K102" i="53"/>
  <c r="L102" i="53" s="1"/>
  <c r="M102" i="53" s="1"/>
  <c r="N102" i="53" s="1"/>
  <c r="O102" i="53" s="1"/>
  <c r="P102" i="53" s="1"/>
  <c r="Q102" i="53" s="1"/>
  <c r="R102" i="53" s="1"/>
  <c r="S102" i="53" s="1"/>
  <c r="T102" i="53" s="1"/>
  <c r="U102" i="53" s="1"/>
  <c r="V102" i="53" s="1"/>
  <c r="W102" i="53" s="1"/>
  <c r="X102" i="53" s="1"/>
  <c r="Y102" i="53" s="1"/>
  <c r="Z102" i="53" s="1"/>
  <c r="AA102" i="53" s="1"/>
  <c r="K101" i="53"/>
  <c r="L101" i="53" s="1"/>
  <c r="M101" i="53" s="1"/>
  <c r="N101" i="53" s="1"/>
  <c r="O101" i="53" s="1"/>
  <c r="P101" i="53" s="1"/>
  <c r="Q101" i="53" s="1"/>
  <c r="R101" i="53" s="1"/>
  <c r="S101" i="53" s="1"/>
  <c r="T101" i="53" s="1"/>
  <c r="U101" i="53" s="1"/>
  <c r="V101" i="53" s="1"/>
  <c r="W101" i="53" s="1"/>
  <c r="X101" i="53" s="1"/>
  <c r="Y101" i="53" s="1"/>
  <c r="Z101" i="53" s="1"/>
  <c r="AA101" i="53" s="1"/>
  <c r="K100" i="53"/>
  <c r="L100" i="53"/>
  <c r="M100" i="53" s="1"/>
  <c r="N100" i="53" s="1"/>
  <c r="O100" i="53" s="1"/>
  <c r="P100" i="53" s="1"/>
  <c r="Q100" i="53" s="1"/>
  <c r="R100" i="53" s="1"/>
  <c r="S100" i="53" s="1"/>
  <c r="T100" i="53" s="1"/>
  <c r="U100" i="53" s="1"/>
  <c r="V100" i="53" s="1"/>
  <c r="W100" i="53" s="1"/>
  <c r="X100" i="53" s="1"/>
  <c r="Y100" i="53" s="1"/>
  <c r="Z100" i="53" s="1"/>
  <c r="AA100" i="53" s="1"/>
  <c r="K99" i="53"/>
  <c r="L99" i="53" s="1"/>
  <c r="M99" i="53" s="1"/>
  <c r="N99" i="53" s="1"/>
  <c r="O99" i="53" s="1"/>
  <c r="P99" i="53" s="1"/>
  <c r="Q99" i="53" s="1"/>
  <c r="R99" i="53" s="1"/>
  <c r="S99" i="53" s="1"/>
  <c r="T99" i="53" s="1"/>
  <c r="U99" i="53" s="1"/>
  <c r="V99" i="53" s="1"/>
  <c r="W99" i="53" s="1"/>
  <c r="X99" i="53" s="1"/>
  <c r="Y99" i="53" s="1"/>
  <c r="Z99" i="53" s="1"/>
  <c r="AA99" i="53" s="1"/>
  <c r="K98" i="53"/>
  <c r="L98" i="53"/>
  <c r="M98" i="53" s="1"/>
  <c r="N98" i="53" s="1"/>
  <c r="O98" i="53" s="1"/>
  <c r="P98" i="53" s="1"/>
  <c r="Q98" i="53" s="1"/>
  <c r="R98" i="53" s="1"/>
  <c r="S98" i="53" s="1"/>
  <c r="T98" i="53" s="1"/>
  <c r="U98" i="53" s="1"/>
  <c r="V98" i="53" s="1"/>
  <c r="W98" i="53" s="1"/>
  <c r="X98" i="53" s="1"/>
  <c r="Y98" i="53" s="1"/>
  <c r="Z98" i="53" s="1"/>
  <c r="AA98" i="53" s="1"/>
  <c r="K97" i="53"/>
  <c r="L97" i="53"/>
  <c r="M97" i="53"/>
  <c r="N97" i="53" s="1"/>
  <c r="O97" i="53" s="1"/>
  <c r="P97" i="53" s="1"/>
  <c r="Q97" i="53" s="1"/>
  <c r="R97" i="53" s="1"/>
  <c r="S97" i="53" s="1"/>
  <c r="T97" i="53" s="1"/>
  <c r="U97" i="53" s="1"/>
  <c r="V97" i="53" s="1"/>
  <c r="W97" i="53" s="1"/>
  <c r="X97" i="53" s="1"/>
  <c r="Y97" i="53" s="1"/>
  <c r="Z97" i="53" s="1"/>
  <c r="AA97" i="53" s="1"/>
  <c r="K96" i="53"/>
  <c r="L96" i="53" s="1"/>
  <c r="M96" i="53" s="1"/>
  <c r="N96" i="53" s="1"/>
  <c r="O96" i="53" s="1"/>
  <c r="P96" i="53" s="1"/>
  <c r="Q96" i="53" s="1"/>
  <c r="R96" i="53" s="1"/>
  <c r="S96" i="53" s="1"/>
  <c r="T96" i="53" s="1"/>
  <c r="U96" i="53" s="1"/>
  <c r="V96" i="53" s="1"/>
  <c r="W96" i="53" s="1"/>
  <c r="X96" i="53" s="1"/>
  <c r="Y96" i="53" s="1"/>
  <c r="Z96" i="53" s="1"/>
  <c r="AA96" i="53" s="1"/>
  <c r="K95" i="53"/>
  <c r="L95" i="53" s="1"/>
  <c r="M95" i="53" s="1"/>
  <c r="N95" i="53" s="1"/>
  <c r="O95" i="53" s="1"/>
  <c r="P95" i="53" s="1"/>
  <c r="Q95" i="53" s="1"/>
  <c r="R95" i="53" s="1"/>
  <c r="S95" i="53" s="1"/>
  <c r="T95" i="53" s="1"/>
  <c r="U95" i="53" s="1"/>
  <c r="V95" i="53" s="1"/>
  <c r="W95" i="53" s="1"/>
  <c r="X95" i="53" s="1"/>
  <c r="Y95" i="53" s="1"/>
  <c r="Z95" i="53" s="1"/>
  <c r="AA95" i="53" s="1"/>
  <c r="K94" i="53"/>
  <c r="L94" i="53"/>
  <c r="M94" i="53" s="1"/>
  <c r="N94" i="53" s="1"/>
  <c r="O94" i="53" s="1"/>
  <c r="P94" i="53"/>
  <c r="Q94" i="53" s="1"/>
  <c r="R94" i="53"/>
  <c r="S94" i="53" s="1"/>
  <c r="T94" i="53" s="1"/>
  <c r="U94" i="53" s="1"/>
  <c r="V94" i="53" s="1"/>
  <c r="W94" i="53" s="1"/>
  <c r="X94" i="53" s="1"/>
  <c r="Y94" i="53" s="1"/>
  <c r="Z94" i="53" s="1"/>
  <c r="AA94" i="53" s="1"/>
  <c r="K93" i="53"/>
  <c r="L93" i="53" s="1"/>
  <c r="M93" i="53" s="1"/>
  <c r="N93" i="53" s="1"/>
  <c r="O93" i="53" s="1"/>
  <c r="P93" i="53" s="1"/>
  <c r="Q93" i="53" s="1"/>
  <c r="R93" i="53" s="1"/>
  <c r="S93" i="53" s="1"/>
  <c r="T93" i="53" s="1"/>
  <c r="U93" i="53" s="1"/>
  <c r="V93" i="53" s="1"/>
  <c r="W93" i="53" s="1"/>
  <c r="X93" i="53" s="1"/>
  <c r="Y93" i="53" s="1"/>
  <c r="Z93" i="53" s="1"/>
  <c r="AA93" i="53" s="1"/>
  <c r="K92" i="53"/>
  <c r="L92" i="53"/>
  <c r="M92" i="53" s="1"/>
  <c r="N92" i="53"/>
  <c r="O92" i="53" s="1"/>
  <c r="P92" i="53" s="1"/>
  <c r="Q92" i="53" s="1"/>
  <c r="R92" i="53"/>
  <c r="S92" i="53" s="1"/>
  <c r="T92" i="53" s="1"/>
  <c r="U92" i="53" s="1"/>
  <c r="V92" i="53" s="1"/>
  <c r="W92" i="53" s="1"/>
  <c r="X92" i="53" s="1"/>
  <c r="Y92" i="53" s="1"/>
  <c r="Z92" i="53" s="1"/>
  <c r="AA92" i="53" s="1"/>
  <c r="K91" i="53"/>
  <c r="L91" i="53"/>
  <c r="M91" i="53"/>
  <c r="N91" i="53" s="1"/>
  <c r="O91" i="53" s="1"/>
  <c r="P91" i="53" s="1"/>
  <c r="Q91" i="53" s="1"/>
  <c r="R91" i="53" s="1"/>
  <c r="S91" i="53" s="1"/>
  <c r="T91" i="53" s="1"/>
  <c r="U91" i="53" s="1"/>
  <c r="V91" i="53" s="1"/>
  <c r="W91" i="53" s="1"/>
  <c r="X91" i="53" s="1"/>
  <c r="Y91" i="53" s="1"/>
  <c r="Z91" i="53" s="1"/>
  <c r="AA91" i="53" s="1"/>
  <c r="K90" i="53"/>
  <c r="L90" i="53" s="1"/>
  <c r="M90" i="53" s="1"/>
  <c r="N90" i="53" s="1"/>
  <c r="O90" i="53" s="1"/>
  <c r="P90" i="53" s="1"/>
  <c r="Q90" i="53" s="1"/>
  <c r="R90" i="53" s="1"/>
  <c r="S90" i="53" s="1"/>
  <c r="T90" i="53" s="1"/>
  <c r="U90" i="53" s="1"/>
  <c r="V90" i="53" s="1"/>
  <c r="W90" i="53" s="1"/>
  <c r="X90" i="53" s="1"/>
  <c r="Y90" i="53" s="1"/>
  <c r="Z90" i="53" s="1"/>
  <c r="AA90" i="53" s="1"/>
  <c r="K89" i="53"/>
  <c r="L89" i="53" s="1"/>
  <c r="M89" i="53" s="1"/>
  <c r="N89" i="53" s="1"/>
  <c r="O89" i="53" s="1"/>
  <c r="P89" i="53" s="1"/>
  <c r="Q89" i="53" s="1"/>
  <c r="R89" i="53" s="1"/>
  <c r="S89" i="53" s="1"/>
  <c r="T89" i="53" s="1"/>
  <c r="U89" i="53" s="1"/>
  <c r="V89" i="53" s="1"/>
  <c r="W89" i="53" s="1"/>
  <c r="X89" i="53" s="1"/>
  <c r="Y89" i="53" s="1"/>
  <c r="Z89" i="53" s="1"/>
  <c r="AA89" i="53" s="1"/>
  <c r="K88" i="53"/>
  <c r="L88" i="53"/>
  <c r="M88" i="53" s="1"/>
  <c r="N88" i="53" s="1"/>
  <c r="O88" i="53" s="1"/>
  <c r="P88" i="53" s="1"/>
  <c r="Q88" i="53" s="1"/>
  <c r="R88" i="53" s="1"/>
  <c r="S88" i="53" s="1"/>
  <c r="T88" i="53" s="1"/>
  <c r="U88" i="53" s="1"/>
  <c r="V88" i="53" s="1"/>
  <c r="W88" i="53" s="1"/>
  <c r="X88" i="53" s="1"/>
  <c r="Y88" i="53" s="1"/>
  <c r="Z88" i="53" s="1"/>
  <c r="AA88" i="53" s="1"/>
  <c r="K87" i="53"/>
  <c r="L87" i="53" s="1"/>
  <c r="M87" i="53" s="1"/>
  <c r="N87" i="53" s="1"/>
  <c r="O87" i="53" s="1"/>
  <c r="P87" i="53" s="1"/>
  <c r="Q87" i="53" s="1"/>
  <c r="R87" i="53" s="1"/>
  <c r="S87" i="53" s="1"/>
  <c r="T87" i="53" s="1"/>
  <c r="U87" i="53" s="1"/>
  <c r="V87" i="53" s="1"/>
  <c r="W87" i="53" s="1"/>
  <c r="X87" i="53" s="1"/>
  <c r="Y87" i="53" s="1"/>
  <c r="Z87" i="53" s="1"/>
  <c r="AA87" i="53" s="1"/>
  <c r="K86" i="53"/>
  <c r="L86" i="53"/>
  <c r="M86" i="53" s="1"/>
  <c r="N86" i="53" s="1"/>
  <c r="O86" i="53" s="1"/>
  <c r="P86" i="53" s="1"/>
  <c r="Q86" i="53" s="1"/>
  <c r="R86" i="53" s="1"/>
  <c r="S86" i="53" s="1"/>
  <c r="T86" i="53" s="1"/>
  <c r="U86" i="53" s="1"/>
  <c r="V86" i="53" s="1"/>
  <c r="W86" i="53" s="1"/>
  <c r="X86" i="53" s="1"/>
  <c r="Y86" i="53" s="1"/>
  <c r="Z86" i="53" s="1"/>
  <c r="AA86" i="53" s="1"/>
  <c r="K85" i="53"/>
  <c r="L85" i="53"/>
  <c r="M85" i="53"/>
  <c r="N85" i="53" s="1"/>
  <c r="O85" i="53" s="1"/>
  <c r="P85" i="53" s="1"/>
  <c r="Q85" i="53" s="1"/>
  <c r="R85" i="53" s="1"/>
  <c r="S85" i="53" s="1"/>
  <c r="T85" i="53" s="1"/>
  <c r="U85" i="53" s="1"/>
  <c r="V85" i="53" s="1"/>
  <c r="W85" i="53" s="1"/>
  <c r="X85" i="53" s="1"/>
  <c r="Y85" i="53" s="1"/>
  <c r="Z85" i="53" s="1"/>
  <c r="AA85" i="53" s="1"/>
  <c r="K79" i="53"/>
  <c r="K78" i="53"/>
  <c r="K77" i="53"/>
  <c r="L77" i="53"/>
  <c r="M77" i="53" s="1"/>
  <c r="N77" i="53" s="1"/>
  <c r="O77" i="53" s="1"/>
  <c r="P77" i="53" s="1"/>
  <c r="Q77" i="53" s="1"/>
  <c r="R77" i="53" s="1"/>
  <c r="S77" i="53" s="1"/>
  <c r="T77" i="53" s="1"/>
  <c r="U77" i="53" s="1"/>
  <c r="V77" i="53" s="1"/>
  <c r="W77" i="53" s="1"/>
  <c r="K76" i="53"/>
  <c r="L76" i="53"/>
  <c r="M76" i="53"/>
  <c r="N76" i="53" s="1"/>
  <c r="O76" i="53" s="1"/>
  <c r="P76" i="53" s="1"/>
  <c r="Q76" i="53" s="1"/>
  <c r="R76" i="53" s="1"/>
  <c r="S76" i="53" s="1"/>
  <c r="T76" i="53" s="1"/>
  <c r="U76" i="53" s="1"/>
  <c r="V76" i="53" s="1"/>
  <c r="W76" i="53" s="1"/>
  <c r="K75" i="53"/>
  <c r="L75" i="53"/>
  <c r="M75" i="53" s="1"/>
  <c r="N75" i="53" s="1"/>
  <c r="O75" i="53" s="1"/>
  <c r="P75" i="53" s="1"/>
  <c r="Q75" i="53" s="1"/>
  <c r="R75" i="53" s="1"/>
  <c r="S75" i="53" s="1"/>
  <c r="T75" i="53" s="1"/>
  <c r="U75" i="53" s="1"/>
  <c r="V75" i="53" s="1"/>
  <c r="W75" i="53" s="1"/>
  <c r="X75" i="53" s="1"/>
  <c r="Y75" i="53" s="1"/>
  <c r="K74" i="53"/>
  <c r="L74" i="53"/>
  <c r="M74" i="53"/>
  <c r="N74" i="53" s="1"/>
  <c r="O74" i="53" s="1"/>
  <c r="P74" i="53" s="1"/>
  <c r="Q74" i="53" s="1"/>
  <c r="R74" i="53" s="1"/>
  <c r="S74" i="53" s="1"/>
  <c r="T74" i="53" s="1"/>
  <c r="U74" i="53" s="1"/>
  <c r="V74" i="53" s="1"/>
  <c r="W74" i="53" s="1"/>
  <c r="X74" i="53" s="1"/>
  <c r="Y74" i="53" s="1"/>
  <c r="Z74" i="53" s="1"/>
  <c r="AA74" i="53" s="1"/>
  <c r="AB74" i="53" s="1"/>
  <c r="AC74" i="53" s="1"/>
  <c r="AD74" i="53" s="1"/>
  <c r="AE74" i="53" s="1"/>
  <c r="K73" i="53"/>
  <c r="L73" i="53" s="1"/>
  <c r="M73" i="53" s="1"/>
  <c r="N73" i="53" s="1"/>
  <c r="O73" i="53" s="1"/>
  <c r="P73" i="53" s="1"/>
  <c r="Q73" i="53" s="1"/>
  <c r="R73" i="53" s="1"/>
  <c r="S73" i="53" s="1"/>
  <c r="T73" i="53" s="1"/>
  <c r="U73" i="53" s="1"/>
  <c r="V73" i="53" s="1"/>
  <c r="W73" i="53" s="1"/>
  <c r="X73" i="53" s="1"/>
  <c r="Y73" i="53" s="1"/>
  <c r="K72" i="53"/>
  <c r="L72" i="53"/>
  <c r="M72" i="53"/>
  <c r="N72" i="53" s="1"/>
  <c r="O72" i="53" s="1"/>
  <c r="P72" i="53" s="1"/>
  <c r="Q72" i="53" s="1"/>
  <c r="R72" i="53" s="1"/>
  <c r="S72" i="53" s="1"/>
  <c r="T72" i="53" s="1"/>
  <c r="U72" i="53" s="1"/>
  <c r="V72" i="53" s="1"/>
  <c r="W72" i="53" s="1"/>
  <c r="X72" i="53" s="1"/>
  <c r="Y72" i="53" s="1"/>
  <c r="Z72" i="53" s="1"/>
  <c r="AA72" i="53" s="1"/>
  <c r="AB72" i="53" s="1"/>
  <c r="K71" i="53"/>
  <c r="L71" i="53"/>
  <c r="M71" i="53" s="1"/>
  <c r="N71" i="53" s="1"/>
  <c r="O71" i="53" s="1"/>
  <c r="P71" i="53" s="1"/>
  <c r="Q71" i="53" s="1"/>
  <c r="R71" i="53" s="1"/>
  <c r="S71" i="53" s="1"/>
  <c r="T71" i="53" s="1"/>
  <c r="U71" i="53" s="1"/>
  <c r="V71" i="53" s="1"/>
  <c r="W71" i="53" s="1"/>
  <c r="X71" i="53" s="1"/>
  <c r="Y71" i="53" s="1"/>
  <c r="Z71" i="53" s="1"/>
  <c r="AA71" i="53" s="1"/>
  <c r="AB71" i="53" s="1"/>
  <c r="AC71" i="53" s="1"/>
  <c r="K65" i="53"/>
  <c r="K64" i="53"/>
  <c r="K63" i="53"/>
  <c r="K62" i="53"/>
  <c r="K61" i="53"/>
  <c r="L61" i="53" s="1"/>
  <c r="M61" i="53"/>
  <c r="N61" i="53"/>
  <c r="O61" i="53" s="1"/>
  <c r="P61" i="53" s="1"/>
  <c r="Q61" i="53" s="1"/>
  <c r="R61" i="53" s="1"/>
  <c r="S61" i="53" s="1"/>
  <c r="T61" i="53" s="1"/>
  <c r="U61" i="53" s="1"/>
  <c r="V61" i="53" s="1"/>
  <c r="W61" i="53" s="1"/>
  <c r="X61" i="53" s="1"/>
  <c r="Y61" i="53" s="1"/>
  <c r="Z61" i="53" s="1"/>
  <c r="AA61" i="53" s="1"/>
  <c r="AB61" i="53" s="1"/>
  <c r="AC61" i="53" s="1"/>
  <c r="AD61" i="53" s="1"/>
  <c r="AE61" i="53" s="1"/>
  <c r="K60" i="53"/>
  <c r="L60" i="53" s="1"/>
  <c r="M60" i="53" s="1"/>
  <c r="N60" i="53" s="1"/>
  <c r="O60" i="53" s="1"/>
  <c r="P60" i="53" s="1"/>
  <c r="Q60" i="53" s="1"/>
  <c r="R60" i="53" s="1"/>
  <c r="S60" i="53" s="1"/>
  <c r="T60" i="53" s="1"/>
  <c r="U60" i="53" s="1"/>
  <c r="V60" i="53" s="1"/>
  <c r="W60" i="53" s="1"/>
  <c r="X60" i="53" s="1"/>
  <c r="Y60" i="53" s="1"/>
  <c r="Z60" i="53" s="1"/>
  <c r="AA60" i="53" s="1"/>
  <c r="K55" i="53"/>
  <c r="K54" i="53"/>
  <c r="K53" i="53"/>
  <c r="K52" i="53"/>
  <c r="L52" i="53" s="1"/>
  <c r="M52" i="53" s="1"/>
  <c r="N52" i="53"/>
  <c r="O52" i="53" s="1"/>
  <c r="P52" i="53" s="1"/>
  <c r="Q52" i="53" s="1"/>
  <c r="R52" i="53" s="1"/>
  <c r="S52" i="53" s="1"/>
  <c r="T52" i="53" s="1"/>
  <c r="U52" i="53" s="1"/>
  <c r="V52" i="53" s="1"/>
  <c r="W52" i="53" s="1"/>
  <c r="X52" i="53" s="1"/>
  <c r="Y52" i="53" s="1"/>
  <c r="Z52" i="53" s="1"/>
  <c r="AA52" i="53" s="1"/>
  <c r="AB52" i="53" s="1"/>
  <c r="AC52" i="53" s="1"/>
  <c r="AD52" i="53" s="1"/>
  <c r="AE52" i="53" s="1"/>
  <c r="AF52" i="53" s="1"/>
  <c r="AG52" i="53" s="1"/>
  <c r="AH52" i="53" s="1"/>
  <c r="AI52" i="53" s="1"/>
  <c r="AJ52" i="53" s="1"/>
  <c r="AK52" i="53" s="1"/>
  <c r="AL52" i="53" s="1"/>
  <c r="AM52" i="53" s="1"/>
  <c r="AN52" i="53" s="1"/>
  <c r="K51" i="53"/>
  <c r="L51" i="53" s="1"/>
  <c r="M51" i="53" s="1"/>
  <c r="N51" i="53"/>
  <c r="O51" i="53"/>
  <c r="P51" i="53" s="1"/>
  <c r="Q51" i="53" s="1"/>
  <c r="R51" i="53" s="1"/>
  <c r="S51" i="53" s="1"/>
  <c r="T51" i="53" s="1"/>
  <c r="U51" i="53" s="1"/>
  <c r="V51" i="53" s="1"/>
  <c r="W51" i="53" s="1"/>
  <c r="X51" i="53" s="1"/>
  <c r="Y51" i="53" s="1"/>
  <c r="Z51" i="53" s="1"/>
  <c r="AA51" i="53" s="1"/>
  <c r="AB51" i="53" s="1"/>
  <c r="AC51" i="53" s="1"/>
  <c r="AD51" i="53" s="1"/>
  <c r="AE51" i="53" s="1"/>
  <c r="AF51" i="53" s="1"/>
  <c r="AG51" i="53" s="1"/>
  <c r="AH51" i="53" s="1"/>
  <c r="AI51" i="53" s="1"/>
  <c r="AJ51" i="53" s="1"/>
  <c r="AK51" i="53" s="1"/>
  <c r="K50" i="53"/>
  <c r="L50" i="53" s="1"/>
  <c r="M50" i="53" s="1"/>
  <c r="N50" i="53" s="1"/>
  <c r="O50" i="53" s="1"/>
  <c r="P50" i="53" s="1"/>
  <c r="Q50" i="53" s="1"/>
  <c r="R50" i="53" s="1"/>
  <c r="S50" i="53" s="1"/>
  <c r="T50" i="53" s="1"/>
  <c r="U50" i="53" s="1"/>
  <c r="V50" i="53" s="1"/>
  <c r="W50" i="53" s="1"/>
  <c r="X50" i="53" s="1"/>
  <c r="Y50" i="53" s="1"/>
  <c r="Z50" i="53" s="1"/>
  <c r="AA50" i="53" s="1"/>
  <c r="AB50" i="53" s="1"/>
  <c r="AC50" i="53" s="1"/>
  <c r="AD50" i="53" s="1"/>
  <c r="AE50" i="53" s="1"/>
  <c r="AF50" i="53" s="1"/>
  <c r="AG50" i="53" s="1"/>
  <c r="AH50" i="53" s="1"/>
  <c r="AI50" i="53" s="1"/>
  <c r="AJ50" i="53" s="1"/>
  <c r="AK50" i="53" s="1"/>
  <c r="K49" i="53"/>
  <c r="L49" i="53" s="1"/>
  <c r="M49" i="53" s="1"/>
  <c r="N49" i="53"/>
  <c r="O49" i="53"/>
  <c r="P49" i="53" s="1"/>
  <c r="Q49" i="53" s="1"/>
  <c r="R49" i="53" s="1"/>
  <c r="S49" i="53" s="1"/>
  <c r="T49" i="53" s="1"/>
  <c r="U49" i="53" s="1"/>
  <c r="V49" i="53" s="1"/>
  <c r="W49" i="53" s="1"/>
  <c r="X49" i="53" s="1"/>
  <c r="Y49" i="53" s="1"/>
  <c r="Z49" i="53" s="1"/>
  <c r="AA49" i="53" s="1"/>
  <c r="AB49" i="53" s="1"/>
  <c r="AC49" i="53" s="1"/>
  <c r="AD49" i="53" s="1"/>
  <c r="AE49" i="53" s="1"/>
  <c r="AF49" i="53" s="1"/>
  <c r="AG49" i="53" s="1"/>
  <c r="AH49" i="53" s="1"/>
  <c r="AI49" i="53" s="1"/>
  <c r="AJ49" i="53" s="1"/>
  <c r="AK49" i="53" s="1"/>
  <c r="K48" i="53"/>
  <c r="L48" i="53" s="1"/>
  <c r="M48" i="53" s="1"/>
  <c r="N48" i="53" s="1"/>
  <c r="O48" i="53" s="1"/>
  <c r="P48" i="53" s="1"/>
  <c r="Q48" i="53" s="1"/>
  <c r="R48" i="53" s="1"/>
  <c r="S48" i="53" s="1"/>
  <c r="T48" i="53" s="1"/>
  <c r="U48" i="53" s="1"/>
  <c r="V48" i="53" s="1"/>
  <c r="W48" i="53" s="1"/>
  <c r="X48" i="53" s="1"/>
  <c r="Y48" i="53" s="1"/>
  <c r="Z48" i="53" s="1"/>
  <c r="AA48" i="53" s="1"/>
  <c r="AB48" i="53" s="1"/>
  <c r="AC48" i="53" s="1"/>
  <c r="AD48" i="53" s="1"/>
  <c r="AE48" i="53" s="1"/>
  <c r="AF48" i="53" s="1"/>
  <c r="AG48" i="53" s="1"/>
  <c r="AH48" i="53" s="1"/>
  <c r="AI48" i="53" s="1"/>
  <c r="AJ48" i="53" s="1"/>
  <c r="AK48" i="53" s="1"/>
  <c r="K47" i="53"/>
  <c r="L47" i="53" s="1"/>
  <c r="M47" i="53" s="1"/>
  <c r="N47" i="53"/>
  <c r="O47" i="53"/>
  <c r="P47" i="53" s="1"/>
  <c r="Q47" i="53" s="1"/>
  <c r="R47" i="53" s="1"/>
  <c r="S47" i="53" s="1"/>
  <c r="T47" i="53" s="1"/>
  <c r="U47" i="53" s="1"/>
  <c r="V47" i="53" s="1"/>
  <c r="W47" i="53" s="1"/>
  <c r="X47" i="53" s="1"/>
  <c r="Y47" i="53" s="1"/>
  <c r="Z47" i="53" s="1"/>
  <c r="AA47" i="53" s="1"/>
  <c r="K46" i="53"/>
  <c r="L46" i="53" s="1"/>
  <c r="M46" i="53" s="1"/>
  <c r="N46" i="53" s="1"/>
  <c r="O46" i="53" s="1"/>
  <c r="P46" i="53" s="1"/>
  <c r="Q46" i="53" s="1"/>
  <c r="R46" i="53" s="1"/>
  <c r="S46" i="53" s="1"/>
  <c r="T46" i="53" s="1"/>
  <c r="U46" i="53" s="1"/>
  <c r="V46" i="53" s="1"/>
  <c r="W46" i="53" s="1"/>
  <c r="X46" i="53" s="1"/>
  <c r="Y46" i="53" s="1"/>
  <c r="Z46" i="53" s="1"/>
  <c r="AA46" i="53" s="1"/>
  <c r="K41" i="53"/>
  <c r="K40" i="53"/>
  <c r="K39" i="53"/>
  <c r="L39" i="53" s="1"/>
  <c r="M39" i="53" s="1"/>
  <c r="N39" i="53"/>
  <c r="O39" i="53"/>
  <c r="P39" i="53" s="1"/>
  <c r="Q39" i="53" s="1"/>
  <c r="R39" i="53" s="1"/>
  <c r="S39" i="53" s="1"/>
  <c r="T39" i="53" s="1"/>
  <c r="U39" i="53" s="1"/>
  <c r="V39" i="53" s="1"/>
  <c r="W39" i="53" s="1"/>
  <c r="X39" i="53" s="1"/>
  <c r="Y39" i="53" s="1"/>
  <c r="Z39" i="53" s="1"/>
  <c r="AA39" i="53" s="1"/>
  <c r="K38" i="53"/>
  <c r="L38" i="53" s="1"/>
  <c r="M38" i="53" s="1"/>
  <c r="N38" i="53" s="1"/>
  <c r="O38" i="53" s="1"/>
  <c r="P38" i="53" s="1"/>
  <c r="Q38" i="53" s="1"/>
  <c r="R38" i="53" s="1"/>
  <c r="S38" i="53" s="1"/>
  <c r="T38" i="53" s="1"/>
  <c r="U38" i="53" s="1"/>
  <c r="V38" i="53" s="1"/>
  <c r="W38" i="53" s="1"/>
  <c r="X38" i="53" s="1"/>
  <c r="Y38" i="53" s="1"/>
  <c r="Z38" i="53" s="1"/>
  <c r="AA38" i="53" s="1"/>
  <c r="K37" i="53"/>
  <c r="L37" i="53"/>
  <c r="M37" i="53" s="1"/>
  <c r="N37" i="53" s="1"/>
  <c r="O37" i="53" s="1"/>
  <c r="P37" i="53" s="1"/>
  <c r="Q37" i="53" s="1"/>
  <c r="R37" i="53" s="1"/>
  <c r="S37" i="53" s="1"/>
  <c r="T37" i="53" s="1"/>
  <c r="U37" i="53" s="1"/>
  <c r="V37" i="53" s="1"/>
  <c r="W37" i="53" s="1"/>
  <c r="X37" i="53" s="1"/>
  <c r="Y37" i="53" s="1"/>
  <c r="Z37" i="53" s="1"/>
  <c r="AA37" i="53" s="1"/>
  <c r="K36" i="53"/>
  <c r="L36" i="53" s="1"/>
  <c r="M36" i="53" s="1"/>
  <c r="N36" i="53" s="1"/>
  <c r="O36" i="53" s="1"/>
  <c r="P36" i="53" s="1"/>
  <c r="Q36" i="53" s="1"/>
  <c r="R36" i="53" s="1"/>
  <c r="S36" i="53" s="1"/>
  <c r="T36" i="53" s="1"/>
  <c r="U36" i="53" s="1"/>
  <c r="V36" i="53" s="1"/>
  <c r="W36" i="53" s="1"/>
  <c r="X36" i="53" s="1"/>
  <c r="Y36" i="53" s="1"/>
  <c r="Z36" i="53" s="1"/>
  <c r="AA36" i="53" s="1"/>
  <c r="K35" i="53"/>
  <c r="L35" i="53"/>
  <c r="M35" i="53"/>
  <c r="N35" i="53" s="1"/>
  <c r="O35" i="53" s="1"/>
  <c r="P35" i="53" s="1"/>
  <c r="Q35" i="53" s="1"/>
  <c r="R35" i="53" s="1"/>
  <c r="S35" i="53" s="1"/>
  <c r="T35" i="53" s="1"/>
  <c r="U35" i="53" s="1"/>
  <c r="V35" i="53" s="1"/>
  <c r="W35" i="53" s="1"/>
  <c r="X35" i="53" s="1"/>
  <c r="Y35" i="53" s="1"/>
  <c r="Z35" i="53" s="1"/>
  <c r="AA35" i="53" s="1"/>
  <c r="K30" i="53"/>
  <c r="K29" i="53"/>
  <c r="K28" i="53"/>
  <c r="K27" i="53"/>
  <c r="K26" i="53"/>
  <c r="K25" i="53"/>
  <c r="K24" i="53"/>
  <c r="K23" i="53"/>
  <c r="K22" i="53"/>
  <c r="K21" i="53"/>
  <c r="K20" i="53"/>
  <c r="K19" i="53"/>
  <c r="K18" i="53"/>
  <c r="K17" i="53"/>
  <c r="K16" i="53"/>
  <c r="K15" i="53"/>
  <c r="K14" i="53"/>
  <c r="K13" i="53"/>
  <c r="K12" i="53"/>
  <c r="K11" i="53"/>
  <c r="K446" i="52"/>
  <c r="K447" i="52"/>
  <c r="K448" i="52"/>
  <c r="K449" i="52"/>
  <c r="K450" i="52"/>
  <c r="K451" i="52"/>
  <c r="K452" i="52"/>
  <c r="K453" i="52"/>
  <c r="K454" i="52"/>
  <c r="K455" i="52"/>
  <c r="K456" i="52"/>
  <c r="K457" i="52"/>
  <c r="K458" i="52"/>
  <c r="K459" i="52"/>
  <c r="K460" i="52"/>
  <c r="K461" i="52"/>
  <c r="K462" i="52"/>
  <c r="K463" i="52"/>
  <c r="K464" i="52"/>
  <c r="K465" i="52"/>
  <c r="K466" i="52"/>
  <c r="K467" i="52"/>
  <c r="K445" i="52"/>
  <c r="K486" i="52"/>
  <c r="K487" i="52"/>
  <c r="K488" i="52"/>
  <c r="K489" i="52"/>
  <c r="K318" i="52"/>
  <c r="K99" i="52"/>
  <c r="K98" i="52"/>
  <c r="K82" i="52"/>
  <c r="K83" i="52"/>
  <c r="K84" i="52"/>
  <c r="K85" i="52"/>
  <c r="K75" i="52"/>
  <c r="K74" i="52"/>
  <c r="K73" i="52"/>
  <c r="K52" i="52"/>
  <c r="K53" i="52"/>
  <c r="K42" i="52"/>
  <c r="K41" i="52"/>
  <c r="H572" i="52"/>
  <c r="K571" i="52"/>
  <c r="L571" i="52"/>
  <c r="M571" i="52"/>
  <c r="N571" i="52" s="1"/>
  <c r="O571" i="52" s="1"/>
  <c r="P571" i="52" s="1"/>
  <c r="Q571" i="52" s="1"/>
  <c r="R571" i="52" s="1"/>
  <c r="S571" i="52" s="1"/>
  <c r="T571" i="52" s="1"/>
  <c r="U571" i="52" s="1"/>
  <c r="V571" i="52" s="1"/>
  <c r="W571" i="52"/>
  <c r="X571" i="52" s="1"/>
  <c r="Y571" i="52" s="1"/>
  <c r="Z571" i="52" s="1"/>
  <c r="AA571" i="52" s="1"/>
  <c r="AB571" i="52" s="1"/>
  <c r="AC571" i="52" s="1"/>
  <c r="AD571" i="52" s="1"/>
  <c r="AE571" i="52" s="1"/>
  <c r="AF571" i="52" s="1"/>
  <c r="AG571" i="52" s="1"/>
  <c r="AH571" i="52" s="1"/>
  <c r="AI571" i="52" s="1"/>
  <c r="AJ571" i="52" s="1"/>
  <c r="AK571" i="52" s="1"/>
  <c r="AL571" i="52" s="1"/>
  <c r="AM571" i="52" s="1"/>
  <c r="AN571" i="52" s="1"/>
  <c r="K570" i="52"/>
  <c r="L570" i="52" s="1"/>
  <c r="M570" i="52" s="1"/>
  <c r="N570" i="52" s="1"/>
  <c r="O570" i="52" s="1"/>
  <c r="P570" i="52" s="1"/>
  <c r="Q570" i="52" s="1"/>
  <c r="R570" i="52" s="1"/>
  <c r="S570" i="52" s="1"/>
  <c r="T570" i="52" s="1"/>
  <c r="U570" i="52" s="1"/>
  <c r="V570" i="52" s="1"/>
  <c r="W570" i="52" s="1"/>
  <c r="X570" i="52" s="1"/>
  <c r="Y570" i="52" s="1"/>
  <c r="Z570" i="52" s="1"/>
  <c r="AA570" i="52" s="1"/>
  <c r="AB570" i="52" s="1"/>
  <c r="AC570" i="52" s="1"/>
  <c r="AD570" i="52" s="1"/>
  <c r="AE570" i="52" s="1"/>
  <c r="AF570" i="52" s="1"/>
  <c r="AG570" i="52" s="1"/>
  <c r="AH570" i="52" s="1"/>
  <c r="AI570" i="52" s="1"/>
  <c r="AJ570" i="52" s="1"/>
  <c r="AK570" i="52" s="1"/>
  <c r="AL570" i="52" s="1"/>
  <c r="AM570" i="52" s="1"/>
  <c r="AN570" i="52" s="1"/>
  <c r="AO570" i="52" s="1"/>
  <c r="L569" i="52"/>
  <c r="M569" i="52" s="1"/>
  <c r="N569" i="52" s="1"/>
  <c r="O569" i="52" s="1"/>
  <c r="P569" i="52" s="1"/>
  <c r="Q569" i="52" s="1"/>
  <c r="R569" i="52" s="1"/>
  <c r="S569" i="52" s="1"/>
  <c r="T569" i="52" s="1"/>
  <c r="U569" i="52" s="1"/>
  <c r="V569" i="52" s="1"/>
  <c r="W569" i="52" s="1"/>
  <c r="X569" i="52" s="1"/>
  <c r="Y569" i="52" s="1"/>
  <c r="Z569" i="52" s="1"/>
  <c r="AA569" i="52" s="1"/>
  <c r="AB569" i="52" s="1"/>
  <c r="AC569" i="52" s="1"/>
  <c r="AD569" i="52" s="1"/>
  <c r="AE569" i="52" s="1"/>
  <c r="AF569" i="52" s="1"/>
  <c r="AG569" i="52" s="1"/>
  <c r="AH569" i="52" s="1"/>
  <c r="AI569" i="52" s="1"/>
  <c r="AJ569" i="52" s="1"/>
  <c r="AK569" i="52" s="1"/>
  <c r="AL569" i="52" s="1"/>
  <c r="AM569" i="52" s="1"/>
  <c r="AN569" i="52" s="1"/>
  <c r="AO569" i="52" s="1"/>
  <c r="K569" i="52"/>
  <c r="K568" i="52"/>
  <c r="L568" i="52"/>
  <c r="M568" i="52" s="1"/>
  <c r="N568" i="52" s="1"/>
  <c r="O568" i="52" s="1"/>
  <c r="P568" i="52" s="1"/>
  <c r="Q568" i="52" s="1"/>
  <c r="R568" i="52" s="1"/>
  <c r="S568" i="52"/>
  <c r="T568" i="52" s="1"/>
  <c r="U568" i="52" s="1"/>
  <c r="V568" i="52" s="1"/>
  <c r="W568" i="52" s="1"/>
  <c r="X568" i="52" s="1"/>
  <c r="Y568" i="52" s="1"/>
  <c r="Z568" i="52" s="1"/>
  <c r="AA568" i="52" s="1"/>
  <c r="AB568" i="52" s="1"/>
  <c r="AC568" i="52" s="1"/>
  <c r="AD568" i="52" s="1"/>
  <c r="AE568" i="52" s="1"/>
  <c r="AF568" i="52" s="1"/>
  <c r="AG568" i="52" s="1"/>
  <c r="AH568" i="52" s="1"/>
  <c r="AI568" i="52" s="1"/>
  <c r="AJ568" i="52" s="1"/>
  <c r="AK568" i="52" s="1"/>
  <c r="AL568" i="52" s="1"/>
  <c r="AM568" i="52" s="1"/>
  <c r="AN568" i="52" s="1"/>
  <c r="AO568" i="52" s="1"/>
  <c r="AP568" i="52" s="1"/>
  <c r="AQ568" i="52" s="1"/>
  <c r="K567" i="52"/>
  <c r="L567" i="52"/>
  <c r="M567" i="52"/>
  <c r="N567" i="52"/>
  <c r="O567" i="52" s="1"/>
  <c r="P567" i="52" s="1"/>
  <c r="Q567" i="52" s="1"/>
  <c r="R567" i="52" s="1"/>
  <c r="S567" i="52" s="1"/>
  <c r="T567" i="52" s="1"/>
  <c r="U567" i="52" s="1"/>
  <c r="V567" i="52" s="1"/>
  <c r="W567" i="52" s="1"/>
  <c r="X567" i="52" s="1"/>
  <c r="Y567" i="52" s="1"/>
  <c r="Z567" i="52" s="1"/>
  <c r="AA567" i="52" s="1"/>
  <c r="AB567" i="52" s="1"/>
  <c r="AC567" i="52" s="1"/>
  <c r="AD567" i="52" s="1"/>
  <c r="AE567" i="52" s="1"/>
  <c r="AF567" i="52" s="1"/>
  <c r="AG567" i="52" s="1"/>
  <c r="AH567" i="52" s="1"/>
  <c r="AI567" i="52" s="1"/>
  <c r="AJ567" i="52" s="1"/>
  <c r="AK567" i="52" s="1"/>
  <c r="AL567" i="52" s="1"/>
  <c r="AM567" i="52" s="1"/>
  <c r="AN567" i="52" s="1"/>
  <c r="AO567" i="52" s="1"/>
  <c r="AP567" i="52" s="1"/>
  <c r="AQ567" i="52" s="1"/>
  <c r="K566" i="52"/>
  <c r="L566" i="52" s="1"/>
  <c r="M566" i="52" s="1"/>
  <c r="N566" i="52" s="1"/>
  <c r="O566" i="52" s="1"/>
  <c r="P566" i="52" s="1"/>
  <c r="Q566" i="52" s="1"/>
  <c r="R566" i="52" s="1"/>
  <c r="S566" i="52" s="1"/>
  <c r="T566" i="52" s="1"/>
  <c r="U566" i="52" s="1"/>
  <c r="V566" i="52" s="1"/>
  <c r="W566" i="52" s="1"/>
  <c r="X566" i="52" s="1"/>
  <c r="Y566" i="52" s="1"/>
  <c r="Z566" i="52" s="1"/>
  <c r="AA566" i="52" s="1"/>
  <c r="AB566" i="52" s="1"/>
  <c r="AC566" i="52" s="1"/>
  <c r="AD566" i="52" s="1"/>
  <c r="AE566" i="52" s="1"/>
  <c r="AF566" i="52" s="1"/>
  <c r="AG566" i="52" s="1"/>
  <c r="AH566" i="52" s="1"/>
  <c r="AI566" i="52" s="1"/>
  <c r="AJ566" i="52" s="1"/>
  <c r="AK566" i="52" s="1"/>
  <c r="AL566" i="52" s="1"/>
  <c r="AM566" i="52" s="1"/>
  <c r="AN566" i="52" s="1"/>
  <c r="AO566" i="52" s="1"/>
  <c r="AP566" i="52" s="1"/>
  <c r="AQ566" i="52" s="1"/>
  <c r="P565" i="52"/>
  <c r="Q565" i="52" s="1"/>
  <c r="R565" i="52" s="1"/>
  <c r="S565" i="52" s="1"/>
  <c r="T565" i="52" s="1"/>
  <c r="U565" i="52" s="1"/>
  <c r="V565" i="52" s="1"/>
  <c r="W565" i="52" s="1"/>
  <c r="X565" i="52" s="1"/>
  <c r="Y565" i="52" s="1"/>
  <c r="Z565" i="52" s="1"/>
  <c r="AA565" i="52" s="1"/>
  <c r="AB565" i="52" s="1"/>
  <c r="AC565" i="52" s="1"/>
  <c r="AD565" i="52" s="1"/>
  <c r="AE565" i="52" s="1"/>
  <c r="AF565" i="52" s="1"/>
  <c r="AG565" i="52" s="1"/>
  <c r="AH565" i="52" s="1"/>
  <c r="AI565" i="52" s="1"/>
  <c r="AJ565" i="52" s="1"/>
  <c r="AK565" i="52" s="1"/>
  <c r="AL565" i="52" s="1"/>
  <c r="AM565" i="52" s="1"/>
  <c r="AN565" i="52" s="1"/>
  <c r="AO565" i="52" s="1"/>
  <c r="AP565" i="52" s="1"/>
  <c r="AQ565" i="52" s="1"/>
  <c r="AR565" i="52" s="1"/>
  <c r="AS565" i="52" s="1"/>
  <c r="AT565" i="52" s="1"/>
  <c r="AU565" i="52" s="1"/>
  <c r="AV565" i="52" s="1"/>
  <c r="AW565" i="52" s="1"/>
  <c r="AX565" i="52" s="1"/>
  <c r="AY565" i="52" s="1"/>
  <c r="AZ565" i="52" s="1"/>
  <c r="BA565" i="52" s="1"/>
  <c r="BB565" i="52" s="1"/>
  <c r="BC565" i="52" s="1"/>
  <c r="BD565" i="52" s="1"/>
  <c r="BE565" i="52" s="1"/>
  <c r="BF565" i="52" s="1"/>
  <c r="BG565" i="52" s="1"/>
  <c r="BH565" i="52" s="1"/>
  <c r="BI565" i="52" s="1"/>
  <c r="BJ565" i="52" s="1"/>
  <c r="BK565" i="52" s="1"/>
  <c r="BL565" i="52" s="1"/>
  <c r="BM565" i="52" s="1"/>
  <c r="BN565" i="52" s="1"/>
  <c r="BO565" i="52" s="1"/>
  <c r="BP565" i="52" s="1"/>
  <c r="BQ565" i="52" s="1"/>
  <c r="K565" i="52"/>
  <c r="L565" i="52" s="1"/>
  <c r="M565" i="52" s="1"/>
  <c r="N565" i="52" s="1"/>
  <c r="O565" i="52" s="1"/>
  <c r="L564" i="52"/>
  <c r="M564" i="52" s="1"/>
  <c r="N564" i="52" s="1"/>
  <c r="O564" i="52" s="1"/>
  <c r="P564" i="52"/>
  <c r="Q564" i="52" s="1"/>
  <c r="R564" i="52" s="1"/>
  <c r="S564" i="52" s="1"/>
  <c r="T564" i="52"/>
  <c r="U564" i="52" s="1"/>
  <c r="V564" i="52" s="1"/>
  <c r="W564" i="52" s="1"/>
  <c r="X564" i="52" s="1"/>
  <c r="Y564" i="52" s="1"/>
  <c r="Z564" i="52" s="1"/>
  <c r="AA564" i="52" s="1"/>
  <c r="AB564" i="52" s="1"/>
  <c r="AC564" i="52" s="1"/>
  <c r="AD564" i="52" s="1"/>
  <c r="AE564" i="52" s="1"/>
  <c r="AF564" i="52" s="1"/>
  <c r="AG564" i="52" s="1"/>
  <c r="AH564" i="52" s="1"/>
  <c r="AI564" i="52" s="1"/>
  <c r="AJ564" i="52" s="1"/>
  <c r="AK564" i="52" s="1"/>
  <c r="AL564" i="52" s="1"/>
  <c r="AM564" i="52" s="1"/>
  <c r="AN564" i="52" s="1"/>
  <c r="AO564" i="52" s="1"/>
  <c r="AP564" i="52" s="1"/>
  <c r="AQ564" i="52" s="1"/>
  <c r="AR564" i="52" s="1"/>
  <c r="AS564" i="52" s="1"/>
  <c r="AT564" i="52" s="1"/>
  <c r="AU564" i="52" s="1"/>
  <c r="AV564" i="52" s="1"/>
  <c r="AW564" i="52" s="1"/>
  <c r="AX564" i="52" s="1"/>
  <c r="AY564" i="52" s="1"/>
  <c r="AZ564" i="52" s="1"/>
  <c r="K564" i="52"/>
  <c r="N563" i="52"/>
  <c r="O563" i="52" s="1"/>
  <c r="P563" i="52" s="1"/>
  <c r="Q563" i="52"/>
  <c r="R563" i="52" s="1"/>
  <c r="S563" i="52" s="1"/>
  <c r="T563" i="52" s="1"/>
  <c r="U563" i="52" s="1"/>
  <c r="V563" i="52" s="1"/>
  <c r="W563" i="52" s="1"/>
  <c r="X563" i="52" s="1"/>
  <c r="Y563" i="52" s="1"/>
  <c r="Z563" i="52" s="1"/>
  <c r="AA563" i="52" s="1"/>
  <c r="AB563" i="52" s="1"/>
  <c r="AC563" i="52" s="1"/>
  <c r="AD563" i="52" s="1"/>
  <c r="AE563" i="52" s="1"/>
  <c r="AF563" i="52" s="1"/>
  <c r="AG563" i="52" s="1"/>
  <c r="AH563" i="52" s="1"/>
  <c r="AI563" i="52" s="1"/>
  <c r="AJ563" i="52" s="1"/>
  <c r="AK563" i="52" s="1"/>
  <c r="AL563" i="52" s="1"/>
  <c r="AM563" i="52" s="1"/>
  <c r="AN563" i="52" s="1"/>
  <c r="AO563" i="52" s="1"/>
  <c r="AP563" i="52" s="1"/>
  <c r="AQ563" i="52" s="1"/>
  <c r="AR563" i="52" s="1"/>
  <c r="AS563" i="52" s="1"/>
  <c r="AT563" i="52" s="1"/>
  <c r="AU563" i="52" s="1"/>
  <c r="AV563" i="52" s="1"/>
  <c r="AW563" i="52" s="1"/>
  <c r="AX563" i="52" s="1"/>
  <c r="AY563" i="52" s="1"/>
  <c r="AZ563" i="52" s="1"/>
  <c r="BA563" i="52" s="1"/>
  <c r="BB563" i="52" s="1"/>
  <c r="BC563" i="52" s="1"/>
  <c r="BD563" i="52" s="1"/>
  <c r="BE563" i="52" s="1"/>
  <c r="BF563" i="52" s="1"/>
  <c r="BG563" i="52" s="1"/>
  <c r="BH563" i="52" s="1"/>
  <c r="BI563" i="52" s="1"/>
  <c r="BJ563" i="52" s="1"/>
  <c r="BK563" i="52" s="1"/>
  <c r="BL563" i="52" s="1"/>
  <c r="BM563" i="52" s="1"/>
  <c r="BN563" i="52" s="1"/>
  <c r="BO563" i="52" s="1"/>
  <c r="BP563" i="52" s="1"/>
  <c r="BQ563" i="52" s="1"/>
  <c r="K563" i="52"/>
  <c r="L563" i="52" s="1"/>
  <c r="M563" i="52" s="1"/>
  <c r="K562" i="52"/>
  <c r="L562" i="52" s="1"/>
  <c r="M562" i="52" s="1"/>
  <c r="N562" i="52" s="1"/>
  <c r="O562" i="52"/>
  <c r="P562" i="52" s="1"/>
  <c r="Q562" i="52" s="1"/>
  <c r="R562" i="52"/>
  <c r="S562" i="52" s="1"/>
  <c r="T562" i="52" s="1"/>
  <c r="U562" i="52" s="1"/>
  <c r="V562" i="52" s="1"/>
  <c r="W562" i="52" s="1"/>
  <c r="X562" i="52" s="1"/>
  <c r="Y562" i="52" s="1"/>
  <c r="Z562" i="52" s="1"/>
  <c r="AA562" i="52" s="1"/>
  <c r="AB562" i="52" s="1"/>
  <c r="AC562" i="52" s="1"/>
  <c r="AD562" i="52" s="1"/>
  <c r="AE562" i="52" s="1"/>
  <c r="AF562" i="52" s="1"/>
  <c r="AG562" i="52" s="1"/>
  <c r="AH562" i="52" s="1"/>
  <c r="AI562" i="52" s="1"/>
  <c r="AJ562" i="52" s="1"/>
  <c r="AK562" i="52" s="1"/>
  <c r="AL562" i="52" s="1"/>
  <c r="AM562" i="52" s="1"/>
  <c r="AN562" i="52" s="1"/>
  <c r="AO562" i="52" s="1"/>
  <c r="AP562" i="52" s="1"/>
  <c r="AQ562" i="52" s="1"/>
  <c r="AR562" i="52" s="1"/>
  <c r="AS562" i="52" s="1"/>
  <c r="AT562" i="52" s="1"/>
  <c r="AU562" i="52" s="1"/>
  <c r="AV562" i="52" s="1"/>
  <c r="AW562" i="52" s="1"/>
  <c r="AX562" i="52" s="1"/>
  <c r="AY562" i="52" s="1"/>
  <c r="AZ562" i="52" s="1"/>
  <c r="BA562" i="52" s="1"/>
  <c r="BB562" i="52" s="1"/>
  <c r="BC562" i="52" s="1"/>
  <c r="BD562" i="52" s="1"/>
  <c r="BE562" i="52" s="1"/>
  <c r="BF562" i="52" s="1"/>
  <c r="BG562" i="52" s="1"/>
  <c r="BH562" i="52" s="1"/>
  <c r="BI562" i="52" s="1"/>
  <c r="BJ562" i="52" s="1"/>
  <c r="BK562" i="52" s="1"/>
  <c r="BL562" i="52" s="1"/>
  <c r="BM562" i="52" s="1"/>
  <c r="BN562" i="52" s="1"/>
  <c r="BO562" i="52" s="1"/>
  <c r="BP562" i="52" s="1"/>
  <c r="BQ562" i="52" s="1"/>
  <c r="K561" i="52"/>
  <c r="L561" i="52" s="1"/>
  <c r="M561" i="52" s="1"/>
  <c r="N561" i="52" s="1"/>
  <c r="O561" i="52" s="1"/>
  <c r="P561" i="52" s="1"/>
  <c r="Q561" i="52" s="1"/>
  <c r="R561" i="52" s="1"/>
  <c r="S561" i="52" s="1"/>
  <c r="T561" i="52" s="1"/>
  <c r="U561" i="52" s="1"/>
  <c r="V561" i="52" s="1"/>
  <c r="W561" i="52" s="1"/>
  <c r="X561" i="52" s="1"/>
  <c r="Y561" i="52" s="1"/>
  <c r="Z561" i="52" s="1"/>
  <c r="AA561" i="52" s="1"/>
  <c r="AB561" i="52"/>
  <c r="AC561" i="52" s="1"/>
  <c r="AD561" i="52" s="1"/>
  <c r="AE561" i="52" s="1"/>
  <c r="AF561" i="52" s="1"/>
  <c r="AG561" i="52" s="1"/>
  <c r="AH561" i="52" s="1"/>
  <c r="AI561" i="52" s="1"/>
  <c r="AJ561" i="52" s="1"/>
  <c r="AK561" i="52" s="1"/>
  <c r="AL561" i="52" s="1"/>
  <c r="AM561" i="52" s="1"/>
  <c r="H557" i="52"/>
  <c r="K556" i="52"/>
  <c r="L556" i="52" s="1"/>
  <c r="M556" i="52" s="1"/>
  <c r="N556" i="52" s="1"/>
  <c r="O556" i="52" s="1"/>
  <c r="P556" i="52" s="1"/>
  <c r="Q556" i="52" s="1"/>
  <c r="R556" i="52" s="1"/>
  <c r="S556" i="52" s="1"/>
  <c r="T556" i="52" s="1"/>
  <c r="U556" i="52" s="1"/>
  <c r="V556" i="52" s="1"/>
  <c r="W556" i="52" s="1"/>
  <c r="X556" i="52" s="1"/>
  <c r="Y556" i="52" s="1"/>
  <c r="Z556" i="52" s="1"/>
  <c r="AA556" i="52" s="1"/>
  <c r="AB556" i="52" s="1"/>
  <c r="AC556" i="52" s="1"/>
  <c r="AD556" i="52" s="1"/>
  <c r="AE556" i="52" s="1"/>
  <c r="AF556" i="52" s="1"/>
  <c r="AG556" i="52" s="1"/>
  <c r="AH556" i="52" s="1"/>
  <c r="AI556" i="52" s="1"/>
  <c r="AJ556" i="52" s="1"/>
  <c r="AK556" i="52" s="1"/>
  <c r="AL556" i="52" s="1"/>
  <c r="AM556" i="52" s="1"/>
  <c r="AN556" i="52" s="1"/>
  <c r="AO556" i="52" s="1"/>
  <c r="AP556" i="52" s="1"/>
  <c r="AQ556" i="52" s="1"/>
  <c r="AR556" i="52" s="1"/>
  <c r="AS556" i="52" s="1"/>
  <c r="AT556" i="52" s="1"/>
  <c r="AU556" i="52" s="1"/>
  <c r="L555" i="52"/>
  <c r="M555" i="52" s="1"/>
  <c r="N555" i="52" s="1"/>
  <c r="O555" i="52" s="1"/>
  <c r="P555" i="52" s="1"/>
  <c r="Q555" i="52" s="1"/>
  <c r="R555" i="52" s="1"/>
  <c r="S555" i="52"/>
  <c r="T555" i="52" s="1"/>
  <c r="U555" i="52" s="1"/>
  <c r="V555" i="52" s="1"/>
  <c r="W555" i="52" s="1"/>
  <c r="X555" i="52" s="1"/>
  <c r="Y555" i="52" s="1"/>
  <c r="Z555" i="52" s="1"/>
  <c r="AA555" i="52" s="1"/>
  <c r="AB555" i="52" s="1"/>
  <c r="AC555" i="52" s="1"/>
  <c r="AD555" i="52" s="1"/>
  <c r="AE555" i="52" s="1"/>
  <c r="AF555" i="52" s="1"/>
  <c r="AG555" i="52" s="1"/>
  <c r="AH555" i="52" s="1"/>
  <c r="AI555" i="52" s="1"/>
  <c r="AJ555" i="52" s="1"/>
  <c r="AK555" i="52" s="1"/>
  <c r="AL555" i="52" s="1"/>
  <c r="AM555" i="52" s="1"/>
  <c r="AN555" i="52" s="1"/>
  <c r="AO555" i="52" s="1"/>
  <c r="AP555" i="52" s="1"/>
  <c r="AQ555" i="52" s="1"/>
  <c r="AR555" i="52" s="1"/>
  <c r="AS555" i="52" s="1"/>
  <c r="AT555" i="52" s="1"/>
  <c r="AU555" i="52" s="1"/>
  <c r="AV555" i="52" s="1"/>
  <c r="K555" i="52"/>
  <c r="O554" i="52"/>
  <c r="P554" i="52" s="1"/>
  <c r="Q554" i="52" s="1"/>
  <c r="R554" i="52" s="1"/>
  <c r="S554" i="52" s="1"/>
  <c r="T554" i="52" s="1"/>
  <c r="U554" i="52" s="1"/>
  <c r="V554" i="52"/>
  <c r="W554" i="52" s="1"/>
  <c r="X554" i="52" s="1"/>
  <c r="Y554" i="52" s="1"/>
  <c r="Z554" i="52" s="1"/>
  <c r="AA554" i="52" s="1"/>
  <c r="AB554" i="52" s="1"/>
  <c r="AC554" i="52" s="1"/>
  <c r="AD554" i="52" s="1"/>
  <c r="AE554" i="52" s="1"/>
  <c r="AF554" i="52" s="1"/>
  <c r="AG554" i="52" s="1"/>
  <c r="AH554" i="52" s="1"/>
  <c r="AI554" i="52" s="1"/>
  <c r="AJ554" i="52" s="1"/>
  <c r="AK554" i="52" s="1"/>
  <c r="AL554" i="52" s="1"/>
  <c r="AM554" i="52" s="1"/>
  <c r="AN554" i="52" s="1"/>
  <c r="AO554" i="52" s="1"/>
  <c r="AP554" i="52" s="1"/>
  <c r="AQ554" i="52" s="1"/>
  <c r="AR554" i="52" s="1"/>
  <c r="AS554" i="52" s="1"/>
  <c r="AT554" i="52" s="1"/>
  <c r="AU554" i="52" s="1"/>
  <c r="AV554" i="52" s="1"/>
  <c r="AW554" i="52" s="1"/>
  <c r="K554" i="52"/>
  <c r="L554" i="52"/>
  <c r="M554" i="52" s="1"/>
  <c r="N554" i="52" s="1"/>
  <c r="K553" i="52"/>
  <c r="L553" i="52" s="1"/>
  <c r="M553" i="52" s="1"/>
  <c r="N553" i="52" s="1"/>
  <c r="O553" i="52" s="1"/>
  <c r="P553" i="52" s="1"/>
  <c r="Q553" i="52"/>
  <c r="R553" i="52" s="1"/>
  <c r="S553" i="52" s="1"/>
  <c r="T553" i="52" s="1"/>
  <c r="U553" i="52" s="1"/>
  <c r="V553" i="52" s="1"/>
  <c r="W553" i="52" s="1"/>
  <c r="X553" i="52" s="1"/>
  <c r="Y553" i="52" s="1"/>
  <c r="Z553" i="52" s="1"/>
  <c r="AA553" i="52" s="1"/>
  <c r="AB553" i="52" s="1"/>
  <c r="AC553" i="52" s="1"/>
  <c r="AD553" i="52" s="1"/>
  <c r="AE553" i="52" s="1"/>
  <c r="AF553" i="52" s="1"/>
  <c r="AG553" i="52" s="1"/>
  <c r="AH553" i="52" s="1"/>
  <c r="AI553" i="52" s="1"/>
  <c r="AJ553" i="52" s="1"/>
  <c r="AK553" i="52" s="1"/>
  <c r="AL553" i="52" s="1"/>
  <c r="AM553" i="52"/>
  <c r="AN553" i="52" s="1"/>
  <c r="AO553" i="52" s="1"/>
  <c r="AP553" i="52" s="1"/>
  <c r="AQ553" i="52" s="1"/>
  <c r="K552" i="52"/>
  <c r="L552" i="52"/>
  <c r="M552" i="52" s="1"/>
  <c r="N552" i="52" s="1"/>
  <c r="O552" i="52"/>
  <c r="P552" i="52" s="1"/>
  <c r="Q552" i="52" s="1"/>
  <c r="R552" i="52" s="1"/>
  <c r="S552" i="52" s="1"/>
  <c r="T552" i="52" s="1"/>
  <c r="U552" i="52" s="1"/>
  <c r="V552" i="52" s="1"/>
  <c r="W552" i="52" s="1"/>
  <c r="X552" i="52" s="1"/>
  <c r="Y552" i="52" s="1"/>
  <c r="Z552" i="52" s="1"/>
  <c r="AA552" i="52" s="1"/>
  <c r="AB552" i="52" s="1"/>
  <c r="AC552" i="52" s="1"/>
  <c r="AD552" i="52" s="1"/>
  <c r="AE552" i="52" s="1"/>
  <c r="AF552" i="52" s="1"/>
  <c r="AG552" i="52" s="1"/>
  <c r="AH552" i="52" s="1"/>
  <c r="AI552" i="52" s="1"/>
  <c r="AJ552" i="52" s="1"/>
  <c r="AK552" i="52" s="1"/>
  <c r="AL552" i="52" s="1"/>
  <c r="AM552" i="52" s="1"/>
  <c r="AN552" i="52" s="1"/>
  <c r="AO552" i="52" s="1"/>
  <c r="AP552" i="52" s="1"/>
  <c r="AQ552" i="52" s="1"/>
  <c r="AR552" i="52" s="1"/>
  <c r="AS552" i="52" s="1"/>
  <c r="AT552" i="52" s="1"/>
  <c r="AU552" i="52" s="1"/>
  <c r="AV552" i="52" s="1"/>
  <c r="AW552" i="52" s="1"/>
  <c r="AX552" i="52" s="1"/>
  <c r="H548" i="52"/>
  <c r="L547" i="52"/>
  <c r="M547" i="52" s="1"/>
  <c r="N547" i="52"/>
  <c r="O547" i="52"/>
  <c r="P547" i="52" s="1"/>
  <c r="Q547" i="52" s="1"/>
  <c r="R547" i="52"/>
  <c r="S547" i="52" s="1"/>
  <c r="T547" i="52" s="1"/>
  <c r="U547" i="52" s="1"/>
  <c r="V547" i="52" s="1"/>
  <c r="W547" i="52" s="1"/>
  <c r="X547" i="52" s="1"/>
  <c r="Y547" i="52" s="1"/>
  <c r="Z547" i="52" s="1"/>
  <c r="AA547" i="52" s="1"/>
  <c r="AB547" i="52" s="1"/>
  <c r="AC547" i="52" s="1"/>
  <c r="K547" i="52"/>
  <c r="K546" i="52"/>
  <c r="L546" i="52"/>
  <c r="M546" i="52" s="1"/>
  <c r="N546" i="52" s="1"/>
  <c r="O546" i="52" s="1"/>
  <c r="P546" i="52" s="1"/>
  <c r="Q546" i="52" s="1"/>
  <c r="R546" i="52" s="1"/>
  <c r="S546" i="52" s="1"/>
  <c r="T546" i="52" s="1"/>
  <c r="U546" i="52" s="1"/>
  <c r="V546" i="52" s="1"/>
  <c r="W546" i="52" s="1"/>
  <c r="X546" i="52" s="1"/>
  <c r="Y546" i="52" s="1"/>
  <c r="Z546" i="52" s="1"/>
  <c r="AA546" i="52" s="1"/>
  <c r="AB546" i="52" s="1"/>
  <c r="AC546" i="52" s="1"/>
  <c r="AD546" i="52" s="1"/>
  <c r="AE546" i="52" s="1"/>
  <c r="AF546" i="52" s="1"/>
  <c r="AG546" i="52"/>
  <c r="AH546" i="52" s="1"/>
  <c r="AI546" i="52" s="1"/>
  <c r="AJ546" i="52" s="1"/>
  <c r="AK546" i="52" s="1"/>
  <c r="AL546" i="52" s="1"/>
  <c r="AM546" i="52" s="1"/>
  <c r="AN546" i="52" s="1"/>
  <c r="AO546" i="52" s="1"/>
  <c r="AP546" i="52" s="1"/>
  <c r="AQ546" i="52" s="1"/>
  <c r="K545" i="52"/>
  <c r="L545" i="52" s="1"/>
  <c r="M545" i="52" s="1"/>
  <c r="N545" i="52" s="1"/>
  <c r="O545" i="52"/>
  <c r="P545" i="52" s="1"/>
  <c r="Q545" i="52" s="1"/>
  <c r="R545" i="52" s="1"/>
  <c r="S545" i="52" s="1"/>
  <c r="T545" i="52" s="1"/>
  <c r="U545" i="52" s="1"/>
  <c r="V545" i="52"/>
  <c r="W545" i="52" s="1"/>
  <c r="X545" i="52" s="1"/>
  <c r="Y545" i="52" s="1"/>
  <c r="Z545" i="52" s="1"/>
  <c r="AA545" i="52" s="1"/>
  <c r="AB545" i="52" s="1"/>
  <c r="AC545" i="52" s="1"/>
  <c r="K544" i="52"/>
  <c r="L544" i="52"/>
  <c r="M544" i="52" s="1"/>
  <c r="N544" i="52"/>
  <c r="O544" i="52" s="1"/>
  <c r="P544" i="52" s="1"/>
  <c r="Q544" i="52"/>
  <c r="R544" i="52" s="1"/>
  <c r="S544" i="52" s="1"/>
  <c r="T544" i="52" s="1"/>
  <c r="U544" i="52" s="1"/>
  <c r="V544" i="52" s="1"/>
  <c r="W544" i="52" s="1"/>
  <c r="X544" i="52" s="1"/>
  <c r="Y544" i="52" s="1"/>
  <c r="Z544" i="52" s="1"/>
  <c r="AA544" i="52" s="1"/>
  <c r="AB544" i="52" s="1"/>
  <c r="AC544" i="52" s="1"/>
  <c r="N543" i="52"/>
  <c r="O543" i="52" s="1"/>
  <c r="P543" i="52" s="1"/>
  <c r="Q543" i="52" s="1"/>
  <c r="R543" i="52" s="1"/>
  <c r="S543" i="52" s="1"/>
  <c r="T543" i="52" s="1"/>
  <c r="U543" i="52"/>
  <c r="V543" i="52" s="1"/>
  <c r="W543" i="52" s="1"/>
  <c r="X543" i="52" s="1"/>
  <c r="Y543" i="52" s="1"/>
  <c r="Z543" i="52" s="1"/>
  <c r="AA543" i="52" s="1"/>
  <c r="AB543" i="52" s="1"/>
  <c r="AC543" i="52" s="1"/>
  <c r="K543" i="52"/>
  <c r="L543" i="52" s="1"/>
  <c r="M543" i="52" s="1"/>
  <c r="K542" i="52"/>
  <c r="L542" i="52"/>
  <c r="M542" i="52" s="1"/>
  <c r="N542" i="52"/>
  <c r="O542" i="52" s="1"/>
  <c r="P542" i="52" s="1"/>
  <c r="Q542" i="52" s="1"/>
  <c r="R542" i="52" s="1"/>
  <c r="S542" i="52" s="1"/>
  <c r="T542" i="52" s="1"/>
  <c r="U542" i="52" s="1"/>
  <c r="V542" i="52" s="1"/>
  <c r="W542" i="52" s="1"/>
  <c r="X542" i="52" s="1"/>
  <c r="Y542" i="52" s="1"/>
  <c r="Z542" i="52" s="1"/>
  <c r="AA542" i="52" s="1"/>
  <c r="AB542" i="52" s="1"/>
  <c r="AC542" i="52" s="1"/>
  <c r="AD542" i="52" s="1"/>
  <c r="AE542" i="52" s="1"/>
  <c r="K541" i="52"/>
  <c r="L541" i="52" s="1"/>
  <c r="M541" i="52" s="1"/>
  <c r="N541" i="52" s="1"/>
  <c r="O541" i="52"/>
  <c r="P541" i="52" s="1"/>
  <c r="Q541" i="52" s="1"/>
  <c r="R541" i="52" s="1"/>
  <c r="S541" i="52" s="1"/>
  <c r="T541" i="52" s="1"/>
  <c r="U541" i="52" s="1"/>
  <c r="V541" i="52" s="1"/>
  <c r="W541" i="52" s="1"/>
  <c r="X541" i="52" s="1"/>
  <c r="Y541" i="52" s="1"/>
  <c r="Z541" i="52" s="1"/>
  <c r="AA541" i="52" s="1"/>
  <c r="AB541" i="52" s="1"/>
  <c r="AC541" i="52" s="1"/>
  <c r="K540" i="52"/>
  <c r="L540" i="52"/>
  <c r="M540" i="52" s="1"/>
  <c r="N540" i="52"/>
  <c r="O540" i="52" s="1"/>
  <c r="P540" i="52" s="1"/>
  <c r="Q540" i="52" s="1"/>
  <c r="R540" i="52" s="1"/>
  <c r="S540" i="52" s="1"/>
  <c r="T540" i="52" s="1"/>
  <c r="U540" i="52" s="1"/>
  <c r="V540" i="52" s="1"/>
  <c r="W540" i="52" s="1"/>
  <c r="X540" i="52" s="1"/>
  <c r="Y540" i="52" s="1"/>
  <c r="Z540" i="52" s="1"/>
  <c r="AA540" i="52" s="1"/>
  <c r="AB540" i="52" s="1"/>
  <c r="AC540" i="52" s="1"/>
  <c r="K539" i="52"/>
  <c r="L539" i="52" s="1"/>
  <c r="M539" i="52"/>
  <c r="N539" i="52" s="1"/>
  <c r="O539" i="52" s="1"/>
  <c r="P539" i="52" s="1"/>
  <c r="Q539" i="52" s="1"/>
  <c r="R539" i="52" s="1"/>
  <c r="S539" i="52" s="1"/>
  <c r="T539" i="52" s="1"/>
  <c r="U539" i="52" s="1"/>
  <c r="V539" i="52" s="1"/>
  <c r="W539" i="52" s="1"/>
  <c r="X539" i="52" s="1"/>
  <c r="Y539" i="52" s="1"/>
  <c r="Z539" i="52" s="1"/>
  <c r="AA539" i="52" s="1"/>
  <c r="AB539" i="52" s="1"/>
  <c r="AC539" i="52" s="1"/>
  <c r="AD539" i="52" s="1"/>
  <c r="AE539" i="52"/>
  <c r="AF539" i="52" s="1"/>
  <c r="AG539" i="52" s="1"/>
  <c r="AH539" i="52" s="1"/>
  <c r="AI539" i="52" s="1"/>
  <c r="AJ539" i="52" s="1"/>
  <c r="AK539" i="52" s="1"/>
  <c r="AL539" i="52" s="1"/>
  <c r="K538" i="52"/>
  <c r="L538" i="52" s="1"/>
  <c r="M538" i="52"/>
  <c r="N538" i="52" s="1"/>
  <c r="O538" i="52" s="1"/>
  <c r="P538" i="52" s="1"/>
  <c r="Q538" i="52" s="1"/>
  <c r="R538" i="52" s="1"/>
  <c r="S538" i="52" s="1"/>
  <c r="T538" i="52" s="1"/>
  <c r="U538" i="52"/>
  <c r="V538" i="52" s="1"/>
  <c r="W538" i="52" s="1"/>
  <c r="X538" i="52" s="1"/>
  <c r="Y538" i="52" s="1"/>
  <c r="Z538" i="52" s="1"/>
  <c r="AA538" i="52" s="1"/>
  <c r="AB538" i="52" s="1"/>
  <c r="AC538" i="52" s="1"/>
  <c r="AD538" i="52" s="1"/>
  <c r="AE538" i="52" s="1"/>
  <c r="AF538" i="52" s="1"/>
  <c r="AG538" i="52" s="1"/>
  <c r="AH538" i="52" s="1"/>
  <c r="H534" i="52"/>
  <c r="K533" i="52"/>
  <c r="L533" i="52" s="1"/>
  <c r="M533" i="52" s="1"/>
  <c r="N533" i="52" s="1"/>
  <c r="O533" i="52" s="1"/>
  <c r="P533" i="52" s="1"/>
  <c r="Q533" i="52" s="1"/>
  <c r="R533" i="52" s="1"/>
  <c r="S533" i="52" s="1"/>
  <c r="T533" i="52" s="1"/>
  <c r="U533" i="52" s="1"/>
  <c r="V533" i="52" s="1"/>
  <c r="W533" i="52" s="1"/>
  <c r="X533" i="52" s="1"/>
  <c r="Y533" i="52" s="1"/>
  <c r="Z533" i="52" s="1"/>
  <c r="M532" i="52"/>
  <c r="N532" i="52" s="1"/>
  <c r="O532" i="52" s="1"/>
  <c r="P532" i="52" s="1"/>
  <c r="Q532" i="52" s="1"/>
  <c r="R532" i="52" s="1"/>
  <c r="S532" i="52" s="1"/>
  <c r="T532" i="52" s="1"/>
  <c r="U532" i="52" s="1"/>
  <c r="V532" i="52" s="1"/>
  <c r="W532" i="52" s="1"/>
  <c r="X532" i="52" s="1"/>
  <c r="Y532" i="52" s="1"/>
  <c r="Z532" i="52" s="1"/>
  <c r="K532" i="52"/>
  <c r="L532" i="52" s="1"/>
  <c r="K531" i="52"/>
  <c r="L531" i="52" s="1"/>
  <c r="M531" i="52" s="1"/>
  <c r="N531" i="52" s="1"/>
  <c r="O531" i="52" s="1"/>
  <c r="P531" i="52" s="1"/>
  <c r="Q531" i="52" s="1"/>
  <c r="R531" i="52" s="1"/>
  <c r="S531" i="52" s="1"/>
  <c r="T531" i="52" s="1"/>
  <c r="U531" i="52" s="1"/>
  <c r="V531" i="52" s="1"/>
  <c r="W531" i="52" s="1"/>
  <c r="X531" i="52" s="1"/>
  <c r="K530" i="52"/>
  <c r="L530" i="52" s="1"/>
  <c r="M530" i="52" s="1"/>
  <c r="N530" i="52" s="1"/>
  <c r="O530" i="52" s="1"/>
  <c r="P530" i="52" s="1"/>
  <c r="Q530" i="52" s="1"/>
  <c r="R530" i="52" s="1"/>
  <c r="S530" i="52" s="1"/>
  <c r="T530" i="52" s="1"/>
  <c r="U530" i="52" s="1"/>
  <c r="V530" i="52" s="1"/>
  <c r="W530" i="52" s="1"/>
  <c r="X530" i="52" s="1"/>
  <c r="Y530" i="52" s="1"/>
  <c r="Z530" i="52" s="1"/>
  <c r="AA530" i="52" s="1"/>
  <c r="AB530" i="52" s="1"/>
  <c r="AC530" i="52"/>
  <c r="AD530" i="52" s="1"/>
  <c r="AE530" i="52" s="1"/>
  <c r="AF530" i="52" s="1"/>
  <c r="AG530" i="52" s="1"/>
  <c r="AH530" i="52" s="1"/>
  <c r="AI530" i="52" s="1"/>
  <c r="AJ530" i="52" s="1"/>
  <c r="AK530" i="52" s="1"/>
  <c r="AL530" i="52" s="1"/>
  <c r="AM530" i="52" s="1"/>
  <c r="AN530" i="52" s="1"/>
  <c r="AO530" i="52" s="1"/>
  <c r="K529" i="52"/>
  <c r="L529" i="52"/>
  <c r="M529" i="52" s="1"/>
  <c r="N529" i="52" s="1"/>
  <c r="O529" i="52"/>
  <c r="P529" i="52" s="1"/>
  <c r="Q529" i="52" s="1"/>
  <c r="R529" i="52" s="1"/>
  <c r="S529" i="52" s="1"/>
  <c r="T529" i="52" s="1"/>
  <c r="U529" i="52" s="1"/>
  <c r="V529" i="52" s="1"/>
  <c r="W529" i="52" s="1"/>
  <c r="X529" i="52" s="1"/>
  <c r="Y529" i="52" s="1"/>
  <c r="Z529" i="52" s="1"/>
  <c r="AA529" i="52" s="1"/>
  <c r="AB529" i="52" s="1"/>
  <c r="AC529" i="52" s="1"/>
  <c r="AD529" i="52" s="1"/>
  <c r="AE529" i="52" s="1"/>
  <c r="AF529" i="52" s="1"/>
  <c r="AG529" i="52" s="1"/>
  <c r="AH529" i="52" s="1"/>
  <c r="AI529" i="52" s="1"/>
  <c r="AJ529" i="52" s="1"/>
  <c r="AK529" i="52" s="1"/>
  <c r="AL529" i="52" s="1"/>
  <c r="AM529" i="52" s="1"/>
  <c r="AN529" i="52" s="1"/>
  <c r="AO529" i="52" s="1"/>
  <c r="AP529" i="52" s="1"/>
  <c r="K528" i="52"/>
  <c r="L528" i="52" s="1"/>
  <c r="M528" i="52" s="1"/>
  <c r="N528" i="52" s="1"/>
  <c r="O528" i="52" s="1"/>
  <c r="P528" i="52" s="1"/>
  <c r="Q528" i="52" s="1"/>
  <c r="R528" i="52" s="1"/>
  <c r="S528" i="52" s="1"/>
  <c r="T528" i="52" s="1"/>
  <c r="U528" i="52" s="1"/>
  <c r="V528" i="52" s="1"/>
  <c r="W528" i="52" s="1"/>
  <c r="X528" i="52" s="1"/>
  <c r="Y528" i="52" s="1"/>
  <c r="Z528" i="52"/>
  <c r="AA528" i="52" s="1"/>
  <c r="AB528" i="52" s="1"/>
  <c r="AC528" i="52" s="1"/>
  <c r="AD528" i="52" s="1"/>
  <c r="AE528" i="52" s="1"/>
  <c r="AF528" i="52" s="1"/>
  <c r="AG528" i="52" s="1"/>
  <c r="AH528" i="52" s="1"/>
  <c r="AI528" i="52" s="1"/>
  <c r="AJ528" i="52" s="1"/>
  <c r="AK528" i="52" s="1"/>
  <c r="AL528" i="52" s="1"/>
  <c r="AM528" i="52" s="1"/>
  <c r="AN528" i="52"/>
  <c r="AO528" i="52" s="1"/>
  <c r="AP528" i="52" s="1"/>
  <c r="AQ528" i="52" s="1"/>
  <c r="AR528" i="52" s="1"/>
  <c r="K527" i="52"/>
  <c r="L527" i="52" s="1"/>
  <c r="M527" i="52"/>
  <c r="N527" i="52" s="1"/>
  <c r="O527" i="52"/>
  <c r="P527" i="52" s="1"/>
  <c r="Q527" i="52" s="1"/>
  <c r="R527" i="52" s="1"/>
  <c r="S527" i="52" s="1"/>
  <c r="T527" i="52" s="1"/>
  <c r="U527" i="52" s="1"/>
  <c r="V527" i="52" s="1"/>
  <c r="W527" i="52" s="1"/>
  <c r="X527" i="52" s="1"/>
  <c r="Y527" i="52" s="1"/>
  <c r="Z527" i="52" s="1"/>
  <c r="AA527" i="52" s="1"/>
  <c r="AB527" i="52" s="1"/>
  <c r="AC527" i="52" s="1"/>
  <c r="AD527" i="52" s="1"/>
  <c r="AE527" i="52" s="1"/>
  <c r="AF527" i="52" s="1"/>
  <c r="AG527" i="52" s="1"/>
  <c r="AH527" i="52" s="1"/>
  <c r="AI527" i="52" s="1"/>
  <c r="AJ527" i="52" s="1"/>
  <c r="AK527" i="52" s="1"/>
  <c r="AL527" i="52" s="1"/>
  <c r="AM527" i="52" s="1"/>
  <c r="AN527" i="52" s="1"/>
  <c r="AO527" i="52" s="1"/>
  <c r="K526" i="52"/>
  <c r="L526" i="52"/>
  <c r="M526" i="52" s="1"/>
  <c r="N526" i="52" s="1"/>
  <c r="O526" i="52" s="1"/>
  <c r="P526" i="52" s="1"/>
  <c r="Q526" i="52" s="1"/>
  <c r="R526" i="52"/>
  <c r="S526" i="52" s="1"/>
  <c r="T526" i="52" s="1"/>
  <c r="U526" i="52" s="1"/>
  <c r="V526" i="52" s="1"/>
  <c r="W526" i="52" s="1"/>
  <c r="X526" i="52" s="1"/>
  <c r="Y526" i="52" s="1"/>
  <c r="Z526" i="52" s="1"/>
  <c r="AA526" i="52" s="1"/>
  <c r="AB526" i="52" s="1"/>
  <c r="AC526" i="52" s="1"/>
  <c r="AD526" i="52" s="1"/>
  <c r="AE526" i="52" s="1"/>
  <c r="AF526" i="52" s="1"/>
  <c r="AG526" i="52" s="1"/>
  <c r="AH526" i="52" s="1"/>
  <c r="AI526" i="52" s="1"/>
  <c r="AJ526" i="52" s="1"/>
  <c r="AK526" i="52" s="1"/>
  <c r="AL526" i="52" s="1"/>
  <c r="AM526" i="52" s="1"/>
  <c r="AN526" i="52" s="1"/>
  <c r="AO526" i="52" s="1"/>
  <c r="AP526" i="52" s="1"/>
  <c r="AQ526" i="52" s="1"/>
  <c r="AR526" i="52" s="1"/>
  <c r="K525" i="52"/>
  <c r="L525" i="52" s="1"/>
  <c r="M525" i="52"/>
  <c r="N525" i="52" s="1"/>
  <c r="O525" i="52" s="1"/>
  <c r="P525" i="52" s="1"/>
  <c r="Q525" i="52" s="1"/>
  <c r="R525" i="52" s="1"/>
  <c r="S525" i="52" s="1"/>
  <c r="T525" i="52" s="1"/>
  <c r="U525" i="52" s="1"/>
  <c r="V525" i="52" s="1"/>
  <c r="W525" i="52" s="1"/>
  <c r="X525" i="52" s="1"/>
  <c r="Y525" i="52" s="1"/>
  <c r="Z525" i="52" s="1"/>
  <c r="AA525" i="52" s="1"/>
  <c r="AB525" i="52"/>
  <c r="AC525" i="52" s="1"/>
  <c r="AD525" i="52" s="1"/>
  <c r="AE525" i="52" s="1"/>
  <c r="AF525" i="52" s="1"/>
  <c r="AG525" i="52" s="1"/>
  <c r="AH525" i="52" s="1"/>
  <c r="AI525" i="52" s="1"/>
  <c r="AJ525" i="52" s="1"/>
  <c r="AK525" i="52" s="1"/>
  <c r="AL525" i="52" s="1"/>
  <c r="AM525" i="52" s="1"/>
  <c r="AN525" i="52" s="1"/>
  <c r="AO525" i="52" s="1"/>
  <c r="L524" i="52"/>
  <c r="M524" i="52" s="1"/>
  <c r="N524" i="52" s="1"/>
  <c r="O524" i="52" s="1"/>
  <c r="P524" i="52" s="1"/>
  <c r="Q524" i="52" s="1"/>
  <c r="R524" i="52" s="1"/>
  <c r="S524" i="52" s="1"/>
  <c r="T524" i="52" s="1"/>
  <c r="U524" i="52" s="1"/>
  <c r="V524" i="52" s="1"/>
  <c r="W524" i="52" s="1"/>
  <c r="X524" i="52" s="1"/>
  <c r="Y524" i="52" s="1"/>
  <c r="Z524" i="52"/>
  <c r="AA524" i="52" s="1"/>
  <c r="AB524" i="52" s="1"/>
  <c r="AC524" i="52" s="1"/>
  <c r="AD524" i="52" s="1"/>
  <c r="AE524" i="52" s="1"/>
  <c r="AF524" i="52" s="1"/>
  <c r="AG524" i="52" s="1"/>
  <c r="AH524" i="52" s="1"/>
  <c r="AI524" i="52" s="1"/>
  <c r="AJ524" i="52" s="1"/>
  <c r="AK524" i="52" s="1"/>
  <c r="AL524" i="52" s="1"/>
  <c r="AM524" i="52" s="1"/>
  <c r="AN524" i="52" s="1"/>
  <c r="AO524" i="52" s="1"/>
  <c r="K524" i="52"/>
  <c r="K523" i="52"/>
  <c r="L523" i="52" s="1"/>
  <c r="M523" i="52" s="1"/>
  <c r="N523" i="52"/>
  <c r="O523" i="52" s="1"/>
  <c r="P523" i="52"/>
  <c r="Q523" i="52" s="1"/>
  <c r="R523" i="52" s="1"/>
  <c r="S523" i="52" s="1"/>
  <c r="T523" i="52" s="1"/>
  <c r="U523" i="52"/>
  <c r="V523" i="52" s="1"/>
  <c r="W523" i="52" s="1"/>
  <c r="X523" i="52" s="1"/>
  <c r="Y523" i="52" s="1"/>
  <c r="Z523" i="52" s="1"/>
  <c r="AA523" i="52" s="1"/>
  <c r="AB523" i="52" s="1"/>
  <c r="AC523" i="52" s="1"/>
  <c r="AD523" i="52" s="1"/>
  <c r="AE523" i="52" s="1"/>
  <c r="AF523" i="52" s="1"/>
  <c r="AG523" i="52" s="1"/>
  <c r="AH523" i="52" s="1"/>
  <c r="AI523" i="52" s="1"/>
  <c r="AJ523" i="52" s="1"/>
  <c r="AK523" i="52" s="1"/>
  <c r="K522" i="52"/>
  <c r="L522" i="52" s="1"/>
  <c r="M522" i="52" s="1"/>
  <c r="N522" i="52" s="1"/>
  <c r="O522" i="52" s="1"/>
  <c r="P522" i="52" s="1"/>
  <c r="Q522" i="52" s="1"/>
  <c r="R522" i="52" s="1"/>
  <c r="S522" i="52" s="1"/>
  <c r="T522" i="52" s="1"/>
  <c r="U522" i="52" s="1"/>
  <c r="V522" i="52" s="1"/>
  <c r="W522" i="52"/>
  <c r="X522" i="52" s="1"/>
  <c r="Y522" i="52" s="1"/>
  <c r="Z522" i="52" s="1"/>
  <c r="K521" i="52"/>
  <c r="L521" i="52" s="1"/>
  <c r="M521" i="52" s="1"/>
  <c r="N521" i="52"/>
  <c r="O521" i="52" s="1"/>
  <c r="P521" i="52" s="1"/>
  <c r="Q521" i="52"/>
  <c r="R521" i="52" s="1"/>
  <c r="S521" i="52" s="1"/>
  <c r="T521" i="52" s="1"/>
  <c r="U521" i="52" s="1"/>
  <c r="V521" i="52" s="1"/>
  <c r="W521" i="52" s="1"/>
  <c r="X521" i="52" s="1"/>
  <c r="Y521" i="52" s="1"/>
  <c r="Z521" i="52" s="1"/>
  <c r="K520" i="52"/>
  <c r="L520" i="52"/>
  <c r="M520" i="52" s="1"/>
  <c r="N520" i="52" s="1"/>
  <c r="O520" i="52"/>
  <c r="P520" i="52" s="1"/>
  <c r="Q520" i="52" s="1"/>
  <c r="R520" i="52" s="1"/>
  <c r="S520" i="52" s="1"/>
  <c r="T520" i="52" s="1"/>
  <c r="U520" i="52" s="1"/>
  <c r="V520" i="52" s="1"/>
  <c r="W520" i="52" s="1"/>
  <c r="X520" i="52" s="1"/>
  <c r="Y520" i="52" s="1"/>
  <c r="Z520" i="52" s="1"/>
  <c r="AA520" i="52" s="1"/>
  <c r="AB520" i="52" s="1"/>
  <c r="AC520" i="52" s="1"/>
  <c r="AD520" i="52" s="1"/>
  <c r="AE520" i="52" s="1"/>
  <c r="AF520" i="52" s="1"/>
  <c r="AG520" i="52" s="1"/>
  <c r="AH520" i="52" s="1"/>
  <c r="AI520" i="52" s="1"/>
  <c r="AJ520" i="52" s="1"/>
  <c r="AK520" i="52" s="1"/>
  <c r="AL520" i="52" s="1"/>
  <c r="AM520" i="52" s="1"/>
  <c r="AN520" i="52" s="1"/>
  <c r="AO520" i="52" s="1"/>
  <c r="K519" i="52"/>
  <c r="L519" i="52"/>
  <c r="M519" i="52" s="1"/>
  <c r="N519" i="52" s="1"/>
  <c r="O519" i="52" s="1"/>
  <c r="P519" i="52" s="1"/>
  <c r="Q519" i="52" s="1"/>
  <c r="R519" i="52" s="1"/>
  <c r="S519" i="52" s="1"/>
  <c r="T519" i="52" s="1"/>
  <c r="U519" i="52" s="1"/>
  <c r="V519" i="52" s="1"/>
  <c r="W519" i="52" s="1"/>
  <c r="X519" i="52" s="1"/>
  <c r="Y519" i="52" s="1"/>
  <c r="Z519" i="52" s="1"/>
  <c r="AA519" i="52" s="1"/>
  <c r="AB519" i="52" s="1"/>
  <c r="AC519" i="52" s="1"/>
  <c r="AD519" i="52" s="1"/>
  <c r="AE519" i="52" s="1"/>
  <c r="AF519" i="52" s="1"/>
  <c r="AG519" i="52" s="1"/>
  <c r="AH519" i="52" s="1"/>
  <c r="AI519" i="52" s="1"/>
  <c r="AJ519" i="52" s="1"/>
  <c r="AK519" i="52" s="1"/>
  <c r="AL519" i="52" s="1"/>
  <c r="AM519" i="52" s="1"/>
  <c r="AN519" i="52" s="1"/>
  <c r="AO519" i="52" s="1"/>
  <c r="L518" i="52"/>
  <c r="M518" i="52" s="1"/>
  <c r="N518" i="52" s="1"/>
  <c r="O518" i="52" s="1"/>
  <c r="P518" i="52"/>
  <c r="Q518" i="52" s="1"/>
  <c r="R518" i="52"/>
  <c r="S518" i="52" s="1"/>
  <c r="T518" i="52" s="1"/>
  <c r="U518" i="52" s="1"/>
  <c r="V518" i="52" s="1"/>
  <c r="W518" i="52"/>
  <c r="X518" i="52" s="1"/>
  <c r="Y518" i="52" s="1"/>
  <c r="Z518" i="52" s="1"/>
  <c r="AA518" i="52" s="1"/>
  <c r="AB518" i="52" s="1"/>
  <c r="AC518" i="52" s="1"/>
  <c r="AD518" i="52" s="1"/>
  <c r="AE518" i="52" s="1"/>
  <c r="AF518" i="52" s="1"/>
  <c r="AG518" i="52" s="1"/>
  <c r="AH518" i="52" s="1"/>
  <c r="AI518" i="52" s="1"/>
  <c r="AJ518" i="52" s="1"/>
  <c r="AK518" i="52" s="1"/>
  <c r="AL518" i="52" s="1"/>
  <c r="AM518" i="52" s="1"/>
  <c r="AN518" i="52" s="1"/>
  <c r="AO518" i="52" s="1"/>
  <c r="K518" i="52"/>
  <c r="K517" i="52"/>
  <c r="L517" i="52"/>
  <c r="M517" i="52" s="1"/>
  <c r="N517" i="52"/>
  <c r="O517" i="52" s="1"/>
  <c r="P517" i="52" s="1"/>
  <c r="Q517" i="52" s="1"/>
  <c r="R517" i="52" s="1"/>
  <c r="S517" i="52" s="1"/>
  <c r="T517" i="52" s="1"/>
  <c r="U517" i="52" s="1"/>
  <c r="V517" i="52" s="1"/>
  <c r="W517" i="52" s="1"/>
  <c r="X517" i="52" s="1"/>
  <c r="Y517" i="52" s="1"/>
  <c r="Z517" i="52" s="1"/>
  <c r="AA517" i="52" s="1"/>
  <c r="AB517" i="52"/>
  <c r="AC517" i="52" s="1"/>
  <c r="AD517" i="52" s="1"/>
  <c r="AE517" i="52" s="1"/>
  <c r="AF517" i="52" s="1"/>
  <c r="AG517" i="52" s="1"/>
  <c r="AH517" i="52" s="1"/>
  <c r="AI517" i="52" s="1"/>
  <c r="AJ517" i="52" s="1"/>
  <c r="AK517" i="52" s="1"/>
  <c r="AL517" i="52" s="1"/>
  <c r="AM517" i="52" s="1"/>
  <c r="AN517" i="52" s="1"/>
  <c r="AO517" i="52" s="1"/>
  <c r="K516" i="52"/>
  <c r="L516" i="52"/>
  <c r="M516" i="52" s="1"/>
  <c r="N516" i="52" s="1"/>
  <c r="O516" i="52" s="1"/>
  <c r="P516" i="52" s="1"/>
  <c r="Q516" i="52" s="1"/>
  <c r="R516" i="52" s="1"/>
  <c r="S516" i="52" s="1"/>
  <c r="T516" i="52" s="1"/>
  <c r="U516" i="52" s="1"/>
  <c r="V516" i="52" s="1"/>
  <c r="W516" i="52" s="1"/>
  <c r="X516" i="52"/>
  <c r="Y516" i="52" s="1"/>
  <c r="Z516" i="52" s="1"/>
  <c r="AA516" i="52" s="1"/>
  <c r="AB516" i="52" s="1"/>
  <c r="AC516" i="52" s="1"/>
  <c r="AD516" i="52" s="1"/>
  <c r="AE516" i="52" s="1"/>
  <c r="AF516" i="52" s="1"/>
  <c r="AG516" i="52" s="1"/>
  <c r="AH516" i="52" s="1"/>
  <c r="AI516" i="52" s="1"/>
  <c r="AJ516" i="52" s="1"/>
  <c r="AK516" i="52" s="1"/>
  <c r="AL516" i="52" s="1"/>
  <c r="AM516" i="52" s="1"/>
  <c r="K515" i="52"/>
  <c r="L515" i="52"/>
  <c r="M515" i="52" s="1"/>
  <c r="N515" i="52" s="1"/>
  <c r="O515" i="52"/>
  <c r="P515" i="52" s="1"/>
  <c r="Q515" i="52" s="1"/>
  <c r="R515" i="52"/>
  <c r="S515" i="52" s="1"/>
  <c r="T515" i="52" s="1"/>
  <c r="U515" i="52" s="1"/>
  <c r="V515" i="52"/>
  <c r="W515" i="52" s="1"/>
  <c r="X515" i="52" s="1"/>
  <c r="Y515" i="52" s="1"/>
  <c r="Z515" i="52" s="1"/>
  <c r="AA515" i="52" s="1"/>
  <c r="AB515" i="52" s="1"/>
  <c r="AC515" i="52" s="1"/>
  <c r="AD515" i="52" s="1"/>
  <c r="AE515" i="52" s="1"/>
  <c r="AF515" i="52" s="1"/>
  <c r="AG515" i="52" s="1"/>
  <c r="AH515" i="52" s="1"/>
  <c r="AI515" i="52" s="1"/>
  <c r="AJ515" i="52" s="1"/>
  <c r="AK515" i="52" s="1"/>
  <c r="AL515" i="52" s="1"/>
  <c r="AM515" i="52" s="1"/>
  <c r="L514" i="52"/>
  <c r="M514" i="52" s="1"/>
  <c r="N514" i="52" s="1"/>
  <c r="O514" i="52" s="1"/>
  <c r="P514" i="52"/>
  <c r="Q514" i="52" s="1"/>
  <c r="R514" i="52"/>
  <c r="S514" i="52" s="1"/>
  <c r="T514" i="52" s="1"/>
  <c r="U514" i="52" s="1"/>
  <c r="V514" i="52" s="1"/>
  <c r="W514" i="52" s="1"/>
  <c r="X514" i="52" s="1"/>
  <c r="Y514" i="52" s="1"/>
  <c r="Z514" i="52" s="1"/>
  <c r="AA514" i="52" s="1"/>
  <c r="AB514" i="52" s="1"/>
  <c r="AC514" i="52" s="1"/>
  <c r="AD514" i="52" s="1"/>
  <c r="AE514" i="52" s="1"/>
  <c r="AF514" i="52" s="1"/>
  <c r="AG514" i="52" s="1"/>
  <c r="AH514" i="52" s="1"/>
  <c r="AI514" i="52" s="1"/>
  <c r="AJ514" i="52" s="1"/>
  <c r="AK514" i="52" s="1"/>
  <c r="AL514" i="52" s="1"/>
  <c r="AM514" i="52" s="1"/>
  <c r="AN514" i="52" s="1"/>
  <c r="AO514" i="52" s="1"/>
  <c r="K514" i="52"/>
  <c r="K513" i="52"/>
  <c r="L513" i="52"/>
  <c r="M513" i="52" s="1"/>
  <c r="N513" i="52"/>
  <c r="O513" i="52" s="1"/>
  <c r="P513" i="52" s="1"/>
  <c r="Q513" i="52" s="1"/>
  <c r="R513" i="52" s="1"/>
  <c r="S513" i="52" s="1"/>
  <c r="T513" i="52" s="1"/>
  <c r="U513" i="52" s="1"/>
  <c r="V513" i="52" s="1"/>
  <c r="W513" i="52" s="1"/>
  <c r="X513" i="52" s="1"/>
  <c r="Y513" i="52" s="1"/>
  <c r="Z513" i="52" s="1"/>
  <c r="AA513" i="52" s="1"/>
  <c r="AB513" i="52" s="1"/>
  <c r="AC513" i="52" s="1"/>
  <c r="AD513" i="52" s="1"/>
  <c r="AE513" i="52" s="1"/>
  <c r="AF513" i="52" s="1"/>
  <c r="AG513" i="52" s="1"/>
  <c r="AH513" i="52" s="1"/>
  <c r="AI513" i="52" s="1"/>
  <c r="AJ513" i="52" s="1"/>
  <c r="AK513" i="52" s="1"/>
  <c r="AL513" i="52" s="1"/>
  <c r="AM513" i="52" s="1"/>
  <c r="K512" i="52"/>
  <c r="L512" i="52" s="1"/>
  <c r="M512" i="52" s="1"/>
  <c r="N512" i="52"/>
  <c r="O512" i="52" s="1"/>
  <c r="P512" i="52" s="1"/>
  <c r="Q512" i="52" s="1"/>
  <c r="R512" i="52" s="1"/>
  <c r="S512" i="52" s="1"/>
  <c r="T512" i="52" s="1"/>
  <c r="U512" i="52" s="1"/>
  <c r="V512" i="52" s="1"/>
  <c r="W512" i="52" s="1"/>
  <c r="X512" i="52" s="1"/>
  <c r="Y512" i="52" s="1"/>
  <c r="Z512" i="52" s="1"/>
  <c r="AA512" i="52" s="1"/>
  <c r="AB512" i="52" s="1"/>
  <c r="AC512" i="52" s="1"/>
  <c r="AD512" i="52" s="1"/>
  <c r="AE512" i="52" s="1"/>
  <c r="AF512" i="52" s="1"/>
  <c r="AG512" i="52" s="1"/>
  <c r="AH512" i="52" s="1"/>
  <c r="AI512" i="52" s="1"/>
  <c r="AJ512" i="52" s="1"/>
  <c r="AK512" i="52" s="1"/>
  <c r="AL512" i="52" s="1"/>
  <c r="AM512" i="52" s="1"/>
  <c r="K511" i="52"/>
  <c r="L511" i="52" s="1"/>
  <c r="M511" i="52" s="1"/>
  <c r="N511" i="52"/>
  <c r="O511" i="52" s="1"/>
  <c r="P511" i="52" s="1"/>
  <c r="Q511" i="52" s="1"/>
  <c r="R511" i="52" s="1"/>
  <c r="S511" i="52" s="1"/>
  <c r="T511" i="52" s="1"/>
  <c r="U511" i="52" s="1"/>
  <c r="V511" i="52" s="1"/>
  <c r="W511" i="52" s="1"/>
  <c r="X511" i="52" s="1"/>
  <c r="Y511" i="52" s="1"/>
  <c r="Z511" i="52" s="1"/>
  <c r="AA511" i="52" s="1"/>
  <c r="AB511" i="52" s="1"/>
  <c r="AC511" i="52" s="1"/>
  <c r="AD511" i="52" s="1"/>
  <c r="AE511" i="52" s="1"/>
  <c r="AF511" i="52" s="1"/>
  <c r="AG511" i="52" s="1"/>
  <c r="AH511" i="52" s="1"/>
  <c r="AI511" i="52" s="1"/>
  <c r="AJ511" i="52" s="1"/>
  <c r="AK511" i="52" s="1"/>
  <c r="AL511" i="52" s="1"/>
  <c r="AM511" i="52" s="1"/>
  <c r="AN511" i="52"/>
  <c r="AO511" i="52" s="1"/>
  <c r="V510" i="52"/>
  <c r="W510" i="52" s="1"/>
  <c r="X510" i="52" s="1"/>
  <c r="Y510" i="52" s="1"/>
  <c r="Z510" i="52" s="1"/>
  <c r="AA510" i="52" s="1"/>
  <c r="AB510" i="52" s="1"/>
  <c r="AC510" i="52" s="1"/>
  <c r="AD510" i="52" s="1"/>
  <c r="AE510" i="52" s="1"/>
  <c r="AF510" i="52" s="1"/>
  <c r="AG510" i="52" s="1"/>
  <c r="AH510" i="52" s="1"/>
  <c r="AI510" i="52" s="1"/>
  <c r="AJ510" i="52" s="1"/>
  <c r="AK510" i="52" s="1"/>
  <c r="AL510" i="52" s="1"/>
  <c r="AM510" i="52" s="1"/>
  <c r="K510" i="52"/>
  <c r="L510" i="52" s="1"/>
  <c r="M510" i="52" s="1"/>
  <c r="N510" i="52" s="1"/>
  <c r="O510" i="52" s="1"/>
  <c r="P510" i="52" s="1"/>
  <c r="Q510" i="52" s="1"/>
  <c r="R510" i="52" s="1"/>
  <c r="S510" i="52" s="1"/>
  <c r="T510" i="52" s="1"/>
  <c r="U510" i="52" s="1"/>
  <c r="M509" i="52"/>
  <c r="N509" i="52" s="1"/>
  <c r="O509" i="52" s="1"/>
  <c r="P509" i="52" s="1"/>
  <c r="Q509" i="52" s="1"/>
  <c r="R509" i="52" s="1"/>
  <c r="S509" i="52" s="1"/>
  <c r="T509" i="52" s="1"/>
  <c r="U509" i="52" s="1"/>
  <c r="V509" i="52" s="1"/>
  <c r="W509" i="52" s="1"/>
  <c r="X509" i="52" s="1"/>
  <c r="Y509" i="52" s="1"/>
  <c r="Z509" i="52" s="1"/>
  <c r="AA509" i="52" s="1"/>
  <c r="AB509" i="52" s="1"/>
  <c r="AC509" i="52" s="1"/>
  <c r="AD509" i="52" s="1"/>
  <c r="AE509" i="52" s="1"/>
  <c r="AF509" i="52" s="1"/>
  <c r="AG509" i="52" s="1"/>
  <c r="AH509" i="52" s="1"/>
  <c r="AI509" i="52" s="1"/>
  <c r="AJ509" i="52" s="1"/>
  <c r="AK509" i="52" s="1"/>
  <c r="AL509" i="52" s="1"/>
  <c r="AM509" i="52" s="1"/>
  <c r="K509" i="52"/>
  <c r="L509" i="52" s="1"/>
  <c r="K508" i="52"/>
  <c r="L508" i="52" s="1"/>
  <c r="M508" i="52" s="1"/>
  <c r="N508" i="52" s="1"/>
  <c r="O508" i="52" s="1"/>
  <c r="P508" i="52" s="1"/>
  <c r="Q508" i="52" s="1"/>
  <c r="R508" i="52" s="1"/>
  <c r="S508" i="52" s="1"/>
  <c r="T508" i="52" s="1"/>
  <c r="U508" i="52" s="1"/>
  <c r="V508" i="52" s="1"/>
  <c r="W508" i="52"/>
  <c r="X508" i="52" s="1"/>
  <c r="Y508" i="52" s="1"/>
  <c r="Z508" i="52" s="1"/>
  <c r="AA508" i="52" s="1"/>
  <c r="AB508" i="52" s="1"/>
  <c r="AC508" i="52" s="1"/>
  <c r="AD508" i="52" s="1"/>
  <c r="AE508" i="52" s="1"/>
  <c r="AF508" i="52" s="1"/>
  <c r="AG508" i="52" s="1"/>
  <c r="AH508" i="52" s="1"/>
  <c r="AI508" i="52" s="1"/>
  <c r="AJ508" i="52" s="1"/>
  <c r="AK508" i="52" s="1"/>
  <c r="AL508" i="52" s="1"/>
  <c r="AM508" i="52" s="1"/>
  <c r="K507" i="52"/>
  <c r="L507" i="52"/>
  <c r="M507" i="52" s="1"/>
  <c r="N507" i="52" s="1"/>
  <c r="O507" i="52" s="1"/>
  <c r="P507" i="52" s="1"/>
  <c r="Q507" i="52" s="1"/>
  <c r="R507" i="52" s="1"/>
  <c r="S507" i="52" s="1"/>
  <c r="T507" i="52" s="1"/>
  <c r="U507" i="52" s="1"/>
  <c r="V507" i="52" s="1"/>
  <c r="W507" i="52" s="1"/>
  <c r="X507" i="52" s="1"/>
  <c r="Y507" i="52" s="1"/>
  <c r="Z507" i="52" s="1"/>
  <c r="AA507" i="52" s="1"/>
  <c r="AB507" i="52" s="1"/>
  <c r="AC507" i="52" s="1"/>
  <c r="AD507" i="52" s="1"/>
  <c r="AE507" i="52" s="1"/>
  <c r="AF507" i="52" s="1"/>
  <c r="AG507" i="52" s="1"/>
  <c r="AH507" i="52" s="1"/>
  <c r="AI507" i="52" s="1"/>
  <c r="AJ507" i="52" s="1"/>
  <c r="AK507" i="52" s="1"/>
  <c r="AL507" i="52" s="1"/>
  <c r="AM507" i="52" s="1"/>
  <c r="AN507" i="52" s="1"/>
  <c r="AO507" i="52" s="1"/>
  <c r="K506" i="52"/>
  <c r="L506" i="52" s="1"/>
  <c r="M506" i="52" s="1"/>
  <c r="N506" i="52" s="1"/>
  <c r="O506" i="52" s="1"/>
  <c r="P506" i="52" s="1"/>
  <c r="Q506" i="52" s="1"/>
  <c r="R506" i="52" s="1"/>
  <c r="S506" i="52" s="1"/>
  <c r="T506" i="52" s="1"/>
  <c r="U506" i="52" s="1"/>
  <c r="V506" i="52" s="1"/>
  <c r="W506" i="52" s="1"/>
  <c r="X506" i="52" s="1"/>
  <c r="Y506" i="52" s="1"/>
  <c r="Z506" i="52" s="1"/>
  <c r="AA506" i="52" s="1"/>
  <c r="AB506" i="52" s="1"/>
  <c r="AC506" i="52" s="1"/>
  <c r="AD506" i="52" s="1"/>
  <c r="AE506" i="52" s="1"/>
  <c r="AF506" i="52" s="1"/>
  <c r="AG506" i="52" s="1"/>
  <c r="AH506" i="52" s="1"/>
  <c r="AI506" i="52" s="1"/>
  <c r="AJ506" i="52" s="1"/>
  <c r="AK506" i="52" s="1"/>
  <c r="AL506" i="52" s="1"/>
  <c r="AM506" i="52" s="1"/>
  <c r="K505" i="52"/>
  <c r="L505" i="52"/>
  <c r="M505" i="52"/>
  <c r="N505" i="52" s="1"/>
  <c r="O505" i="52" s="1"/>
  <c r="P505" i="52" s="1"/>
  <c r="Q505" i="52" s="1"/>
  <c r="R505" i="52" s="1"/>
  <c r="S505" i="52" s="1"/>
  <c r="T505" i="52" s="1"/>
  <c r="U505" i="52" s="1"/>
  <c r="V505" i="52" s="1"/>
  <c r="W505" i="52" s="1"/>
  <c r="X505" i="52" s="1"/>
  <c r="Y505" i="52" s="1"/>
  <c r="Z505" i="52" s="1"/>
  <c r="AA505" i="52" s="1"/>
  <c r="AB505" i="52" s="1"/>
  <c r="AC505" i="52" s="1"/>
  <c r="AD505" i="52" s="1"/>
  <c r="AE505" i="52" s="1"/>
  <c r="AF505" i="52" s="1"/>
  <c r="AG505" i="52" s="1"/>
  <c r="AH505" i="52" s="1"/>
  <c r="AI505" i="52" s="1"/>
  <c r="AJ505" i="52" s="1"/>
  <c r="AK505" i="52" s="1"/>
  <c r="AL505" i="52" s="1"/>
  <c r="AM505" i="52" s="1"/>
  <c r="AN505" i="52" s="1"/>
  <c r="AO505" i="52" s="1"/>
  <c r="K504" i="52"/>
  <c r="L504" i="52"/>
  <c r="M504" i="52" s="1"/>
  <c r="N504" i="52" s="1"/>
  <c r="O504" i="52"/>
  <c r="P504" i="52" s="1"/>
  <c r="Q504" i="52" s="1"/>
  <c r="R504" i="52"/>
  <c r="S504" i="52" s="1"/>
  <c r="T504" i="52" s="1"/>
  <c r="U504" i="52" s="1"/>
  <c r="V504" i="52" s="1"/>
  <c r="W504" i="52" s="1"/>
  <c r="X504" i="52" s="1"/>
  <c r="Y504" i="52" s="1"/>
  <c r="Z504" i="52" s="1"/>
  <c r="AA504" i="52" s="1"/>
  <c r="AB504" i="52" s="1"/>
  <c r="AC504" i="52" s="1"/>
  <c r="AD504" i="52" s="1"/>
  <c r="AE504" i="52" s="1"/>
  <c r="AF504" i="52" s="1"/>
  <c r="AG504" i="52" s="1"/>
  <c r="AH504" i="52" s="1"/>
  <c r="AI504" i="52" s="1"/>
  <c r="AJ504" i="52" s="1"/>
  <c r="AK504" i="52" s="1"/>
  <c r="AL504" i="52" s="1"/>
  <c r="AM504" i="52" s="1"/>
  <c r="K503" i="52"/>
  <c r="L503" i="52"/>
  <c r="M503" i="52" s="1"/>
  <c r="N503" i="52" s="1"/>
  <c r="O503" i="52" s="1"/>
  <c r="P503" i="52" s="1"/>
  <c r="Q503" i="52" s="1"/>
  <c r="R503" i="52" s="1"/>
  <c r="S503" i="52" s="1"/>
  <c r="T503" i="52" s="1"/>
  <c r="U503" i="52" s="1"/>
  <c r="V503" i="52" s="1"/>
  <c r="W503" i="52" s="1"/>
  <c r="X503" i="52" s="1"/>
  <c r="K502" i="52"/>
  <c r="L502" i="52" s="1"/>
  <c r="M502" i="52" s="1"/>
  <c r="N502" i="52" s="1"/>
  <c r="O502" i="52" s="1"/>
  <c r="P502" i="52" s="1"/>
  <c r="Q502" i="52" s="1"/>
  <c r="R502" i="52" s="1"/>
  <c r="S502" i="52" s="1"/>
  <c r="T502" i="52" s="1"/>
  <c r="U502" i="52" s="1"/>
  <c r="V502" i="52"/>
  <c r="W502" i="52" s="1"/>
  <c r="X502" i="52" s="1"/>
  <c r="Y502" i="52" s="1"/>
  <c r="Z502" i="52" s="1"/>
  <c r="K501" i="52"/>
  <c r="L501" i="52"/>
  <c r="M501" i="52" s="1"/>
  <c r="N501" i="52" s="1"/>
  <c r="O501" i="52" s="1"/>
  <c r="P501" i="52"/>
  <c r="Q501" i="52" s="1"/>
  <c r="R501" i="52" s="1"/>
  <c r="S501" i="52" s="1"/>
  <c r="T501" i="52" s="1"/>
  <c r="U501" i="52" s="1"/>
  <c r="V501" i="52" s="1"/>
  <c r="W501" i="52" s="1"/>
  <c r="X501" i="52" s="1"/>
  <c r="Y501" i="52" s="1"/>
  <c r="Z501" i="52" s="1"/>
  <c r="AA501" i="52" s="1"/>
  <c r="AB501" i="52" s="1"/>
  <c r="AC501" i="52" s="1"/>
  <c r="AD501" i="52" s="1"/>
  <c r="AE501" i="52" s="1"/>
  <c r="AF501" i="52" s="1"/>
  <c r="AG501" i="52" s="1"/>
  <c r="AH501" i="52" s="1"/>
  <c r="AI501" i="52" s="1"/>
  <c r="AJ501" i="52" s="1"/>
  <c r="AK501" i="52" s="1"/>
  <c r="AL501" i="52" s="1"/>
  <c r="K500" i="52"/>
  <c r="L500" i="52"/>
  <c r="M500" i="52" s="1"/>
  <c r="N500" i="52" s="1"/>
  <c r="O500" i="52" s="1"/>
  <c r="P500" i="52" s="1"/>
  <c r="Q500" i="52" s="1"/>
  <c r="R500" i="52" s="1"/>
  <c r="S500" i="52" s="1"/>
  <c r="T500" i="52" s="1"/>
  <c r="U500" i="52" s="1"/>
  <c r="V500" i="52" s="1"/>
  <c r="W500" i="52" s="1"/>
  <c r="X500" i="52" s="1"/>
  <c r="Y500" i="52" s="1"/>
  <c r="K499" i="52"/>
  <c r="L499" i="52" s="1"/>
  <c r="M499" i="52" s="1"/>
  <c r="N499" i="52" s="1"/>
  <c r="O499" i="52" s="1"/>
  <c r="P499" i="52" s="1"/>
  <c r="Q499" i="52" s="1"/>
  <c r="R499" i="52" s="1"/>
  <c r="S499" i="52" s="1"/>
  <c r="T499" i="52" s="1"/>
  <c r="U499" i="52" s="1"/>
  <c r="V499" i="52" s="1"/>
  <c r="W499" i="52" s="1"/>
  <c r="X499" i="52" s="1"/>
  <c r="Y499" i="52" s="1"/>
  <c r="Q498" i="52"/>
  <c r="R498" i="52" s="1"/>
  <c r="S498" i="52" s="1"/>
  <c r="T498" i="52" s="1"/>
  <c r="U498" i="52" s="1"/>
  <c r="V498" i="52" s="1"/>
  <c r="W498" i="52" s="1"/>
  <c r="X498" i="52" s="1"/>
  <c r="Y498" i="52" s="1"/>
  <c r="Z498" i="52" s="1"/>
  <c r="AA498" i="52" s="1"/>
  <c r="AB498" i="52" s="1"/>
  <c r="AC498" i="52" s="1"/>
  <c r="AD498" i="52" s="1"/>
  <c r="AE498" i="52" s="1"/>
  <c r="AF498" i="52" s="1"/>
  <c r="AG498" i="52" s="1"/>
  <c r="AH498" i="52" s="1"/>
  <c r="AI498" i="52" s="1"/>
  <c r="AJ498" i="52" s="1"/>
  <c r="AK498" i="52" s="1"/>
  <c r="AL498" i="52" s="1"/>
  <c r="K498" i="52"/>
  <c r="L498" i="52" s="1"/>
  <c r="M498" i="52" s="1"/>
  <c r="N498" i="52" s="1"/>
  <c r="O498" i="52" s="1"/>
  <c r="P498" i="52" s="1"/>
  <c r="K497" i="52"/>
  <c r="L497" i="52"/>
  <c r="M497" i="52" s="1"/>
  <c r="N497" i="52" s="1"/>
  <c r="O497" i="52"/>
  <c r="P497" i="52" s="1"/>
  <c r="Q497" i="52" s="1"/>
  <c r="R497" i="52" s="1"/>
  <c r="S497" i="52" s="1"/>
  <c r="T497" i="52" s="1"/>
  <c r="U497" i="52" s="1"/>
  <c r="V497" i="52" s="1"/>
  <c r="W497" i="52" s="1"/>
  <c r="X497" i="52" s="1"/>
  <c r="Y497" i="52" s="1"/>
  <c r="Z497" i="52" s="1"/>
  <c r="AA497" i="52" s="1"/>
  <c r="AB497" i="52" s="1"/>
  <c r="AC497" i="52" s="1"/>
  <c r="AD497" i="52" s="1"/>
  <c r="AE497" i="52" s="1"/>
  <c r="AF497" i="52" s="1"/>
  <c r="AG497" i="52" s="1"/>
  <c r="AH497" i="52" s="1"/>
  <c r="AI497" i="52" s="1"/>
  <c r="AJ497" i="52" s="1"/>
  <c r="AK497" i="52" s="1"/>
  <c r="AL497" i="52" s="1"/>
  <c r="X496" i="52"/>
  <c r="Y496" i="52" s="1"/>
  <c r="Z496" i="52" s="1"/>
  <c r="AA496" i="52" s="1"/>
  <c r="AB496" i="52" s="1"/>
  <c r="AC496" i="52" s="1"/>
  <c r="AD496" i="52" s="1"/>
  <c r="K496" i="52"/>
  <c r="L496" i="52" s="1"/>
  <c r="M496" i="52" s="1"/>
  <c r="N496" i="52" s="1"/>
  <c r="O496" i="52" s="1"/>
  <c r="P496" i="52" s="1"/>
  <c r="Q496" i="52" s="1"/>
  <c r="R496" i="52" s="1"/>
  <c r="S496" i="52" s="1"/>
  <c r="T496" i="52" s="1"/>
  <c r="U496" i="52" s="1"/>
  <c r="V496" i="52" s="1"/>
  <c r="W496" i="52" s="1"/>
  <c r="R495" i="52"/>
  <c r="S495" i="52" s="1"/>
  <c r="T495" i="52" s="1"/>
  <c r="U495" i="52" s="1"/>
  <c r="V495" i="52" s="1"/>
  <c r="W495" i="52" s="1"/>
  <c r="X495" i="52" s="1"/>
  <c r="Y495" i="52"/>
  <c r="Z495" i="52" s="1"/>
  <c r="AA495" i="52" s="1"/>
  <c r="AB495" i="52" s="1"/>
  <c r="AC495" i="52" s="1"/>
  <c r="AD495" i="52" s="1"/>
  <c r="AE495" i="52" s="1"/>
  <c r="AF495" i="52" s="1"/>
  <c r="AG495" i="52" s="1"/>
  <c r="AH495" i="52" s="1"/>
  <c r="AI495" i="52" s="1"/>
  <c r="AJ495" i="52" s="1"/>
  <c r="AK495" i="52" s="1"/>
  <c r="AL495" i="52" s="1"/>
  <c r="K495" i="52"/>
  <c r="L495" i="52" s="1"/>
  <c r="M495" i="52" s="1"/>
  <c r="N495" i="52" s="1"/>
  <c r="O495" i="52" s="1"/>
  <c r="P495" i="52" s="1"/>
  <c r="Q495" i="52" s="1"/>
  <c r="K494" i="52"/>
  <c r="L494" i="52" s="1"/>
  <c r="M494" i="52" s="1"/>
  <c r="N494" i="52" s="1"/>
  <c r="O494" i="52" s="1"/>
  <c r="P494" i="52" s="1"/>
  <c r="Q494" i="52" s="1"/>
  <c r="R494" i="52" s="1"/>
  <c r="S494" i="52" s="1"/>
  <c r="T494" i="52" s="1"/>
  <c r="U494" i="52" s="1"/>
  <c r="V494" i="52" s="1"/>
  <c r="H490" i="52"/>
  <c r="N485" i="52"/>
  <c r="O485" i="52" s="1"/>
  <c r="P485" i="52" s="1"/>
  <c r="Q485" i="52" s="1"/>
  <c r="R485" i="52" s="1"/>
  <c r="S485" i="52" s="1"/>
  <c r="T485" i="52" s="1"/>
  <c r="U485" i="52" s="1"/>
  <c r="V485" i="52" s="1"/>
  <c r="W485" i="52" s="1"/>
  <c r="X485" i="52" s="1"/>
  <c r="Y485" i="52" s="1"/>
  <c r="Z485" i="52" s="1"/>
  <c r="K485" i="52"/>
  <c r="L485" i="52" s="1"/>
  <c r="M485" i="52" s="1"/>
  <c r="N484" i="52"/>
  <c r="O484" i="52" s="1"/>
  <c r="P484" i="52" s="1"/>
  <c r="Q484" i="52" s="1"/>
  <c r="R484" i="52" s="1"/>
  <c r="S484" i="52" s="1"/>
  <c r="T484" i="52" s="1"/>
  <c r="U484" i="52"/>
  <c r="V484" i="52" s="1"/>
  <c r="W484" i="52" s="1"/>
  <c r="X484" i="52" s="1"/>
  <c r="Y484" i="52" s="1"/>
  <c r="Z484" i="52" s="1"/>
  <c r="AA484" i="52" s="1"/>
  <c r="AB484" i="52" s="1"/>
  <c r="AC484" i="52" s="1"/>
  <c r="AD484" i="52" s="1"/>
  <c r="AE484" i="52" s="1"/>
  <c r="AF484" i="52" s="1"/>
  <c r="AG484" i="52" s="1"/>
  <c r="AH484" i="52" s="1"/>
  <c r="AI484" i="52" s="1"/>
  <c r="AJ484" i="52" s="1"/>
  <c r="AK484" i="52" s="1"/>
  <c r="AL484" i="52" s="1"/>
  <c r="AM484" i="52" s="1"/>
  <c r="AN484" i="52" s="1"/>
  <c r="AO484" i="52" s="1"/>
  <c r="AP484" i="52" s="1"/>
  <c r="AQ484" i="52" s="1"/>
  <c r="K484" i="52"/>
  <c r="L484" i="52" s="1"/>
  <c r="M484" i="52" s="1"/>
  <c r="K483" i="52"/>
  <c r="L483" i="52" s="1"/>
  <c r="M483" i="52" s="1"/>
  <c r="N483" i="52"/>
  <c r="O483" i="52" s="1"/>
  <c r="P483" i="52" s="1"/>
  <c r="Q483" i="52" s="1"/>
  <c r="R483" i="52" s="1"/>
  <c r="S483" i="52" s="1"/>
  <c r="T483" i="52" s="1"/>
  <c r="U483" i="52" s="1"/>
  <c r="V483" i="52" s="1"/>
  <c r="W483" i="52" s="1"/>
  <c r="X483" i="52" s="1"/>
  <c r="Y483" i="52" s="1"/>
  <c r="Z483" i="52" s="1"/>
  <c r="AA483" i="52" s="1"/>
  <c r="AB483" i="52"/>
  <c r="AC483" i="52" s="1"/>
  <c r="AD483" i="52" s="1"/>
  <c r="AE483" i="52" s="1"/>
  <c r="AF483" i="52" s="1"/>
  <c r="AG483" i="52" s="1"/>
  <c r="AH483" i="52" s="1"/>
  <c r="AI483" i="52" s="1"/>
  <c r="AJ483" i="52" s="1"/>
  <c r="AK483" i="52" s="1"/>
  <c r="AL483" i="52" s="1"/>
  <c r="AM483" i="52" s="1"/>
  <c r="AN483" i="52" s="1"/>
  <c r="AO483" i="52" s="1"/>
  <c r="AP483" i="52" s="1"/>
  <c r="AQ483" i="52" s="1"/>
  <c r="K482" i="52"/>
  <c r="L482" i="52" s="1"/>
  <c r="M482" i="52" s="1"/>
  <c r="N482" i="52" s="1"/>
  <c r="O482" i="52" s="1"/>
  <c r="P482" i="52" s="1"/>
  <c r="Q482" i="52" s="1"/>
  <c r="R482" i="52" s="1"/>
  <c r="S482" i="52" s="1"/>
  <c r="T482" i="52" s="1"/>
  <c r="U482" i="52" s="1"/>
  <c r="V482" i="52" s="1"/>
  <c r="W482" i="52" s="1"/>
  <c r="X482" i="52" s="1"/>
  <c r="Y482" i="52" s="1"/>
  <c r="Z482" i="52" s="1"/>
  <c r="AA482" i="52" s="1"/>
  <c r="AB482" i="52" s="1"/>
  <c r="L481" i="52"/>
  <c r="M481" i="52" s="1"/>
  <c r="N481" i="52" s="1"/>
  <c r="O481" i="52" s="1"/>
  <c r="P481" i="52" s="1"/>
  <c r="Q481" i="52" s="1"/>
  <c r="R481" i="52" s="1"/>
  <c r="S481" i="52" s="1"/>
  <c r="T481" i="52" s="1"/>
  <c r="U481" i="52" s="1"/>
  <c r="V481" i="52" s="1"/>
  <c r="W481" i="52" s="1"/>
  <c r="X481" i="52" s="1"/>
  <c r="Y481" i="52" s="1"/>
  <c r="Z481" i="52" s="1"/>
  <c r="AA481" i="52" s="1"/>
  <c r="AB481" i="52" s="1"/>
  <c r="AC481" i="52" s="1"/>
  <c r="AD481" i="52" s="1"/>
  <c r="AE481" i="52" s="1"/>
  <c r="AF481" i="52" s="1"/>
  <c r="AG481" i="52" s="1"/>
  <c r="AH481" i="52" s="1"/>
  <c r="AI481" i="52" s="1"/>
  <c r="AJ481" i="52" s="1"/>
  <c r="AK481" i="52" s="1"/>
  <c r="AL481" i="52" s="1"/>
  <c r="AM481" i="52" s="1"/>
  <c r="AN481" i="52" s="1"/>
  <c r="AO481" i="52" s="1"/>
  <c r="AP481" i="52" s="1"/>
  <c r="AQ481" i="52" s="1"/>
  <c r="K481" i="52"/>
  <c r="K480" i="52"/>
  <c r="L480" i="52"/>
  <c r="M480" i="52" s="1"/>
  <c r="N480" i="52"/>
  <c r="O480" i="52" s="1"/>
  <c r="P480" i="52" s="1"/>
  <c r="Q480" i="52" s="1"/>
  <c r="R480" i="52" s="1"/>
  <c r="S480" i="52" s="1"/>
  <c r="T480" i="52" s="1"/>
  <c r="U480" i="52" s="1"/>
  <c r="V480" i="52" s="1"/>
  <c r="W480" i="52" s="1"/>
  <c r="X480" i="52" s="1"/>
  <c r="Y480" i="52" s="1"/>
  <c r="Z480" i="52" s="1"/>
  <c r="AA480" i="52" s="1"/>
  <c r="AB480" i="52" s="1"/>
  <c r="AC480" i="52" s="1"/>
  <c r="AD480" i="52" s="1"/>
  <c r="AE480" i="52" s="1"/>
  <c r="AF480" i="52" s="1"/>
  <c r="AG480" i="52" s="1"/>
  <c r="AH480" i="52" s="1"/>
  <c r="AI480" i="52" s="1"/>
  <c r="AJ480" i="52" s="1"/>
  <c r="AK480" i="52" s="1"/>
  <c r="AL480" i="52" s="1"/>
  <c r="AM480" i="52" s="1"/>
  <c r="AN480" i="52" s="1"/>
  <c r="AO480" i="52" s="1"/>
  <c r="AP480" i="52" s="1"/>
  <c r="AQ480" i="52" s="1"/>
  <c r="K479" i="52"/>
  <c r="L479" i="52" s="1"/>
  <c r="M479" i="52" s="1"/>
  <c r="N479" i="52" s="1"/>
  <c r="O479" i="52" s="1"/>
  <c r="P479" i="52" s="1"/>
  <c r="Q479" i="52" s="1"/>
  <c r="R479" i="52" s="1"/>
  <c r="S479" i="52" s="1"/>
  <c r="T479" i="52" s="1"/>
  <c r="U479" i="52" s="1"/>
  <c r="V479" i="52" s="1"/>
  <c r="W479" i="52" s="1"/>
  <c r="X479" i="52" s="1"/>
  <c r="Y479" i="52" s="1"/>
  <c r="K478" i="52"/>
  <c r="L478" i="52" s="1"/>
  <c r="M478" i="52" s="1"/>
  <c r="N478" i="52" s="1"/>
  <c r="O478" i="52" s="1"/>
  <c r="P478" i="52" s="1"/>
  <c r="Q478" i="52" s="1"/>
  <c r="R478" i="52"/>
  <c r="S478" i="52" s="1"/>
  <c r="T478" i="52" s="1"/>
  <c r="U478" i="52" s="1"/>
  <c r="V478" i="52" s="1"/>
  <c r="W478" i="52" s="1"/>
  <c r="X478" i="52" s="1"/>
  <c r="Y478" i="52" s="1"/>
  <c r="H474" i="52"/>
  <c r="AF473" i="52"/>
  <c r="K473" i="52"/>
  <c r="L473" i="52" s="1"/>
  <c r="M473" i="52" s="1"/>
  <c r="N473" i="52" s="1"/>
  <c r="O473" i="52" s="1"/>
  <c r="P473" i="52" s="1"/>
  <c r="Q473" i="52" s="1"/>
  <c r="R473" i="52" s="1"/>
  <c r="S473" i="52" s="1"/>
  <c r="T473" i="52" s="1"/>
  <c r="U473" i="52" s="1"/>
  <c r="V473" i="52" s="1"/>
  <c r="W473" i="52" s="1"/>
  <c r="X473" i="52" s="1"/>
  <c r="Y473" i="52" s="1"/>
  <c r="Z473" i="52" s="1"/>
  <c r="AA473" i="52" s="1"/>
  <c r="AB473" i="52" s="1"/>
  <c r="AC473" i="52" s="1"/>
  <c r="AD473" i="52" s="1"/>
  <c r="AE473" i="52" s="1"/>
  <c r="H468" i="52"/>
  <c r="K444" i="52"/>
  <c r="L444" i="52"/>
  <c r="M444" i="52" s="1"/>
  <c r="N444" i="52"/>
  <c r="O444" i="52" s="1"/>
  <c r="P444" i="52" s="1"/>
  <c r="Q444" i="52" s="1"/>
  <c r="R444" i="52" s="1"/>
  <c r="S444" i="52" s="1"/>
  <c r="T444" i="52" s="1"/>
  <c r="U444" i="52"/>
  <c r="V444" i="52" s="1"/>
  <c r="W444" i="52" s="1"/>
  <c r="K443" i="52"/>
  <c r="L443" i="52"/>
  <c r="M443" i="52"/>
  <c r="N443" i="52" s="1"/>
  <c r="O443" i="52" s="1"/>
  <c r="P443" i="52" s="1"/>
  <c r="Q443" i="52" s="1"/>
  <c r="R443" i="52" s="1"/>
  <c r="S443" i="52" s="1"/>
  <c r="T443" i="52" s="1"/>
  <c r="U443" i="52" s="1"/>
  <c r="V443" i="52" s="1"/>
  <c r="W443" i="52" s="1"/>
  <c r="R442" i="52"/>
  <c r="S442" i="52" s="1"/>
  <c r="T442" i="52" s="1"/>
  <c r="U442" i="52" s="1"/>
  <c r="V442" i="52" s="1"/>
  <c r="W442" i="52" s="1"/>
  <c r="K442" i="52"/>
  <c r="L442" i="52" s="1"/>
  <c r="M442" i="52" s="1"/>
  <c r="N442" i="52" s="1"/>
  <c r="O442" i="52" s="1"/>
  <c r="P442" i="52" s="1"/>
  <c r="Q442" i="52" s="1"/>
  <c r="K441" i="52"/>
  <c r="L441" i="52" s="1"/>
  <c r="M441" i="52" s="1"/>
  <c r="N441" i="52" s="1"/>
  <c r="O441" i="52" s="1"/>
  <c r="P441" i="52" s="1"/>
  <c r="Q441" i="52" s="1"/>
  <c r="R441" i="52" s="1"/>
  <c r="S441" i="52" s="1"/>
  <c r="T441" i="52" s="1"/>
  <c r="U441" i="52" s="1"/>
  <c r="V441" i="52" s="1"/>
  <c r="W441" i="52" s="1"/>
  <c r="K440" i="52"/>
  <c r="L440" i="52" s="1"/>
  <c r="M440" i="52"/>
  <c r="N440" i="52" s="1"/>
  <c r="O440" i="52" s="1"/>
  <c r="P440" i="52" s="1"/>
  <c r="Q440" i="52" s="1"/>
  <c r="R440" i="52" s="1"/>
  <c r="S440" i="52" s="1"/>
  <c r="T440" i="52" s="1"/>
  <c r="U440" i="52" s="1"/>
  <c r="V440" i="52" s="1"/>
  <c r="W440" i="52" s="1"/>
  <c r="K439" i="52"/>
  <c r="L439" i="52"/>
  <c r="M439" i="52"/>
  <c r="N439" i="52" s="1"/>
  <c r="O439" i="52" s="1"/>
  <c r="P439" i="52" s="1"/>
  <c r="Q439" i="52" s="1"/>
  <c r="R439" i="52" s="1"/>
  <c r="S439" i="52" s="1"/>
  <c r="T439" i="52" s="1"/>
  <c r="U439" i="52" s="1"/>
  <c r="V439" i="52" s="1"/>
  <c r="W439" i="52" s="1"/>
  <c r="L438" i="52"/>
  <c r="M438" i="52"/>
  <c r="N438" i="52" s="1"/>
  <c r="O438" i="52" s="1"/>
  <c r="P438" i="52" s="1"/>
  <c r="Q438" i="52" s="1"/>
  <c r="R438" i="52" s="1"/>
  <c r="S438" i="52" s="1"/>
  <c r="T438" i="52" s="1"/>
  <c r="U438" i="52" s="1"/>
  <c r="V438" i="52" s="1"/>
  <c r="W438" i="52" s="1"/>
  <c r="K438" i="52"/>
  <c r="K437" i="52"/>
  <c r="L437" i="52"/>
  <c r="M437" i="52"/>
  <c r="N437" i="52" s="1"/>
  <c r="O437" i="52" s="1"/>
  <c r="P437" i="52" s="1"/>
  <c r="Q437" i="52" s="1"/>
  <c r="R437" i="52" s="1"/>
  <c r="S437" i="52" s="1"/>
  <c r="T437" i="52" s="1"/>
  <c r="U437" i="52" s="1"/>
  <c r="V437" i="52" s="1"/>
  <c r="K436" i="52"/>
  <c r="L436" i="52" s="1"/>
  <c r="M436" i="52" s="1"/>
  <c r="N436" i="52" s="1"/>
  <c r="O436" i="52" s="1"/>
  <c r="P436" i="52" s="1"/>
  <c r="Q436" i="52" s="1"/>
  <c r="R436" i="52" s="1"/>
  <c r="S436" i="52" s="1"/>
  <c r="T436" i="52" s="1"/>
  <c r="U436" i="52" s="1"/>
  <c r="V436" i="52" s="1"/>
  <c r="W436" i="52" s="1"/>
  <c r="K435" i="52"/>
  <c r="L435" i="52" s="1"/>
  <c r="M435" i="52" s="1"/>
  <c r="N435" i="52" s="1"/>
  <c r="O435" i="52" s="1"/>
  <c r="P435" i="52" s="1"/>
  <c r="Q435" i="52" s="1"/>
  <c r="R435" i="52" s="1"/>
  <c r="S435" i="52" s="1"/>
  <c r="T435" i="52" s="1"/>
  <c r="U435" i="52" s="1"/>
  <c r="V435" i="52" s="1"/>
  <c r="W435" i="52" s="1"/>
  <c r="P434" i="52"/>
  <c r="Q434" i="52" s="1"/>
  <c r="R434" i="52" s="1"/>
  <c r="S434" i="52" s="1"/>
  <c r="T434" i="52" s="1"/>
  <c r="U434" i="52" s="1"/>
  <c r="V434" i="52" s="1"/>
  <c r="W434" i="52"/>
  <c r="K434" i="52"/>
  <c r="L434" i="52" s="1"/>
  <c r="M434" i="52" s="1"/>
  <c r="N434" i="52" s="1"/>
  <c r="O434" i="52" s="1"/>
  <c r="L433" i="52"/>
  <c r="M433" i="52" s="1"/>
  <c r="N433" i="52"/>
  <c r="O433" i="52" s="1"/>
  <c r="P433" i="52"/>
  <c r="Q433" i="52" s="1"/>
  <c r="R433" i="52" s="1"/>
  <c r="S433" i="52" s="1"/>
  <c r="T433" i="52" s="1"/>
  <c r="U433" i="52" s="1"/>
  <c r="V433" i="52" s="1"/>
  <c r="W433" i="52" s="1"/>
  <c r="K433" i="52"/>
  <c r="K432" i="52"/>
  <c r="L432" i="52"/>
  <c r="M432" i="52"/>
  <c r="N432" i="52" s="1"/>
  <c r="O432" i="52" s="1"/>
  <c r="P432" i="52" s="1"/>
  <c r="Q432" i="52" s="1"/>
  <c r="R432" i="52" s="1"/>
  <c r="S432" i="52" s="1"/>
  <c r="T432" i="52" s="1"/>
  <c r="U432" i="52" s="1"/>
  <c r="V432" i="52" s="1"/>
  <c r="W432" i="52" s="1"/>
  <c r="K431" i="52"/>
  <c r="L431" i="52" s="1"/>
  <c r="M431" i="52" s="1"/>
  <c r="N431" i="52" s="1"/>
  <c r="O431" i="52" s="1"/>
  <c r="P431" i="52" s="1"/>
  <c r="Q431" i="52" s="1"/>
  <c r="R431" i="52" s="1"/>
  <c r="S431" i="52" s="1"/>
  <c r="T431" i="52" s="1"/>
  <c r="U431" i="52" s="1"/>
  <c r="V431" i="52" s="1"/>
  <c r="W431" i="52" s="1"/>
  <c r="K430" i="52"/>
  <c r="L430" i="52" s="1"/>
  <c r="M430" i="52" s="1"/>
  <c r="N430" i="52" s="1"/>
  <c r="O430" i="52" s="1"/>
  <c r="P430" i="52" s="1"/>
  <c r="Q430" i="52" s="1"/>
  <c r="R430" i="52"/>
  <c r="S430" i="52" s="1"/>
  <c r="T430" i="52" s="1"/>
  <c r="U430" i="52" s="1"/>
  <c r="V430" i="52" s="1"/>
  <c r="W430" i="52" s="1"/>
  <c r="X430" i="52" s="1"/>
  <c r="Y430" i="52" s="1"/>
  <c r="K429" i="52"/>
  <c r="L429" i="52" s="1"/>
  <c r="M429" i="52" s="1"/>
  <c r="N429" i="52" s="1"/>
  <c r="O429" i="52" s="1"/>
  <c r="P429" i="52" s="1"/>
  <c r="Q429" i="52" s="1"/>
  <c r="R429" i="52" s="1"/>
  <c r="S429" i="52" s="1"/>
  <c r="T429" i="52" s="1"/>
  <c r="U429" i="52" s="1"/>
  <c r="V429" i="52" s="1"/>
  <c r="W429" i="52" s="1"/>
  <c r="K428" i="52"/>
  <c r="L428" i="52"/>
  <c r="M428" i="52" s="1"/>
  <c r="N428" i="52" s="1"/>
  <c r="O428" i="52" s="1"/>
  <c r="P428" i="52" s="1"/>
  <c r="Q428" i="52" s="1"/>
  <c r="R428" i="52"/>
  <c r="S428" i="52" s="1"/>
  <c r="T428" i="52" s="1"/>
  <c r="U428" i="52" s="1"/>
  <c r="V428" i="52" s="1"/>
  <c r="W428" i="52" s="1"/>
  <c r="K427" i="52"/>
  <c r="L427" i="52"/>
  <c r="M427" i="52" s="1"/>
  <c r="N427" i="52" s="1"/>
  <c r="O427" i="52" s="1"/>
  <c r="P427" i="52" s="1"/>
  <c r="Q427" i="52" s="1"/>
  <c r="R427" i="52" s="1"/>
  <c r="S427" i="52"/>
  <c r="T427" i="52" s="1"/>
  <c r="U427" i="52" s="1"/>
  <c r="V427" i="52" s="1"/>
  <c r="W427" i="52" s="1"/>
  <c r="X427" i="52" s="1"/>
  <c r="K426" i="52"/>
  <c r="L426" i="52" s="1"/>
  <c r="M426" i="52" s="1"/>
  <c r="N426" i="52" s="1"/>
  <c r="O426" i="52" s="1"/>
  <c r="P426" i="52" s="1"/>
  <c r="Q426" i="52" s="1"/>
  <c r="R426" i="52" s="1"/>
  <c r="S426" i="52" s="1"/>
  <c r="T426" i="52" s="1"/>
  <c r="U426" i="52" s="1"/>
  <c r="V426" i="52" s="1"/>
  <c r="W426" i="52" s="1"/>
  <c r="K425" i="52"/>
  <c r="L425" i="52"/>
  <c r="M425" i="52" s="1"/>
  <c r="N425" i="52" s="1"/>
  <c r="O425" i="52" s="1"/>
  <c r="P425" i="52" s="1"/>
  <c r="Q425" i="52" s="1"/>
  <c r="R425" i="52"/>
  <c r="S425" i="52" s="1"/>
  <c r="T425" i="52" s="1"/>
  <c r="U425" i="52" s="1"/>
  <c r="V425" i="52" s="1"/>
  <c r="W425" i="52" s="1"/>
  <c r="K424" i="52"/>
  <c r="L424" i="52" s="1"/>
  <c r="M424" i="52" s="1"/>
  <c r="N424" i="52" s="1"/>
  <c r="O424" i="52" s="1"/>
  <c r="P424" i="52" s="1"/>
  <c r="Q424" i="52" s="1"/>
  <c r="R424" i="52" s="1"/>
  <c r="S424" i="52" s="1"/>
  <c r="T424" i="52" s="1"/>
  <c r="U424" i="52" s="1"/>
  <c r="V424" i="52" s="1"/>
  <c r="W424" i="52" s="1"/>
  <c r="K423" i="52"/>
  <c r="L423" i="52" s="1"/>
  <c r="M423" i="52" s="1"/>
  <c r="N423" i="52" s="1"/>
  <c r="O423" i="52" s="1"/>
  <c r="P423" i="52" s="1"/>
  <c r="Q423" i="52" s="1"/>
  <c r="R423" i="52" s="1"/>
  <c r="S423" i="52" s="1"/>
  <c r="T423" i="52" s="1"/>
  <c r="U423" i="52" s="1"/>
  <c r="V423" i="52"/>
  <c r="W423" i="52" s="1"/>
  <c r="K422" i="52"/>
  <c r="L422" i="52" s="1"/>
  <c r="M422" i="52" s="1"/>
  <c r="N422" i="52" s="1"/>
  <c r="O422" i="52" s="1"/>
  <c r="P422" i="52" s="1"/>
  <c r="Q422" i="52" s="1"/>
  <c r="R422" i="52" s="1"/>
  <c r="S422" i="52" s="1"/>
  <c r="T422" i="52" s="1"/>
  <c r="U422" i="52" s="1"/>
  <c r="V422" i="52" s="1"/>
  <c r="W422" i="52" s="1"/>
  <c r="L421" i="52"/>
  <c r="M421" i="52"/>
  <c r="N421" i="52" s="1"/>
  <c r="O421" i="52"/>
  <c r="P421" i="52" s="1"/>
  <c r="Q421" i="52" s="1"/>
  <c r="R421" i="52" s="1"/>
  <c r="S421" i="52" s="1"/>
  <c r="T421" i="52" s="1"/>
  <c r="U421" i="52" s="1"/>
  <c r="V421" i="52" s="1"/>
  <c r="K421" i="52"/>
  <c r="K420" i="52"/>
  <c r="L420" i="52"/>
  <c r="M420" i="52" s="1"/>
  <c r="N420" i="52" s="1"/>
  <c r="O420" i="52" s="1"/>
  <c r="P420" i="52" s="1"/>
  <c r="Q420" i="52" s="1"/>
  <c r="R420" i="52" s="1"/>
  <c r="S420" i="52" s="1"/>
  <c r="T420" i="52" s="1"/>
  <c r="U420" i="52" s="1"/>
  <c r="V420" i="52" s="1"/>
  <c r="W420" i="52" s="1"/>
  <c r="K419" i="52"/>
  <c r="L419" i="52" s="1"/>
  <c r="M419" i="52" s="1"/>
  <c r="N419" i="52" s="1"/>
  <c r="O419" i="52" s="1"/>
  <c r="P419" i="52" s="1"/>
  <c r="Q419" i="52" s="1"/>
  <c r="R419" i="52" s="1"/>
  <c r="S419" i="52" s="1"/>
  <c r="T419" i="52" s="1"/>
  <c r="U419" i="52" s="1"/>
  <c r="V419" i="52" s="1"/>
  <c r="W419" i="52" s="1"/>
  <c r="K418" i="52"/>
  <c r="L418" i="52"/>
  <c r="M418" i="52" s="1"/>
  <c r="N418" i="52" s="1"/>
  <c r="O418" i="52" s="1"/>
  <c r="P418" i="52" s="1"/>
  <c r="Q418" i="52" s="1"/>
  <c r="R418" i="52"/>
  <c r="S418" i="52" s="1"/>
  <c r="T418" i="52" s="1"/>
  <c r="U418" i="52" s="1"/>
  <c r="V418" i="52" s="1"/>
  <c r="W418" i="52" s="1"/>
  <c r="K417" i="52"/>
  <c r="L417" i="52" s="1"/>
  <c r="M417" i="52" s="1"/>
  <c r="N417" i="52" s="1"/>
  <c r="O417" i="52" s="1"/>
  <c r="P417" i="52" s="1"/>
  <c r="Q417" i="52" s="1"/>
  <c r="R417" i="52" s="1"/>
  <c r="S417" i="52" s="1"/>
  <c r="T417" i="52" s="1"/>
  <c r="U417" i="52" s="1"/>
  <c r="V417" i="52" s="1"/>
  <c r="W417" i="52" s="1"/>
  <c r="K416" i="52"/>
  <c r="L416" i="52" s="1"/>
  <c r="M416" i="52" s="1"/>
  <c r="N416" i="52" s="1"/>
  <c r="O416" i="52" s="1"/>
  <c r="P416" i="52" s="1"/>
  <c r="Q416" i="52" s="1"/>
  <c r="R416" i="52" s="1"/>
  <c r="S416" i="52" s="1"/>
  <c r="T416" i="52" s="1"/>
  <c r="U416" i="52" s="1"/>
  <c r="V416" i="52" s="1"/>
  <c r="W416" i="52" s="1"/>
  <c r="K415" i="52"/>
  <c r="L415" i="52"/>
  <c r="M415" i="52"/>
  <c r="N415" i="52" s="1"/>
  <c r="O415" i="52"/>
  <c r="P415" i="52" s="1"/>
  <c r="Q415" i="52" s="1"/>
  <c r="R415" i="52" s="1"/>
  <c r="S415" i="52" s="1"/>
  <c r="T415" i="52" s="1"/>
  <c r="U415" i="52" s="1"/>
  <c r="V415" i="52" s="1"/>
  <c r="W415" i="52" s="1"/>
  <c r="X415" i="52" s="1"/>
  <c r="N414" i="52"/>
  <c r="O414" i="52" s="1"/>
  <c r="P414" i="52" s="1"/>
  <c r="Q414" i="52" s="1"/>
  <c r="R414" i="52" s="1"/>
  <c r="S414" i="52" s="1"/>
  <c r="T414" i="52" s="1"/>
  <c r="U414" i="52" s="1"/>
  <c r="V414" i="52" s="1"/>
  <c r="W414" i="52" s="1"/>
  <c r="K414" i="52"/>
  <c r="L414" i="52" s="1"/>
  <c r="M414" i="52" s="1"/>
  <c r="M413" i="52"/>
  <c r="N413" i="52" s="1"/>
  <c r="O413" i="52" s="1"/>
  <c r="P413" i="52" s="1"/>
  <c r="Q413" i="52" s="1"/>
  <c r="R413" i="52" s="1"/>
  <c r="S413" i="52"/>
  <c r="T413" i="52" s="1"/>
  <c r="U413" i="52" s="1"/>
  <c r="V413" i="52" s="1"/>
  <c r="W413" i="52" s="1"/>
  <c r="X413" i="52" s="1"/>
  <c r="K413" i="52"/>
  <c r="L413" i="52" s="1"/>
  <c r="K412" i="52"/>
  <c r="L412" i="52" s="1"/>
  <c r="M412" i="52" s="1"/>
  <c r="N412" i="52" s="1"/>
  <c r="O412" i="52" s="1"/>
  <c r="P412" i="52" s="1"/>
  <c r="Q412" i="52" s="1"/>
  <c r="R412" i="52" s="1"/>
  <c r="S412" i="52" s="1"/>
  <c r="T412" i="52" s="1"/>
  <c r="U412" i="52" s="1"/>
  <c r="V412" i="52" s="1"/>
  <c r="W412" i="52" s="1"/>
  <c r="X412" i="52" s="1"/>
  <c r="Y412" i="52" s="1"/>
  <c r="K411" i="52"/>
  <c r="L411" i="52" s="1"/>
  <c r="M411" i="52" s="1"/>
  <c r="N411" i="52" s="1"/>
  <c r="O411" i="52" s="1"/>
  <c r="P411" i="52" s="1"/>
  <c r="Q411" i="52" s="1"/>
  <c r="R411" i="52" s="1"/>
  <c r="S411" i="52" s="1"/>
  <c r="T411" i="52" s="1"/>
  <c r="U411" i="52" s="1"/>
  <c r="V411" i="52" s="1"/>
  <c r="N410" i="52"/>
  <c r="O410" i="52" s="1"/>
  <c r="P410" i="52" s="1"/>
  <c r="Q410" i="52" s="1"/>
  <c r="R410" i="52" s="1"/>
  <c r="S410" i="52" s="1"/>
  <c r="T410" i="52" s="1"/>
  <c r="U410" i="52" s="1"/>
  <c r="V410" i="52" s="1"/>
  <c r="W410" i="52" s="1"/>
  <c r="K410" i="52"/>
  <c r="L410" i="52" s="1"/>
  <c r="M410" i="52" s="1"/>
  <c r="M409" i="52"/>
  <c r="N409" i="52" s="1"/>
  <c r="O409" i="52" s="1"/>
  <c r="P409" i="52" s="1"/>
  <c r="Q409" i="52" s="1"/>
  <c r="R409" i="52" s="1"/>
  <c r="S409" i="52" s="1"/>
  <c r="T409" i="52" s="1"/>
  <c r="U409" i="52" s="1"/>
  <c r="V409" i="52" s="1"/>
  <c r="K409" i="52"/>
  <c r="L409" i="52" s="1"/>
  <c r="K408" i="52"/>
  <c r="L408" i="52"/>
  <c r="M408" i="52" s="1"/>
  <c r="N408" i="52" s="1"/>
  <c r="O408" i="52" s="1"/>
  <c r="P408" i="52" s="1"/>
  <c r="Q408" i="52" s="1"/>
  <c r="R408" i="52" s="1"/>
  <c r="S408" i="52" s="1"/>
  <c r="T408" i="52" s="1"/>
  <c r="U408" i="52" s="1"/>
  <c r="V408" i="52" s="1"/>
  <c r="W408" i="52" s="1"/>
  <c r="K407" i="52"/>
  <c r="L407" i="52" s="1"/>
  <c r="M407" i="52" s="1"/>
  <c r="N407" i="52" s="1"/>
  <c r="O407" i="52" s="1"/>
  <c r="P407" i="52" s="1"/>
  <c r="Q407" i="52"/>
  <c r="R407" i="52" s="1"/>
  <c r="S407" i="52" s="1"/>
  <c r="T407" i="52" s="1"/>
  <c r="U407" i="52" s="1"/>
  <c r="V407" i="52" s="1"/>
  <c r="W407" i="52" s="1"/>
  <c r="X407" i="52" s="1"/>
  <c r="Y407" i="52" s="1"/>
  <c r="K406" i="52"/>
  <c r="L406" i="52"/>
  <c r="M406" i="52" s="1"/>
  <c r="N406" i="52" s="1"/>
  <c r="O406" i="52" s="1"/>
  <c r="P406" i="52" s="1"/>
  <c r="Q406" i="52" s="1"/>
  <c r="R406" i="52" s="1"/>
  <c r="S406" i="52" s="1"/>
  <c r="T406" i="52" s="1"/>
  <c r="U406" i="52" s="1"/>
  <c r="V406" i="52" s="1"/>
  <c r="W406" i="52" s="1"/>
  <c r="X406" i="52" s="1"/>
  <c r="K405" i="52"/>
  <c r="L405" i="52"/>
  <c r="M405" i="52" s="1"/>
  <c r="N405" i="52" s="1"/>
  <c r="O405" i="52" s="1"/>
  <c r="P405" i="52" s="1"/>
  <c r="Q405" i="52" s="1"/>
  <c r="R405" i="52"/>
  <c r="S405" i="52" s="1"/>
  <c r="T405" i="52" s="1"/>
  <c r="U405" i="52" s="1"/>
  <c r="V405" i="52" s="1"/>
  <c r="W405" i="52" s="1"/>
  <c r="X405" i="52" s="1"/>
  <c r="Y405" i="52" s="1"/>
  <c r="H401" i="52"/>
  <c r="K400" i="52"/>
  <c r="L400" i="52"/>
  <c r="M400" i="52" s="1"/>
  <c r="N400" i="52" s="1"/>
  <c r="O400" i="52" s="1"/>
  <c r="P400" i="52" s="1"/>
  <c r="Q400" i="52" s="1"/>
  <c r="R400" i="52" s="1"/>
  <c r="S400" i="52" s="1"/>
  <c r="T400" i="52" s="1"/>
  <c r="U400" i="52" s="1"/>
  <c r="V400" i="52" s="1"/>
  <c r="W400" i="52" s="1"/>
  <c r="X400" i="52" s="1"/>
  <c r="Y400" i="52" s="1"/>
  <c r="K399" i="52"/>
  <c r="L399" i="52" s="1"/>
  <c r="M399" i="52" s="1"/>
  <c r="N399" i="52" s="1"/>
  <c r="O399" i="52" s="1"/>
  <c r="P399" i="52" s="1"/>
  <c r="Q399" i="52" s="1"/>
  <c r="R399" i="52" s="1"/>
  <c r="S399" i="52" s="1"/>
  <c r="T399" i="52" s="1"/>
  <c r="U399" i="52" s="1"/>
  <c r="V399" i="52" s="1"/>
  <c r="W399" i="52"/>
  <c r="X399" i="52" s="1"/>
  <c r="K398" i="52"/>
  <c r="L398" i="52"/>
  <c r="M398" i="52"/>
  <c r="N398" i="52" s="1"/>
  <c r="O398" i="52" s="1"/>
  <c r="P398" i="52" s="1"/>
  <c r="Q398" i="52" s="1"/>
  <c r="R398" i="52" s="1"/>
  <c r="S398" i="52" s="1"/>
  <c r="T398" i="52" s="1"/>
  <c r="U398" i="52" s="1"/>
  <c r="V398" i="52" s="1"/>
  <c r="W398" i="52" s="1"/>
  <c r="X398" i="52" s="1"/>
  <c r="Y398" i="52" s="1"/>
  <c r="K397" i="52"/>
  <c r="L397" i="52"/>
  <c r="M397" i="52" s="1"/>
  <c r="N397" i="52" s="1"/>
  <c r="O397" i="52" s="1"/>
  <c r="P397" i="52" s="1"/>
  <c r="Q397" i="52" s="1"/>
  <c r="R397" i="52" s="1"/>
  <c r="S397" i="52" s="1"/>
  <c r="T397" i="52" s="1"/>
  <c r="U397" i="52" s="1"/>
  <c r="V397" i="52" s="1"/>
  <c r="W397" i="52" s="1"/>
  <c r="X397" i="52"/>
  <c r="Y397" i="52" s="1"/>
  <c r="AB396" i="52"/>
  <c r="AC396" i="52" s="1"/>
  <c r="AD396" i="52" s="1"/>
  <c r="AE396" i="52" s="1"/>
  <c r="AF396" i="52" s="1"/>
  <c r="AG396" i="52" s="1"/>
  <c r="AH396" i="52" s="1"/>
  <c r="AI396" i="52" s="1"/>
  <c r="AJ396" i="52" s="1"/>
  <c r="AK396" i="52" s="1"/>
  <c r="AL396" i="52" s="1"/>
  <c r="AM396" i="52" s="1"/>
  <c r="K396" i="52"/>
  <c r="L396" i="52" s="1"/>
  <c r="M396" i="52" s="1"/>
  <c r="N396" i="52" s="1"/>
  <c r="O396" i="52" s="1"/>
  <c r="P396" i="52" s="1"/>
  <c r="Q396" i="52" s="1"/>
  <c r="R396" i="52" s="1"/>
  <c r="S396" i="52" s="1"/>
  <c r="T396" i="52" s="1"/>
  <c r="U396" i="52" s="1"/>
  <c r="V396" i="52" s="1"/>
  <c r="W396" i="52" s="1"/>
  <c r="X396" i="52" s="1"/>
  <c r="Y396" i="52" s="1"/>
  <c r="Z396" i="52" s="1"/>
  <c r="AA396" i="52" s="1"/>
  <c r="K395" i="52"/>
  <c r="L395" i="52" s="1"/>
  <c r="M395" i="52" s="1"/>
  <c r="N395" i="52" s="1"/>
  <c r="O395" i="52" s="1"/>
  <c r="P395" i="52" s="1"/>
  <c r="Q395" i="52" s="1"/>
  <c r="R395" i="52" s="1"/>
  <c r="S395" i="52" s="1"/>
  <c r="T395" i="52" s="1"/>
  <c r="U395" i="52" s="1"/>
  <c r="V395" i="52" s="1"/>
  <c r="W395" i="52" s="1"/>
  <c r="X395" i="52" s="1"/>
  <c r="Y395" i="52" s="1"/>
  <c r="Z395" i="52" s="1"/>
  <c r="AA395" i="52" s="1"/>
  <c r="AB395" i="52"/>
  <c r="AC395" i="52" s="1"/>
  <c r="AD395" i="52" s="1"/>
  <c r="AE395" i="52" s="1"/>
  <c r="AF395" i="52" s="1"/>
  <c r="AG395" i="52" s="1"/>
  <c r="AH395" i="52"/>
  <c r="AI395" i="52" s="1"/>
  <c r="AJ395" i="52" s="1"/>
  <c r="AK395" i="52" s="1"/>
  <c r="AL395" i="52" s="1"/>
  <c r="AM395" i="52" s="1"/>
  <c r="K394" i="52"/>
  <c r="L394" i="52" s="1"/>
  <c r="M394" i="52" s="1"/>
  <c r="N394" i="52" s="1"/>
  <c r="O394" i="52" s="1"/>
  <c r="P394" i="52" s="1"/>
  <c r="Q394" i="52"/>
  <c r="R394" i="52" s="1"/>
  <c r="S394" i="52" s="1"/>
  <c r="T394" i="52" s="1"/>
  <c r="U394" i="52" s="1"/>
  <c r="V394" i="52" s="1"/>
  <c r="W394" i="52" s="1"/>
  <c r="X394" i="52" s="1"/>
  <c r="Y394" i="52" s="1"/>
  <c r="K393" i="52"/>
  <c r="L393" i="52"/>
  <c r="M393" i="52" s="1"/>
  <c r="N393" i="52"/>
  <c r="O393" i="52" s="1"/>
  <c r="P393" i="52" s="1"/>
  <c r="Q393" i="52" s="1"/>
  <c r="R393" i="52" s="1"/>
  <c r="S393" i="52" s="1"/>
  <c r="T393" i="52" s="1"/>
  <c r="U393" i="52" s="1"/>
  <c r="V393" i="52" s="1"/>
  <c r="W393" i="52" s="1"/>
  <c r="X393" i="52" s="1"/>
  <c r="Y393" i="52" s="1"/>
  <c r="Z393" i="52"/>
  <c r="AA393" i="52" s="1"/>
  <c r="AB392" i="52"/>
  <c r="AC392" i="52" s="1"/>
  <c r="AD392" i="52" s="1"/>
  <c r="AE392" i="52" s="1"/>
  <c r="AF392" i="52" s="1"/>
  <c r="AG392" i="52" s="1"/>
  <c r="AH392" i="52" s="1"/>
  <c r="AI392" i="52" s="1"/>
  <c r="AJ392" i="52" s="1"/>
  <c r="AK392" i="52" s="1"/>
  <c r="AL392" i="52" s="1"/>
  <c r="AM392" i="52" s="1"/>
  <c r="K392" i="52"/>
  <c r="L392" i="52" s="1"/>
  <c r="M392" i="52" s="1"/>
  <c r="N392" i="52" s="1"/>
  <c r="O392" i="52" s="1"/>
  <c r="P392" i="52" s="1"/>
  <c r="Q392" i="52" s="1"/>
  <c r="R392" i="52" s="1"/>
  <c r="S392" i="52" s="1"/>
  <c r="T392" i="52" s="1"/>
  <c r="U392" i="52" s="1"/>
  <c r="V392" i="52" s="1"/>
  <c r="W392" i="52" s="1"/>
  <c r="X392" i="52" s="1"/>
  <c r="Y392" i="52" s="1"/>
  <c r="Z392" i="52" s="1"/>
  <c r="AA392" i="52" s="1"/>
  <c r="L391" i="52"/>
  <c r="M391" i="52" s="1"/>
  <c r="N391" i="52" s="1"/>
  <c r="O391" i="52" s="1"/>
  <c r="P391" i="52" s="1"/>
  <c r="Q391" i="52" s="1"/>
  <c r="R391" i="52" s="1"/>
  <c r="S391" i="52" s="1"/>
  <c r="T391" i="52" s="1"/>
  <c r="U391" i="52" s="1"/>
  <c r="V391" i="52" s="1"/>
  <c r="W391" i="52" s="1"/>
  <c r="X391" i="52" s="1"/>
  <c r="K391" i="52"/>
  <c r="L390" i="52"/>
  <c r="M390" i="52"/>
  <c r="N390" i="52" s="1"/>
  <c r="O390" i="52"/>
  <c r="P390" i="52" s="1"/>
  <c r="Q390" i="52" s="1"/>
  <c r="R390" i="52" s="1"/>
  <c r="S390" i="52" s="1"/>
  <c r="T390" i="52" s="1"/>
  <c r="U390" i="52" s="1"/>
  <c r="V390" i="52" s="1"/>
  <c r="W390" i="52" s="1"/>
  <c r="X390" i="52" s="1"/>
  <c r="Y390" i="52" s="1"/>
  <c r="Z390" i="52" s="1"/>
  <c r="AA390" i="52" s="1"/>
  <c r="AB390" i="52" s="1"/>
  <c r="K390" i="52"/>
  <c r="K389" i="52"/>
  <c r="L389" i="52"/>
  <c r="M389" i="52" s="1"/>
  <c r="N389" i="52"/>
  <c r="O389" i="52" s="1"/>
  <c r="P389" i="52" s="1"/>
  <c r="Q389" i="52" s="1"/>
  <c r="R389" i="52" s="1"/>
  <c r="S389" i="52" s="1"/>
  <c r="T389" i="52" s="1"/>
  <c r="U389" i="52" s="1"/>
  <c r="V389" i="52" s="1"/>
  <c r="W389" i="52" s="1"/>
  <c r="X389" i="52" s="1"/>
  <c r="Y389" i="52" s="1"/>
  <c r="Z389" i="52" s="1"/>
  <c r="AA389" i="52" s="1"/>
  <c r="AB389" i="52" s="1"/>
  <c r="AC389" i="52" s="1"/>
  <c r="AD389" i="52" s="1"/>
  <c r="AE389" i="52" s="1"/>
  <c r="AF389" i="52"/>
  <c r="AG389" i="52" s="1"/>
  <c r="AH389" i="52" s="1"/>
  <c r="AI389" i="52" s="1"/>
  <c r="AJ389" i="52" s="1"/>
  <c r="AK389" i="52" s="1"/>
  <c r="AL389" i="52" s="1"/>
  <c r="AM389" i="52" s="1"/>
  <c r="H385" i="52"/>
  <c r="K384" i="52"/>
  <c r="L384" i="52"/>
  <c r="M384" i="52" s="1"/>
  <c r="N384" i="52" s="1"/>
  <c r="O384" i="52" s="1"/>
  <c r="P384" i="52" s="1"/>
  <c r="Q384" i="52" s="1"/>
  <c r="R384" i="52" s="1"/>
  <c r="S384" i="52" s="1"/>
  <c r="T384" i="52"/>
  <c r="U384" i="52" s="1"/>
  <c r="V384" i="52" s="1"/>
  <c r="W384" i="52" s="1"/>
  <c r="X384" i="52" s="1"/>
  <c r="Y384" i="52" s="1"/>
  <c r="Z384" i="52"/>
  <c r="AA384" i="52" s="1"/>
  <c r="AB384" i="52" s="1"/>
  <c r="AC384" i="52" s="1"/>
  <c r="AD384" i="52" s="1"/>
  <c r="AE384" i="52" s="1"/>
  <c r="AF384" i="52" s="1"/>
  <c r="AG384" i="52" s="1"/>
  <c r="AH384" i="52" s="1"/>
  <c r="AI384" i="52" s="1"/>
  <c r="AJ384" i="52" s="1"/>
  <c r="AK384" i="52" s="1"/>
  <c r="AL384" i="52" s="1"/>
  <c r="AM384" i="52" s="1"/>
  <c r="AN384" i="52" s="1"/>
  <c r="AO384" i="52" s="1"/>
  <c r="AP384" i="52" s="1"/>
  <c r="AQ384" i="52" s="1"/>
  <c r="AR384" i="52" s="1"/>
  <c r="AS384" i="52" s="1"/>
  <c r="AT384" i="52" s="1"/>
  <c r="AU384" i="52" s="1"/>
  <c r="AV384" i="52" s="1"/>
  <c r="AW384" i="52" s="1"/>
  <c r="AX384" i="52" s="1"/>
  <c r="AY384" i="52" s="1"/>
  <c r="AZ384" i="52" s="1"/>
  <c r="BA384" i="52" s="1"/>
  <c r="BB384" i="52" s="1"/>
  <c r="BC384" i="52" s="1"/>
  <c r="BD384" i="52" s="1"/>
  <c r="BE384" i="52" s="1"/>
  <c r="BF384" i="52" s="1"/>
  <c r="BG384" i="52" s="1"/>
  <c r="BH384" i="52" s="1"/>
  <c r="BI384" i="52" s="1"/>
  <c r="BJ384" i="52" s="1"/>
  <c r="BK384" i="52" s="1"/>
  <c r="BL384" i="52" s="1"/>
  <c r="BM384" i="52" s="1"/>
  <c r="BN384" i="52" s="1"/>
  <c r="BO384" i="52" s="1"/>
  <c r="BP384" i="52" s="1"/>
  <c r="BQ384" i="52" s="1"/>
  <c r="BR384" i="52" s="1"/>
  <c r="BS384" i="52" s="1"/>
  <c r="BT384" i="52" s="1"/>
  <c r="BU384" i="52" s="1"/>
  <c r="M383" i="52"/>
  <c r="N383" i="52" s="1"/>
  <c r="O383" i="52" s="1"/>
  <c r="P383" i="52" s="1"/>
  <c r="Q383" i="52" s="1"/>
  <c r="R383" i="52" s="1"/>
  <c r="S383" i="52" s="1"/>
  <c r="T383" i="52" s="1"/>
  <c r="U383" i="52" s="1"/>
  <c r="V383" i="52" s="1"/>
  <c r="W383" i="52" s="1"/>
  <c r="X383" i="52" s="1"/>
  <c r="Y383" i="52" s="1"/>
  <c r="Z383" i="52" s="1"/>
  <c r="AA383" i="52" s="1"/>
  <c r="AB383" i="52" s="1"/>
  <c r="AC383" i="52" s="1"/>
  <c r="AD383" i="52" s="1"/>
  <c r="AE383" i="52"/>
  <c r="AF383" i="52" s="1"/>
  <c r="AG383" i="52" s="1"/>
  <c r="AH383" i="52" s="1"/>
  <c r="AI383" i="52" s="1"/>
  <c r="AJ383" i="52" s="1"/>
  <c r="AK383" i="52" s="1"/>
  <c r="AL383" i="52" s="1"/>
  <c r="AM383" i="52" s="1"/>
  <c r="AN383" i="52" s="1"/>
  <c r="AO383" i="52" s="1"/>
  <c r="AP383" i="52" s="1"/>
  <c r="AQ383" i="52" s="1"/>
  <c r="AR383" i="52" s="1"/>
  <c r="AS383" i="52" s="1"/>
  <c r="AT383" i="52" s="1"/>
  <c r="AU383" i="52" s="1"/>
  <c r="AV383" i="52" s="1"/>
  <c r="AW383" i="52" s="1"/>
  <c r="AX383" i="52" s="1"/>
  <c r="AY383" i="52" s="1"/>
  <c r="AZ383" i="52" s="1"/>
  <c r="BA383" i="52" s="1"/>
  <c r="BB383" i="52" s="1"/>
  <c r="BC383" i="52" s="1"/>
  <c r="BD383" i="52" s="1"/>
  <c r="BE383" i="52" s="1"/>
  <c r="BF383" i="52" s="1"/>
  <c r="BG383" i="52" s="1"/>
  <c r="BH383" i="52" s="1"/>
  <c r="BI383" i="52" s="1"/>
  <c r="BJ383" i="52" s="1"/>
  <c r="BK383" i="52" s="1"/>
  <c r="BL383" i="52" s="1"/>
  <c r="BM383" i="52" s="1"/>
  <c r="BN383" i="52" s="1"/>
  <c r="BO383" i="52" s="1"/>
  <c r="BP383" i="52" s="1"/>
  <c r="BQ383" i="52" s="1"/>
  <c r="BR383" i="52" s="1"/>
  <c r="BS383" i="52" s="1"/>
  <c r="BT383" i="52" s="1"/>
  <c r="BU383" i="52" s="1"/>
  <c r="BV383" i="52" s="1"/>
  <c r="K383" i="52"/>
  <c r="L383" i="52"/>
  <c r="AC382" i="52"/>
  <c r="AD382" i="52" s="1"/>
  <c r="AE382" i="52" s="1"/>
  <c r="AF382" i="52" s="1"/>
  <c r="AG382" i="52" s="1"/>
  <c r="AH382" i="52" s="1"/>
  <c r="AI382" i="52" s="1"/>
  <c r="AJ382" i="52" s="1"/>
  <c r="AK382" i="52" s="1"/>
  <c r="AL382" i="52" s="1"/>
  <c r="AM382" i="52" s="1"/>
  <c r="AN382" i="52" s="1"/>
  <c r="AO382" i="52" s="1"/>
  <c r="AP382" i="52" s="1"/>
  <c r="AQ382" i="52" s="1"/>
  <c r="AR382" i="52" s="1"/>
  <c r="AS382" i="52" s="1"/>
  <c r="AT382" i="52" s="1"/>
  <c r="AU382" i="52" s="1"/>
  <c r="AV382" i="52" s="1"/>
  <c r="AW382" i="52" s="1"/>
  <c r="AX382" i="52" s="1"/>
  <c r="AY382" i="52" s="1"/>
  <c r="AZ382" i="52" s="1"/>
  <c r="BA382" i="52" s="1"/>
  <c r="BB382" i="52" s="1"/>
  <c r="BC382" i="52" s="1"/>
  <c r="BD382" i="52" s="1"/>
  <c r="BE382" i="52" s="1"/>
  <c r="BF382" i="52" s="1"/>
  <c r="BG382" i="52" s="1"/>
  <c r="BH382" i="52" s="1"/>
  <c r="BI382" i="52" s="1"/>
  <c r="BJ382" i="52" s="1"/>
  <c r="BK382" i="52" s="1"/>
  <c r="BL382" i="52" s="1"/>
  <c r="BM382" i="52" s="1"/>
  <c r="BN382" i="52" s="1"/>
  <c r="BO382" i="52" s="1"/>
  <c r="BP382" i="52" s="1"/>
  <c r="BQ382" i="52" s="1"/>
  <c r="BR382" i="52" s="1"/>
  <c r="BS382" i="52" s="1"/>
  <c r="BT382" i="52" s="1"/>
  <c r="K382" i="52"/>
  <c r="L382" i="52"/>
  <c r="M382" i="52"/>
  <c r="N382" i="52" s="1"/>
  <c r="O382" i="52" s="1"/>
  <c r="P382" i="52" s="1"/>
  <c r="Q382" i="52" s="1"/>
  <c r="R382" i="52" s="1"/>
  <c r="S382" i="52" s="1"/>
  <c r="T382" i="52" s="1"/>
  <c r="U382" i="52" s="1"/>
  <c r="V382" i="52" s="1"/>
  <c r="W382" i="52" s="1"/>
  <c r="X382" i="52" s="1"/>
  <c r="Y382" i="52" s="1"/>
  <c r="Z382" i="52" s="1"/>
  <c r="AA382" i="52" s="1"/>
  <c r="AB382" i="52" s="1"/>
  <c r="K381" i="52"/>
  <c r="L381" i="52" s="1"/>
  <c r="M381" i="52"/>
  <c r="N381" i="52" s="1"/>
  <c r="O381" i="52" s="1"/>
  <c r="P381" i="52" s="1"/>
  <c r="Q381" i="52" s="1"/>
  <c r="R381" i="52" s="1"/>
  <c r="S381" i="52" s="1"/>
  <c r="T381" i="52" s="1"/>
  <c r="U381" i="52" s="1"/>
  <c r="V381" i="52" s="1"/>
  <c r="W381" i="52" s="1"/>
  <c r="X381" i="52" s="1"/>
  <c r="Y381" i="52" s="1"/>
  <c r="Z381" i="52" s="1"/>
  <c r="AA381" i="52" s="1"/>
  <c r="AB381" i="52" s="1"/>
  <c r="AC381" i="52" s="1"/>
  <c r="AD381" i="52" s="1"/>
  <c r="AE381" i="52" s="1"/>
  <c r="AF381" i="52" s="1"/>
  <c r="AG381" i="52" s="1"/>
  <c r="AH381" i="52" s="1"/>
  <c r="AI381" i="52" s="1"/>
  <c r="AJ381" i="52" s="1"/>
  <c r="AK381" i="52" s="1"/>
  <c r="AL381" i="52" s="1"/>
  <c r="AM381" i="52" s="1"/>
  <c r="AN381" i="52" s="1"/>
  <c r="AO381" i="52" s="1"/>
  <c r="AP381" i="52" s="1"/>
  <c r="AQ381" i="52" s="1"/>
  <c r="AR381" i="52" s="1"/>
  <c r="AS381" i="52" s="1"/>
  <c r="AT381" i="52" s="1"/>
  <c r="AU381" i="52" s="1"/>
  <c r="AV381" i="52" s="1"/>
  <c r="AW381" i="52" s="1"/>
  <c r="AX381" i="52" s="1"/>
  <c r="AY381" i="52" s="1"/>
  <c r="AZ381" i="52" s="1"/>
  <c r="BA381" i="52" s="1"/>
  <c r="BB381" i="52" s="1"/>
  <c r="BC381" i="52" s="1"/>
  <c r="BD381" i="52" s="1"/>
  <c r="BE381" i="52" s="1"/>
  <c r="BF381" i="52" s="1"/>
  <c r="BG381" i="52" s="1"/>
  <c r="BH381" i="52" s="1"/>
  <c r="BI381" i="52" s="1"/>
  <c r="BJ381" i="52" s="1"/>
  <c r="BK381" i="52" s="1"/>
  <c r="BL381" i="52" s="1"/>
  <c r="BM381" i="52" s="1"/>
  <c r="BN381" i="52" s="1"/>
  <c r="BO381" i="52" s="1"/>
  <c r="BP381" i="52" s="1"/>
  <c r="BQ381" i="52" s="1"/>
  <c r="BR381" i="52" s="1"/>
  <c r="K380" i="52"/>
  <c r="L380" i="52"/>
  <c r="M380" i="52"/>
  <c r="N380" i="52" s="1"/>
  <c r="O380" i="52" s="1"/>
  <c r="P380" i="52" s="1"/>
  <c r="Q380" i="52" s="1"/>
  <c r="R380" i="52" s="1"/>
  <c r="S380" i="52" s="1"/>
  <c r="T380" i="52" s="1"/>
  <c r="U380" i="52" s="1"/>
  <c r="V380" i="52" s="1"/>
  <c r="W380" i="52" s="1"/>
  <c r="X380" i="52" s="1"/>
  <c r="Y380" i="52" s="1"/>
  <c r="Z380" i="52" s="1"/>
  <c r="AA380" i="52" s="1"/>
  <c r="AB380" i="52" s="1"/>
  <c r="AC380" i="52" s="1"/>
  <c r="AD380" i="52" s="1"/>
  <c r="AE380" i="52" s="1"/>
  <c r="AF380" i="52" s="1"/>
  <c r="AG380" i="52" s="1"/>
  <c r="AH380" i="52" s="1"/>
  <c r="AI380" i="52" s="1"/>
  <c r="AJ380" i="52" s="1"/>
  <c r="AK380" i="52" s="1"/>
  <c r="AL380" i="52" s="1"/>
  <c r="AM380" i="52" s="1"/>
  <c r="AN380" i="52" s="1"/>
  <c r="AO380" i="52" s="1"/>
  <c r="AP380" i="52" s="1"/>
  <c r="AQ380" i="52" s="1"/>
  <c r="AR380" i="52" s="1"/>
  <c r="AS380" i="52" s="1"/>
  <c r="AT380" i="52" s="1"/>
  <c r="AU380" i="52" s="1"/>
  <c r="AV380" i="52" s="1"/>
  <c r="AW380" i="52" s="1"/>
  <c r="AX380" i="52" s="1"/>
  <c r="AY380" i="52" s="1"/>
  <c r="AZ380" i="52" s="1"/>
  <c r="BA380" i="52" s="1"/>
  <c r="BB380" i="52" s="1"/>
  <c r="BC380" i="52" s="1"/>
  <c r="BD380" i="52" s="1"/>
  <c r="BE380" i="52" s="1"/>
  <c r="BF380" i="52" s="1"/>
  <c r="BG380" i="52" s="1"/>
  <c r="BH380" i="52" s="1"/>
  <c r="BI380" i="52" s="1"/>
  <c r="BJ380" i="52" s="1"/>
  <c r="BK380" i="52" s="1"/>
  <c r="BL380" i="52" s="1"/>
  <c r="BM380" i="52" s="1"/>
  <c r="BN380" i="52" s="1"/>
  <c r="BO380" i="52" s="1"/>
  <c r="BP380" i="52" s="1"/>
  <c r="BQ380" i="52" s="1"/>
  <c r="BR380" i="52" s="1"/>
  <c r="Y379" i="52"/>
  <c r="Z379" i="52" s="1"/>
  <c r="AA379" i="52" s="1"/>
  <c r="AB379" i="52" s="1"/>
  <c r="AC379" i="52" s="1"/>
  <c r="AD379" i="52" s="1"/>
  <c r="AE379" i="52" s="1"/>
  <c r="AF379" i="52" s="1"/>
  <c r="AG379" i="52" s="1"/>
  <c r="AH379" i="52" s="1"/>
  <c r="AI379" i="52" s="1"/>
  <c r="AJ379" i="52" s="1"/>
  <c r="AK379" i="52" s="1"/>
  <c r="AL379" i="52" s="1"/>
  <c r="AM379" i="52" s="1"/>
  <c r="AN379" i="52" s="1"/>
  <c r="AO379" i="52" s="1"/>
  <c r="AP379" i="52" s="1"/>
  <c r="AQ379" i="52" s="1"/>
  <c r="AR379" i="52" s="1"/>
  <c r="AS379" i="52" s="1"/>
  <c r="AT379" i="52" s="1"/>
  <c r="AU379" i="52" s="1"/>
  <c r="AV379" i="52" s="1"/>
  <c r="AW379" i="52" s="1"/>
  <c r="AX379" i="52" s="1"/>
  <c r="AY379" i="52" s="1"/>
  <c r="AZ379" i="52" s="1"/>
  <c r="BA379" i="52" s="1"/>
  <c r="BB379" i="52" s="1"/>
  <c r="BC379" i="52" s="1"/>
  <c r="BD379" i="52" s="1"/>
  <c r="BE379" i="52" s="1"/>
  <c r="BF379" i="52" s="1"/>
  <c r="BG379" i="52" s="1"/>
  <c r="BH379" i="52" s="1"/>
  <c r="BI379" i="52" s="1"/>
  <c r="BJ379" i="52" s="1"/>
  <c r="BK379" i="52" s="1"/>
  <c r="BL379" i="52" s="1"/>
  <c r="BM379" i="52" s="1"/>
  <c r="BN379" i="52" s="1"/>
  <c r="BO379" i="52" s="1"/>
  <c r="BP379" i="52" s="1"/>
  <c r="BQ379" i="52" s="1"/>
  <c r="BR379" i="52" s="1"/>
  <c r="K379" i="52"/>
  <c r="L379" i="52" s="1"/>
  <c r="M379" i="52"/>
  <c r="N379" i="52" s="1"/>
  <c r="O379" i="52" s="1"/>
  <c r="P379" i="52" s="1"/>
  <c r="Q379" i="52" s="1"/>
  <c r="R379" i="52" s="1"/>
  <c r="S379" i="52" s="1"/>
  <c r="T379" i="52" s="1"/>
  <c r="U379" i="52" s="1"/>
  <c r="V379" i="52" s="1"/>
  <c r="W379" i="52" s="1"/>
  <c r="X379" i="52" s="1"/>
  <c r="AA378" i="52"/>
  <c r="AB378" i="52" s="1"/>
  <c r="AC378" i="52" s="1"/>
  <c r="AD378" i="52" s="1"/>
  <c r="AE378" i="52" s="1"/>
  <c r="AF378" i="52" s="1"/>
  <c r="AG378" i="52" s="1"/>
  <c r="AH378" i="52" s="1"/>
  <c r="AI378" i="52" s="1"/>
  <c r="AJ378" i="52" s="1"/>
  <c r="AK378" i="52" s="1"/>
  <c r="AL378" i="52" s="1"/>
  <c r="AM378" i="52" s="1"/>
  <c r="AN378" i="52" s="1"/>
  <c r="AO378" i="52" s="1"/>
  <c r="AP378" i="52" s="1"/>
  <c r="AQ378" i="52" s="1"/>
  <c r="AR378" i="52" s="1"/>
  <c r="AS378" i="52" s="1"/>
  <c r="AT378" i="52" s="1"/>
  <c r="AU378" i="52" s="1"/>
  <c r="AV378" i="52" s="1"/>
  <c r="AW378" i="52" s="1"/>
  <c r="AX378" i="52" s="1"/>
  <c r="AY378" i="52" s="1"/>
  <c r="AZ378" i="52" s="1"/>
  <c r="BA378" i="52" s="1"/>
  <c r="BB378" i="52" s="1"/>
  <c r="BC378" i="52" s="1"/>
  <c r="BD378" i="52" s="1"/>
  <c r="BE378" i="52" s="1"/>
  <c r="BF378" i="52" s="1"/>
  <c r="BG378" i="52" s="1"/>
  <c r="BH378" i="52" s="1"/>
  <c r="BI378" i="52" s="1"/>
  <c r="BJ378" i="52" s="1"/>
  <c r="BK378" i="52" s="1"/>
  <c r="BL378" i="52" s="1"/>
  <c r="BM378" i="52" s="1"/>
  <c r="BN378" i="52" s="1"/>
  <c r="BO378" i="52" s="1"/>
  <c r="BP378" i="52" s="1"/>
  <c r="BQ378" i="52" s="1"/>
  <c r="BR378" i="52" s="1"/>
  <c r="K378" i="52"/>
  <c r="L378" i="52"/>
  <c r="M378" i="52"/>
  <c r="N378" i="52" s="1"/>
  <c r="O378" i="52" s="1"/>
  <c r="P378" i="52" s="1"/>
  <c r="Q378" i="52" s="1"/>
  <c r="R378" i="52" s="1"/>
  <c r="S378" i="52" s="1"/>
  <c r="T378" i="52" s="1"/>
  <c r="U378" i="52" s="1"/>
  <c r="V378" i="52" s="1"/>
  <c r="W378" i="52" s="1"/>
  <c r="X378" i="52" s="1"/>
  <c r="Y378" i="52" s="1"/>
  <c r="Z378" i="52" s="1"/>
  <c r="L377" i="52"/>
  <c r="M377" i="52" s="1"/>
  <c r="N377" i="52"/>
  <c r="O377" i="52" s="1"/>
  <c r="P377" i="52" s="1"/>
  <c r="Q377" i="52" s="1"/>
  <c r="R377" i="52" s="1"/>
  <c r="S377" i="52" s="1"/>
  <c r="T377" i="52" s="1"/>
  <c r="U377" i="52" s="1"/>
  <c r="V377" i="52" s="1"/>
  <c r="W377" i="52" s="1"/>
  <c r="X377" i="52" s="1"/>
  <c r="Y377" i="52" s="1"/>
  <c r="Z377" i="52" s="1"/>
  <c r="AA377" i="52" s="1"/>
  <c r="AB377" i="52" s="1"/>
  <c r="AC377" i="52" s="1"/>
  <c r="AD377" i="52" s="1"/>
  <c r="AE377" i="52" s="1"/>
  <c r="AF377" i="52" s="1"/>
  <c r="AG377" i="52" s="1"/>
  <c r="AH377" i="52" s="1"/>
  <c r="AI377" i="52" s="1"/>
  <c r="AJ377" i="52" s="1"/>
  <c r="AK377" i="52" s="1"/>
  <c r="AL377" i="52" s="1"/>
  <c r="AM377" i="52" s="1"/>
  <c r="AN377" i="52" s="1"/>
  <c r="AO377" i="52" s="1"/>
  <c r="AP377" i="52" s="1"/>
  <c r="AQ377" i="52" s="1"/>
  <c r="AR377" i="52" s="1"/>
  <c r="AS377" i="52" s="1"/>
  <c r="AT377" i="52" s="1"/>
  <c r="AU377" i="52" s="1"/>
  <c r="AV377" i="52" s="1"/>
  <c r="AW377" i="52" s="1"/>
  <c r="AX377" i="52" s="1"/>
  <c r="AY377" i="52" s="1"/>
  <c r="AZ377" i="52" s="1"/>
  <c r="BA377" i="52" s="1"/>
  <c r="BB377" i="52" s="1"/>
  <c r="BC377" i="52" s="1"/>
  <c r="BD377" i="52" s="1"/>
  <c r="BE377" i="52" s="1"/>
  <c r="BF377" i="52" s="1"/>
  <c r="BG377" i="52" s="1"/>
  <c r="BH377" i="52" s="1"/>
  <c r="BI377" i="52" s="1"/>
  <c r="BJ377" i="52" s="1"/>
  <c r="BK377" i="52" s="1"/>
  <c r="BL377" i="52" s="1"/>
  <c r="BM377" i="52" s="1"/>
  <c r="BN377" i="52" s="1"/>
  <c r="BO377" i="52" s="1"/>
  <c r="BP377" i="52" s="1"/>
  <c r="BQ377" i="52" s="1"/>
  <c r="BR377" i="52" s="1"/>
  <c r="BS377" i="52" s="1"/>
  <c r="BT377" i="52" s="1"/>
  <c r="BU377" i="52" s="1"/>
  <c r="K377" i="52"/>
  <c r="V376" i="52"/>
  <c r="W376" i="52" s="1"/>
  <c r="X376" i="52" s="1"/>
  <c r="Y376" i="52" s="1"/>
  <c r="Z376" i="52" s="1"/>
  <c r="AA376" i="52" s="1"/>
  <c r="AB376" i="52"/>
  <c r="AC376" i="52" s="1"/>
  <c r="AD376" i="52" s="1"/>
  <c r="AE376" i="52" s="1"/>
  <c r="AF376" i="52" s="1"/>
  <c r="AG376" i="52" s="1"/>
  <c r="AH376" i="52" s="1"/>
  <c r="AI376" i="52" s="1"/>
  <c r="AJ376" i="52" s="1"/>
  <c r="AK376" i="52" s="1"/>
  <c r="AL376" i="52" s="1"/>
  <c r="AM376" i="52" s="1"/>
  <c r="AN376" i="52"/>
  <c r="AO376" i="52" s="1"/>
  <c r="AP376" i="52" s="1"/>
  <c r="AQ376" i="52" s="1"/>
  <c r="AR376" i="52" s="1"/>
  <c r="AS376" i="52" s="1"/>
  <c r="AT376" i="52" s="1"/>
  <c r="AU376" i="52" s="1"/>
  <c r="AV376" i="52" s="1"/>
  <c r="AW376" i="52" s="1"/>
  <c r="AX376" i="52" s="1"/>
  <c r="AY376" i="52" s="1"/>
  <c r="AZ376" i="52" s="1"/>
  <c r="BA376" i="52" s="1"/>
  <c r="BB376" i="52" s="1"/>
  <c r="BC376" i="52" s="1"/>
  <c r="BD376" i="52" s="1"/>
  <c r="BE376" i="52" s="1"/>
  <c r="BF376" i="52" s="1"/>
  <c r="BG376" i="52" s="1"/>
  <c r="BH376" i="52" s="1"/>
  <c r="BI376" i="52" s="1"/>
  <c r="BJ376" i="52" s="1"/>
  <c r="BK376" i="52" s="1"/>
  <c r="BL376" i="52" s="1"/>
  <c r="BM376" i="52" s="1"/>
  <c r="BN376" i="52" s="1"/>
  <c r="BO376" i="52" s="1"/>
  <c r="BP376" i="52" s="1"/>
  <c r="BQ376" i="52" s="1"/>
  <c r="BR376" i="52" s="1"/>
  <c r="BS376" i="52" s="1"/>
  <c r="BT376" i="52" s="1"/>
  <c r="BU376" i="52" s="1"/>
  <c r="K376" i="52"/>
  <c r="L376" i="52" s="1"/>
  <c r="M376" i="52" s="1"/>
  <c r="N376" i="52" s="1"/>
  <c r="O376" i="52" s="1"/>
  <c r="P376" i="52" s="1"/>
  <c r="Q376" i="52" s="1"/>
  <c r="R376" i="52" s="1"/>
  <c r="S376" i="52" s="1"/>
  <c r="T376" i="52" s="1"/>
  <c r="U376" i="52" s="1"/>
  <c r="K375" i="52"/>
  <c r="L375" i="52" s="1"/>
  <c r="M375" i="52" s="1"/>
  <c r="N375" i="52" s="1"/>
  <c r="O375" i="52" s="1"/>
  <c r="P375" i="52" s="1"/>
  <c r="Q375" i="52"/>
  <c r="R375" i="52" s="1"/>
  <c r="S375" i="52" s="1"/>
  <c r="T375" i="52" s="1"/>
  <c r="U375" i="52" s="1"/>
  <c r="V375" i="52" s="1"/>
  <c r="W375" i="52" s="1"/>
  <c r="X375" i="52" s="1"/>
  <c r="Y375" i="52" s="1"/>
  <c r="Z375" i="52" s="1"/>
  <c r="AA375" i="52" s="1"/>
  <c r="AB375" i="52" s="1"/>
  <c r="AC375" i="52" s="1"/>
  <c r="AD375" i="52" s="1"/>
  <c r="AE375" i="52" s="1"/>
  <c r="AF375" i="52" s="1"/>
  <c r="AG375" i="52" s="1"/>
  <c r="AH375" i="52" s="1"/>
  <c r="AI375" i="52" s="1"/>
  <c r="AJ375" i="52" s="1"/>
  <c r="AK375" i="52" s="1"/>
  <c r="AL375" i="52" s="1"/>
  <c r="AM375" i="52" s="1"/>
  <c r="AN375" i="52" s="1"/>
  <c r="AO375" i="52" s="1"/>
  <c r="K374" i="52"/>
  <c r="L374" i="52" s="1"/>
  <c r="M374" i="52" s="1"/>
  <c r="N374" i="52" s="1"/>
  <c r="O374" i="52" s="1"/>
  <c r="P374" i="52"/>
  <c r="Q374" i="52" s="1"/>
  <c r="R374" i="52" s="1"/>
  <c r="S374" i="52" s="1"/>
  <c r="T374" i="52" s="1"/>
  <c r="U374" i="52" s="1"/>
  <c r="V374" i="52"/>
  <c r="W374" i="52" s="1"/>
  <c r="X374" i="52" s="1"/>
  <c r="Y374" i="52" s="1"/>
  <c r="Z374" i="52" s="1"/>
  <c r="AA374" i="52" s="1"/>
  <c r="AB374" i="52" s="1"/>
  <c r="AC374" i="52" s="1"/>
  <c r="AD374" i="52" s="1"/>
  <c r="AE374" i="52" s="1"/>
  <c r="AF374" i="52" s="1"/>
  <c r="AG374" i="52" s="1"/>
  <c r="AH374" i="52"/>
  <c r="AI374" i="52" s="1"/>
  <c r="AJ374" i="52" s="1"/>
  <c r="AK374" i="52" s="1"/>
  <c r="AL374" i="52" s="1"/>
  <c r="AM374" i="52" s="1"/>
  <c r="AN374" i="52" s="1"/>
  <c r="AO374" i="52" s="1"/>
  <c r="AP374" i="52" s="1"/>
  <c r="AQ374" i="52" s="1"/>
  <c r="AR374" i="52" s="1"/>
  <c r="AS374" i="52" s="1"/>
  <c r="AT374" i="52" s="1"/>
  <c r="AU374" i="52" s="1"/>
  <c r="AV374" i="52" s="1"/>
  <c r="AW374" i="52" s="1"/>
  <c r="AX374" i="52" s="1"/>
  <c r="AY374" i="52" s="1"/>
  <c r="L373" i="52"/>
  <c r="M373" i="52" s="1"/>
  <c r="N373" i="52" s="1"/>
  <c r="O373" i="52" s="1"/>
  <c r="P373" i="52" s="1"/>
  <c r="Q373" i="52" s="1"/>
  <c r="R373" i="52" s="1"/>
  <c r="S373" i="52" s="1"/>
  <c r="T373" i="52" s="1"/>
  <c r="U373" i="52" s="1"/>
  <c r="V373" i="52" s="1"/>
  <c r="W373" i="52" s="1"/>
  <c r="X373" i="52" s="1"/>
  <c r="Y373" i="52" s="1"/>
  <c r="Z373" i="52" s="1"/>
  <c r="AA373" i="52" s="1"/>
  <c r="AB373" i="52" s="1"/>
  <c r="AC373" i="52" s="1"/>
  <c r="AD373" i="52" s="1"/>
  <c r="AE373" i="52" s="1"/>
  <c r="AF373" i="52" s="1"/>
  <c r="AG373" i="52" s="1"/>
  <c r="AH373" i="52" s="1"/>
  <c r="AI373" i="52" s="1"/>
  <c r="AJ373" i="52" s="1"/>
  <c r="AK373" i="52" s="1"/>
  <c r="AL373" i="52" s="1"/>
  <c r="AM373" i="52" s="1"/>
  <c r="AN373" i="52" s="1"/>
  <c r="AO373" i="52" s="1"/>
  <c r="AP373" i="52" s="1"/>
  <c r="AQ373" i="52" s="1"/>
  <c r="AR373" i="52" s="1"/>
  <c r="AS373" i="52" s="1"/>
  <c r="AT373" i="52" s="1"/>
  <c r="AU373" i="52" s="1"/>
  <c r="AV373" i="52" s="1"/>
  <c r="AW373" i="52" s="1"/>
  <c r="AX373" i="52" s="1"/>
  <c r="AY373" i="52" s="1"/>
  <c r="AZ373" i="52" s="1"/>
  <c r="BA373" i="52" s="1"/>
  <c r="BB373" i="52" s="1"/>
  <c r="BC373" i="52" s="1"/>
  <c r="BD373" i="52" s="1"/>
  <c r="BE373" i="52" s="1"/>
  <c r="BF373" i="52" s="1"/>
  <c r="BG373" i="52" s="1"/>
  <c r="BH373" i="52" s="1"/>
  <c r="BI373" i="52" s="1"/>
  <c r="BJ373" i="52" s="1"/>
  <c r="BK373" i="52" s="1"/>
  <c r="BL373" i="52" s="1"/>
  <c r="BM373" i="52" s="1"/>
  <c r="BN373" i="52" s="1"/>
  <c r="BO373" i="52" s="1"/>
  <c r="BP373" i="52" s="1"/>
  <c r="BQ373" i="52" s="1"/>
  <c r="BR373" i="52" s="1"/>
  <c r="K373" i="52"/>
  <c r="L372" i="52"/>
  <c r="M372" i="52" s="1"/>
  <c r="N372" i="52" s="1"/>
  <c r="O372" i="52" s="1"/>
  <c r="P372" i="52" s="1"/>
  <c r="Q372" i="52" s="1"/>
  <c r="R372" i="52"/>
  <c r="S372" i="52" s="1"/>
  <c r="T372" i="52" s="1"/>
  <c r="U372" i="52" s="1"/>
  <c r="V372" i="52" s="1"/>
  <c r="W372" i="52" s="1"/>
  <c r="X372" i="52" s="1"/>
  <c r="Y372" i="52" s="1"/>
  <c r="Z372" i="52" s="1"/>
  <c r="AA372" i="52" s="1"/>
  <c r="AB372" i="52" s="1"/>
  <c r="AC372" i="52" s="1"/>
  <c r="AD372" i="52" s="1"/>
  <c r="AE372" i="52" s="1"/>
  <c r="AF372" i="52" s="1"/>
  <c r="AG372" i="52" s="1"/>
  <c r="AH372" i="52" s="1"/>
  <c r="AI372" i="52" s="1"/>
  <c r="AJ372" i="52" s="1"/>
  <c r="AK372" i="52" s="1"/>
  <c r="AL372" i="52" s="1"/>
  <c r="AM372" i="52" s="1"/>
  <c r="AN372" i="52" s="1"/>
  <c r="AO372" i="52" s="1"/>
  <c r="AP372" i="52" s="1"/>
  <c r="AQ372" i="52" s="1"/>
  <c r="AR372" i="52" s="1"/>
  <c r="AS372" i="52" s="1"/>
  <c r="AT372" i="52" s="1"/>
  <c r="AU372" i="52" s="1"/>
  <c r="AV372" i="52" s="1"/>
  <c r="AW372" i="52" s="1"/>
  <c r="AX372" i="52" s="1"/>
  <c r="AY372" i="52" s="1"/>
  <c r="AZ372" i="52" s="1"/>
  <c r="BA372" i="52" s="1"/>
  <c r="BB372" i="52"/>
  <c r="BC372" i="52" s="1"/>
  <c r="BD372" i="52" s="1"/>
  <c r="BE372" i="52" s="1"/>
  <c r="BF372" i="52" s="1"/>
  <c r="BG372" i="52" s="1"/>
  <c r="BH372" i="52"/>
  <c r="BI372" i="52" s="1"/>
  <c r="BJ372" i="52" s="1"/>
  <c r="BK372" i="52" s="1"/>
  <c r="BL372" i="52" s="1"/>
  <c r="BM372" i="52" s="1"/>
  <c r="BN372" i="52" s="1"/>
  <c r="K372" i="52"/>
  <c r="K371" i="52"/>
  <c r="L371" i="52"/>
  <c r="M371" i="52"/>
  <c r="N371" i="52" s="1"/>
  <c r="O371" i="52"/>
  <c r="P371" i="52" s="1"/>
  <c r="Q371" i="52" s="1"/>
  <c r="R371" i="52" s="1"/>
  <c r="S371" i="52" s="1"/>
  <c r="T371" i="52" s="1"/>
  <c r="U371" i="52" s="1"/>
  <c r="V371" i="52" s="1"/>
  <c r="W371" i="52" s="1"/>
  <c r="X371" i="52" s="1"/>
  <c r="Y371" i="52" s="1"/>
  <c r="Z371" i="52" s="1"/>
  <c r="AA371" i="52"/>
  <c r="AB371" i="52" s="1"/>
  <c r="AC371" i="52" s="1"/>
  <c r="AD371" i="52" s="1"/>
  <c r="AE371" i="52" s="1"/>
  <c r="AF371" i="52" s="1"/>
  <c r="AG371" i="52" s="1"/>
  <c r="AH371" i="52" s="1"/>
  <c r="AI371" i="52" s="1"/>
  <c r="AJ371" i="52" s="1"/>
  <c r="AK371" i="52" s="1"/>
  <c r="AL371" i="52" s="1"/>
  <c r="AM371" i="52" s="1"/>
  <c r="AN371" i="52" s="1"/>
  <c r="AO371" i="52" s="1"/>
  <c r="AP371" i="52" s="1"/>
  <c r="AQ371" i="52" s="1"/>
  <c r="AR371" i="52" s="1"/>
  <c r="AS371" i="52" s="1"/>
  <c r="AT371" i="52" s="1"/>
  <c r="AU371" i="52" s="1"/>
  <c r="AV371" i="52" s="1"/>
  <c r="AW371" i="52" s="1"/>
  <c r="AX371" i="52" s="1"/>
  <c r="AY371" i="52" s="1"/>
  <c r="AZ371" i="52" s="1"/>
  <c r="BA371" i="52" s="1"/>
  <c r="BB371" i="52" s="1"/>
  <c r="BC371" i="52" s="1"/>
  <c r="BD371" i="52" s="1"/>
  <c r="BE371" i="52" s="1"/>
  <c r="K370" i="52"/>
  <c r="L370" i="52"/>
  <c r="M370" i="52" s="1"/>
  <c r="N370" i="52" s="1"/>
  <c r="O370" i="52" s="1"/>
  <c r="P370" i="52" s="1"/>
  <c r="Q370" i="52" s="1"/>
  <c r="R370" i="52" s="1"/>
  <c r="S370" i="52" s="1"/>
  <c r="T370" i="52" s="1"/>
  <c r="U370" i="52" s="1"/>
  <c r="V370" i="52" s="1"/>
  <c r="W370" i="52" s="1"/>
  <c r="X370" i="52" s="1"/>
  <c r="Y370" i="52" s="1"/>
  <c r="Z370" i="52" s="1"/>
  <c r="AA370" i="52" s="1"/>
  <c r="AB370" i="52" s="1"/>
  <c r="AC370" i="52" s="1"/>
  <c r="AD370" i="52" s="1"/>
  <c r="AE370" i="52" s="1"/>
  <c r="AF370" i="52" s="1"/>
  <c r="AG370" i="52" s="1"/>
  <c r="AH370" i="52" s="1"/>
  <c r="AI370" i="52" s="1"/>
  <c r="AJ370" i="52" s="1"/>
  <c r="AK370" i="52" s="1"/>
  <c r="AL370" i="52" s="1"/>
  <c r="AM370" i="52" s="1"/>
  <c r="AN370" i="52" s="1"/>
  <c r="AO370" i="52" s="1"/>
  <c r="AP370" i="52" s="1"/>
  <c r="AQ370" i="52" s="1"/>
  <c r="AR370" i="52" s="1"/>
  <c r="AS370" i="52" s="1"/>
  <c r="AT370" i="52" s="1"/>
  <c r="AU370" i="52" s="1"/>
  <c r="AV370" i="52" s="1"/>
  <c r="AW370" i="52" s="1"/>
  <c r="AX370" i="52" s="1"/>
  <c r="AY370" i="52" s="1"/>
  <c r="AZ370" i="52" s="1"/>
  <c r="BA370" i="52" s="1"/>
  <c r="BB370" i="52" s="1"/>
  <c r="BC370" i="52" s="1"/>
  <c r="BD370" i="52" s="1"/>
  <c r="BE370" i="52" s="1"/>
  <c r="BF370" i="52" s="1"/>
  <c r="BG370" i="52" s="1"/>
  <c r="BH370" i="52" s="1"/>
  <c r="BI370" i="52" s="1"/>
  <c r="BJ370" i="52" s="1"/>
  <c r="BK370" i="52" s="1"/>
  <c r="BL370" i="52" s="1"/>
  <c r="BM370" i="52" s="1"/>
  <c r="BN370" i="52" s="1"/>
  <c r="BO370" i="52" s="1"/>
  <c r="BP370" i="52" s="1"/>
  <c r="BQ370" i="52" s="1"/>
  <c r="BR370" i="52" s="1"/>
  <c r="K369" i="52"/>
  <c r="L369" i="52" s="1"/>
  <c r="M369" i="52" s="1"/>
  <c r="N369" i="52" s="1"/>
  <c r="O369" i="52" s="1"/>
  <c r="P369" i="52"/>
  <c r="Q369" i="52" s="1"/>
  <c r="R369" i="52" s="1"/>
  <c r="S369" i="52" s="1"/>
  <c r="T369" i="52" s="1"/>
  <c r="U369" i="52" s="1"/>
  <c r="V369" i="52" s="1"/>
  <c r="W369" i="52" s="1"/>
  <c r="X369" i="52" s="1"/>
  <c r="Y369" i="52" s="1"/>
  <c r="Z369" i="52" s="1"/>
  <c r="AA369" i="52" s="1"/>
  <c r="AB369" i="52" s="1"/>
  <c r="AC369" i="52" s="1"/>
  <c r="AD369" i="52" s="1"/>
  <c r="AE369" i="52" s="1"/>
  <c r="AF369" i="52" s="1"/>
  <c r="AG369" i="52" s="1"/>
  <c r="AH369" i="52"/>
  <c r="AI369" i="52" s="1"/>
  <c r="AJ369" i="52" s="1"/>
  <c r="AK369" i="52" s="1"/>
  <c r="AL369" i="52" s="1"/>
  <c r="AM369" i="52" s="1"/>
  <c r="AN369" i="52" s="1"/>
  <c r="AO369" i="52" s="1"/>
  <c r="AP369" i="52" s="1"/>
  <c r="AQ369" i="52" s="1"/>
  <c r="AR369" i="52" s="1"/>
  <c r="AS369" i="52" s="1"/>
  <c r="AT369" i="52" s="1"/>
  <c r="AU369" i="52" s="1"/>
  <c r="AV369" i="52" s="1"/>
  <c r="AW369" i="52" s="1"/>
  <c r="AX369" i="52" s="1"/>
  <c r="AY369" i="52" s="1"/>
  <c r="AZ369" i="52" s="1"/>
  <c r="BA369" i="52" s="1"/>
  <c r="BB369" i="52" s="1"/>
  <c r="BC369" i="52" s="1"/>
  <c r="BD369" i="52" s="1"/>
  <c r="BE369" i="52" s="1"/>
  <c r="BF369" i="52" s="1"/>
  <c r="BG369" i="52" s="1"/>
  <c r="BH369" i="52" s="1"/>
  <c r="BI369" i="52" s="1"/>
  <c r="BJ369" i="52" s="1"/>
  <c r="K368" i="52"/>
  <c r="L368" i="52"/>
  <c r="M368" i="52" s="1"/>
  <c r="N368" i="52" s="1"/>
  <c r="O368" i="52" s="1"/>
  <c r="P368" i="52" s="1"/>
  <c r="Q368" i="52" s="1"/>
  <c r="R368" i="52"/>
  <c r="S368" i="52" s="1"/>
  <c r="T368" i="52" s="1"/>
  <c r="U368" i="52" s="1"/>
  <c r="V368" i="52" s="1"/>
  <c r="W368" i="52" s="1"/>
  <c r="X368" i="52" s="1"/>
  <c r="Y368" i="52" s="1"/>
  <c r="Z368" i="52" s="1"/>
  <c r="AA368" i="52" s="1"/>
  <c r="AB368" i="52" s="1"/>
  <c r="AC368" i="52" s="1"/>
  <c r="AD368" i="52"/>
  <c r="AE368" i="52" s="1"/>
  <c r="AF368" i="52" s="1"/>
  <c r="AG368" i="52" s="1"/>
  <c r="AH368" i="52" s="1"/>
  <c r="AI368" i="52" s="1"/>
  <c r="AJ368" i="52" s="1"/>
  <c r="AK368" i="52" s="1"/>
  <c r="AL368" i="52" s="1"/>
  <c r="AM368" i="52" s="1"/>
  <c r="AN368" i="52" s="1"/>
  <c r="AO368" i="52" s="1"/>
  <c r="AP368" i="52" s="1"/>
  <c r="AQ368" i="52" s="1"/>
  <c r="AR368" i="52" s="1"/>
  <c r="O367" i="52"/>
  <c r="P367" i="52" s="1"/>
  <c r="Q367" i="52" s="1"/>
  <c r="R367" i="52" s="1"/>
  <c r="S367" i="52" s="1"/>
  <c r="T367" i="52" s="1"/>
  <c r="U367" i="52" s="1"/>
  <c r="V367" i="52" s="1"/>
  <c r="W367" i="52" s="1"/>
  <c r="X367" i="52" s="1"/>
  <c r="Y367" i="52" s="1"/>
  <c r="Z367" i="52" s="1"/>
  <c r="AA367" i="52" s="1"/>
  <c r="AB367" i="52" s="1"/>
  <c r="AC367" i="52" s="1"/>
  <c r="AD367" i="52" s="1"/>
  <c r="AE367" i="52" s="1"/>
  <c r="AF367" i="52" s="1"/>
  <c r="AG367" i="52" s="1"/>
  <c r="AH367" i="52" s="1"/>
  <c r="AI367" i="52" s="1"/>
  <c r="AJ367" i="52" s="1"/>
  <c r="AK367" i="52" s="1"/>
  <c r="AL367" i="52" s="1"/>
  <c r="AM367" i="52" s="1"/>
  <c r="AN367" i="52" s="1"/>
  <c r="AO367" i="52" s="1"/>
  <c r="AP367" i="52" s="1"/>
  <c r="AQ367" i="52" s="1"/>
  <c r="AR367" i="52" s="1"/>
  <c r="AS367" i="52" s="1"/>
  <c r="AT367" i="52" s="1"/>
  <c r="AU367" i="52" s="1"/>
  <c r="AV367" i="52" s="1"/>
  <c r="AW367" i="52" s="1"/>
  <c r="AX367" i="52" s="1"/>
  <c r="AY367" i="52" s="1"/>
  <c r="AZ367" i="52" s="1"/>
  <c r="BA367" i="52" s="1"/>
  <c r="BB367" i="52" s="1"/>
  <c r="BC367" i="52" s="1"/>
  <c r="BD367" i="52" s="1"/>
  <c r="BE367" i="52" s="1"/>
  <c r="BF367" i="52" s="1"/>
  <c r="BG367" i="52" s="1"/>
  <c r="BH367" i="52" s="1"/>
  <c r="BI367" i="52" s="1"/>
  <c r="BJ367" i="52" s="1"/>
  <c r="BK367" i="52" s="1"/>
  <c r="BL367" i="52" s="1"/>
  <c r="BM367" i="52" s="1"/>
  <c r="BN367" i="52" s="1"/>
  <c r="BO367" i="52" s="1"/>
  <c r="BP367" i="52" s="1"/>
  <c r="BQ367" i="52" s="1"/>
  <c r="BR367" i="52" s="1"/>
  <c r="BS367" i="52" s="1"/>
  <c r="BT367" i="52" s="1"/>
  <c r="BU367" i="52" s="1"/>
  <c r="K367" i="52"/>
  <c r="L367" i="52" s="1"/>
  <c r="M367" i="52" s="1"/>
  <c r="N367" i="52" s="1"/>
  <c r="K366" i="52"/>
  <c r="L366" i="52" s="1"/>
  <c r="M366" i="52" s="1"/>
  <c r="N366" i="52" s="1"/>
  <c r="O366" i="52" s="1"/>
  <c r="P366" i="52" s="1"/>
  <c r="Q366" i="52"/>
  <c r="R366" i="52" s="1"/>
  <c r="S366" i="52" s="1"/>
  <c r="T366" i="52" s="1"/>
  <c r="U366" i="52" s="1"/>
  <c r="V366" i="52" s="1"/>
  <c r="W366" i="52" s="1"/>
  <c r="X366" i="52" s="1"/>
  <c r="Y366" i="52" s="1"/>
  <c r="Z366" i="52" s="1"/>
  <c r="AA366" i="52" s="1"/>
  <c r="AB366" i="52" s="1"/>
  <c r="AC366" i="52" s="1"/>
  <c r="AD366" i="52" s="1"/>
  <c r="AE366" i="52" s="1"/>
  <c r="AF366" i="52" s="1"/>
  <c r="AG366" i="52" s="1"/>
  <c r="AH366" i="52" s="1"/>
  <c r="AI366" i="52" s="1"/>
  <c r="AJ366" i="52" s="1"/>
  <c r="AK366" i="52" s="1"/>
  <c r="AL366" i="52" s="1"/>
  <c r="AM366" i="52" s="1"/>
  <c r="AN366" i="52" s="1"/>
  <c r="AO366" i="52" s="1"/>
  <c r="AP366" i="52" s="1"/>
  <c r="AQ366" i="52" s="1"/>
  <c r="AR366" i="52" s="1"/>
  <c r="AS366" i="52" s="1"/>
  <c r="AT366" i="52" s="1"/>
  <c r="AU366" i="52" s="1"/>
  <c r="AV366" i="52" s="1"/>
  <c r="AW366" i="52" s="1"/>
  <c r="AX366" i="52" s="1"/>
  <c r="AY366" i="52" s="1"/>
  <c r="AZ366" i="52" s="1"/>
  <c r="BA366" i="52"/>
  <c r="BB366" i="52" s="1"/>
  <c r="BC366" i="52" s="1"/>
  <c r="BD366" i="52" s="1"/>
  <c r="BE366" i="52" s="1"/>
  <c r="BF366" i="52" s="1"/>
  <c r="BG366" i="52" s="1"/>
  <c r="BH366" i="52" s="1"/>
  <c r="BI366" i="52" s="1"/>
  <c r="BJ366" i="52" s="1"/>
  <c r="BK366" i="52" s="1"/>
  <c r="BL366" i="52" s="1"/>
  <c r="BM366" i="52" s="1"/>
  <c r="BN366" i="52" s="1"/>
  <c r="BO366" i="52" s="1"/>
  <c r="BP366" i="52" s="1"/>
  <c r="BQ366" i="52" s="1"/>
  <c r="BR366" i="52" s="1"/>
  <c r="BS366" i="52" s="1"/>
  <c r="BT366" i="52" s="1"/>
  <c r="BU366" i="52" s="1"/>
  <c r="K365" i="52"/>
  <c r="L365" i="52"/>
  <c r="M365" i="52"/>
  <c r="N365" i="52"/>
  <c r="O365" i="52" s="1"/>
  <c r="P365" i="52" s="1"/>
  <c r="Q365" i="52" s="1"/>
  <c r="R365" i="52" s="1"/>
  <c r="S365" i="52" s="1"/>
  <c r="T365" i="52" s="1"/>
  <c r="U365" i="52" s="1"/>
  <c r="V365" i="52" s="1"/>
  <c r="W365" i="52" s="1"/>
  <c r="X365" i="52" s="1"/>
  <c r="Y365" i="52" s="1"/>
  <c r="Z365" i="52"/>
  <c r="AA365" i="52" s="1"/>
  <c r="AB365" i="52" s="1"/>
  <c r="AC365" i="52" s="1"/>
  <c r="AD365" i="52" s="1"/>
  <c r="AE365" i="52" s="1"/>
  <c r="AF365" i="52" s="1"/>
  <c r="AG365" i="52" s="1"/>
  <c r="AH365" i="52" s="1"/>
  <c r="AI365" i="52" s="1"/>
  <c r="AJ365" i="52" s="1"/>
  <c r="AK365" i="52" s="1"/>
  <c r="AL365" i="52" s="1"/>
  <c r="AM365" i="52" s="1"/>
  <c r="AN365" i="52" s="1"/>
  <c r="AO365" i="52" s="1"/>
  <c r="AP365" i="52" s="1"/>
  <c r="AQ365" i="52" s="1"/>
  <c r="AR365" i="52" s="1"/>
  <c r="AS365" i="52" s="1"/>
  <c r="AT365" i="52" s="1"/>
  <c r="AU365" i="52" s="1"/>
  <c r="AV365" i="52" s="1"/>
  <c r="AW365" i="52" s="1"/>
  <c r="AX365" i="52" s="1"/>
  <c r="AY365" i="52" s="1"/>
  <c r="AZ365" i="52" s="1"/>
  <c r="BA365" i="52" s="1"/>
  <c r="BB365" i="52" s="1"/>
  <c r="BC365" i="52" s="1"/>
  <c r="BD365" i="52" s="1"/>
  <c r="BE365" i="52" s="1"/>
  <c r="BF365" i="52" s="1"/>
  <c r="BG365" i="52" s="1"/>
  <c r="BH365" i="52" s="1"/>
  <c r="BI365" i="52" s="1"/>
  <c r="BJ365" i="52" s="1"/>
  <c r="BK365" i="52" s="1"/>
  <c r="BL365" i="52" s="1"/>
  <c r="BM365" i="52" s="1"/>
  <c r="BN365" i="52" s="1"/>
  <c r="BO365" i="52" s="1"/>
  <c r="BP365" i="52" s="1"/>
  <c r="BQ365" i="52" s="1"/>
  <c r="BR365" i="52" s="1"/>
  <c r="BS365" i="52" s="1"/>
  <c r="BT365" i="52" s="1"/>
  <c r="BU365" i="52" s="1"/>
  <c r="K364" i="52"/>
  <c r="L364" i="52" s="1"/>
  <c r="M364" i="52" s="1"/>
  <c r="N364" i="52" s="1"/>
  <c r="O364" i="52" s="1"/>
  <c r="P364" i="52" s="1"/>
  <c r="Q364" i="52"/>
  <c r="R364" i="52" s="1"/>
  <c r="S364" i="52" s="1"/>
  <c r="T364" i="52" s="1"/>
  <c r="U364" i="52" s="1"/>
  <c r="V364" i="52" s="1"/>
  <c r="W364" i="52"/>
  <c r="X364" i="52" s="1"/>
  <c r="Y364" i="52" s="1"/>
  <c r="Z364" i="52" s="1"/>
  <c r="AA364" i="52" s="1"/>
  <c r="AB364" i="52" s="1"/>
  <c r="AC364" i="52" s="1"/>
  <c r="AD364" i="52" s="1"/>
  <c r="AE364" i="52" s="1"/>
  <c r="AF364" i="52" s="1"/>
  <c r="AG364" i="52" s="1"/>
  <c r="AH364" i="52" s="1"/>
  <c r="AI364" i="52" s="1"/>
  <c r="AJ364" i="52" s="1"/>
  <c r="AK364" i="52" s="1"/>
  <c r="AL364" i="52" s="1"/>
  <c r="AM364" i="52" s="1"/>
  <c r="AN364" i="52" s="1"/>
  <c r="AO364" i="52" s="1"/>
  <c r="AP364" i="52" s="1"/>
  <c r="AQ364" i="52" s="1"/>
  <c r="AR364" i="52" s="1"/>
  <c r="AS364" i="52" s="1"/>
  <c r="AT364" i="52" s="1"/>
  <c r="AU364" i="52" s="1"/>
  <c r="AV364" i="52" s="1"/>
  <c r="AW364" i="52" s="1"/>
  <c r="AX364" i="52" s="1"/>
  <c r="AY364" i="52" s="1"/>
  <c r="AZ364" i="52" s="1"/>
  <c r="BA364" i="52" s="1"/>
  <c r="BB364" i="52" s="1"/>
  <c r="BC364" i="52" s="1"/>
  <c r="BD364" i="52" s="1"/>
  <c r="BE364" i="52" s="1"/>
  <c r="BF364" i="52" s="1"/>
  <c r="BG364" i="52" s="1"/>
  <c r="BH364" i="52" s="1"/>
  <c r="BI364" i="52" s="1"/>
  <c r="BJ364" i="52" s="1"/>
  <c r="BK364" i="52" s="1"/>
  <c r="BL364" i="52" s="1"/>
  <c r="BM364" i="52" s="1"/>
  <c r="BN364" i="52" s="1"/>
  <c r="BO364" i="52" s="1"/>
  <c r="BP364" i="52" s="1"/>
  <c r="BQ364" i="52" s="1"/>
  <c r="BR364" i="52" s="1"/>
  <c r="BS364" i="52" s="1"/>
  <c r="BT364" i="52" s="1"/>
  <c r="BU364" i="52" s="1"/>
  <c r="AA363" i="52"/>
  <c r="AB363" i="52" s="1"/>
  <c r="AC363" i="52" s="1"/>
  <c r="AD363" i="52" s="1"/>
  <c r="AE363" i="52" s="1"/>
  <c r="AF363" i="52" s="1"/>
  <c r="AG363" i="52"/>
  <c r="AH363" i="52" s="1"/>
  <c r="AI363" i="52" s="1"/>
  <c r="AJ363" i="52" s="1"/>
  <c r="AK363" i="52" s="1"/>
  <c r="AL363" i="52" s="1"/>
  <c r="AM363" i="52" s="1"/>
  <c r="AN363" i="52" s="1"/>
  <c r="AO363" i="52" s="1"/>
  <c r="AP363" i="52" s="1"/>
  <c r="AQ363" i="52" s="1"/>
  <c r="AR363" i="52" s="1"/>
  <c r="AS363" i="52" s="1"/>
  <c r="AT363" i="52" s="1"/>
  <c r="AU363" i="52" s="1"/>
  <c r="AV363" i="52" s="1"/>
  <c r="AW363" i="52" s="1"/>
  <c r="AX363" i="52" s="1"/>
  <c r="AY363" i="52" s="1"/>
  <c r="AZ363" i="52" s="1"/>
  <c r="BA363" i="52" s="1"/>
  <c r="BB363" i="52" s="1"/>
  <c r="BC363" i="52" s="1"/>
  <c r="BD363" i="52" s="1"/>
  <c r="BE363" i="52" s="1"/>
  <c r="BF363" i="52" s="1"/>
  <c r="BG363" i="52" s="1"/>
  <c r="BH363" i="52" s="1"/>
  <c r="BI363" i="52" s="1"/>
  <c r="BJ363" i="52" s="1"/>
  <c r="BK363" i="52" s="1"/>
  <c r="BL363" i="52" s="1"/>
  <c r="BM363" i="52" s="1"/>
  <c r="BN363" i="52" s="1"/>
  <c r="BO363" i="52" s="1"/>
  <c r="BP363" i="52" s="1"/>
  <c r="BQ363" i="52" s="1"/>
  <c r="BR363" i="52" s="1"/>
  <c r="BS363" i="52" s="1"/>
  <c r="BT363" i="52" s="1"/>
  <c r="BU363" i="52" s="1"/>
  <c r="K363" i="52"/>
  <c r="L363" i="52" s="1"/>
  <c r="M363" i="52" s="1"/>
  <c r="N363" i="52" s="1"/>
  <c r="O363" i="52" s="1"/>
  <c r="P363" i="52" s="1"/>
  <c r="Q363" i="52" s="1"/>
  <c r="R363" i="52" s="1"/>
  <c r="S363" i="52" s="1"/>
  <c r="T363" i="52" s="1"/>
  <c r="U363" i="52" s="1"/>
  <c r="V363" i="52" s="1"/>
  <c r="W363" i="52" s="1"/>
  <c r="X363" i="52" s="1"/>
  <c r="Y363" i="52" s="1"/>
  <c r="Z363" i="52" s="1"/>
  <c r="L362" i="52"/>
  <c r="M362" i="52" s="1"/>
  <c r="N362" i="52" s="1"/>
  <c r="O362" i="52" s="1"/>
  <c r="P362" i="52" s="1"/>
  <c r="Q362" i="52" s="1"/>
  <c r="R362" i="52" s="1"/>
  <c r="S362" i="52" s="1"/>
  <c r="T362" i="52" s="1"/>
  <c r="U362" i="52" s="1"/>
  <c r="V362" i="52" s="1"/>
  <c r="W362" i="52" s="1"/>
  <c r="X362" i="52" s="1"/>
  <c r="Y362" i="52" s="1"/>
  <c r="Z362" i="52" s="1"/>
  <c r="AA362" i="52" s="1"/>
  <c r="AB362" i="52" s="1"/>
  <c r="AC362" i="52" s="1"/>
  <c r="AD362" i="52" s="1"/>
  <c r="AE362" i="52" s="1"/>
  <c r="AF362" i="52" s="1"/>
  <c r="AG362" i="52" s="1"/>
  <c r="AH362" i="52" s="1"/>
  <c r="AI362" i="52" s="1"/>
  <c r="AJ362" i="52" s="1"/>
  <c r="AK362" i="52" s="1"/>
  <c r="AL362" i="52" s="1"/>
  <c r="AM362" i="52" s="1"/>
  <c r="AN362" i="52" s="1"/>
  <c r="AO362" i="52" s="1"/>
  <c r="AP362" i="52" s="1"/>
  <c r="AQ362" i="52" s="1"/>
  <c r="AR362" i="52" s="1"/>
  <c r="AS362" i="52" s="1"/>
  <c r="AT362" i="52" s="1"/>
  <c r="AU362" i="52" s="1"/>
  <c r="AV362" i="52" s="1"/>
  <c r="AW362" i="52" s="1"/>
  <c r="AX362" i="52" s="1"/>
  <c r="AY362" i="52" s="1"/>
  <c r="AZ362" i="52" s="1"/>
  <c r="BA362" i="52" s="1"/>
  <c r="BB362" i="52" s="1"/>
  <c r="BC362" i="52" s="1"/>
  <c r="BD362" i="52" s="1"/>
  <c r="BE362" i="52" s="1"/>
  <c r="BF362" i="52" s="1"/>
  <c r="K362" i="52"/>
  <c r="L361" i="52"/>
  <c r="M361" i="52" s="1"/>
  <c r="N361" i="52" s="1"/>
  <c r="O361" i="52" s="1"/>
  <c r="P361" i="52" s="1"/>
  <c r="Q361" i="52" s="1"/>
  <c r="R361" i="52"/>
  <c r="S361" i="52" s="1"/>
  <c r="T361" i="52" s="1"/>
  <c r="U361" i="52" s="1"/>
  <c r="V361" i="52" s="1"/>
  <c r="W361" i="52" s="1"/>
  <c r="X361" i="52" s="1"/>
  <c r="Y361" i="52" s="1"/>
  <c r="Z361" i="52" s="1"/>
  <c r="AA361" i="52" s="1"/>
  <c r="AB361" i="52" s="1"/>
  <c r="AC361" i="52" s="1"/>
  <c r="AD361" i="52"/>
  <c r="AE361" i="52" s="1"/>
  <c r="AF361" i="52" s="1"/>
  <c r="AG361" i="52" s="1"/>
  <c r="AH361" i="52" s="1"/>
  <c r="AI361" i="52" s="1"/>
  <c r="AJ361" i="52" s="1"/>
  <c r="AK361" i="52" s="1"/>
  <c r="AL361" i="52" s="1"/>
  <c r="AM361" i="52" s="1"/>
  <c r="AN361" i="52" s="1"/>
  <c r="AO361" i="52" s="1"/>
  <c r="AP361" i="52" s="1"/>
  <c r="AQ361" i="52" s="1"/>
  <c r="AR361" i="52" s="1"/>
  <c r="AS361" i="52" s="1"/>
  <c r="AT361" i="52" s="1"/>
  <c r="AU361" i="52" s="1"/>
  <c r="AV361" i="52" s="1"/>
  <c r="AW361" i="52" s="1"/>
  <c r="AX361" i="52" s="1"/>
  <c r="AY361" i="52" s="1"/>
  <c r="AZ361" i="52" s="1"/>
  <c r="K361" i="52"/>
  <c r="L360" i="52"/>
  <c r="M360" i="52" s="1"/>
  <c r="N360" i="52" s="1"/>
  <c r="O360" i="52" s="1"/>
  <c r="P360" i="52" s="1"/>
  <c r="Q360" i="52" s="1"/>
  <c r="R360" i="52"/>
  <c r="S360" i="52" s="1"/>
  <c r="T360" i="52" s="1"/>
  <c r="U360" i="52" s="1"/>
  <c r="V360" i="52" s="1"/>
  <c r="W360" i="52" s="1"/>
  <c r="X360" i="52" s="1"/>
  <c r="Y360" i="52" s="1"/>
  <c r="Z360" i="52" s="1"/>
  <c r="AA360" i="52" s="1"/>
  <c r="AB360" i="52" s="1"/>
  <c r="AC360" i="52" s="1"/>
  <c r="AD360" i="52" s="1"/>
  <c r="AE360" i="52" s="1"/>
  <c r="AF360" i="52" s="1"/>
  <c r="AG360" i="52" s="1"/>
  <c r="AH360" i="52" s="1"/>
  <c r="AI360" i="52" s="1"/>
  <c r="AJ360" i="52"/>
  <c r="AK360" i="52" s="1"/>
  <c r="AL360" i="52" s="1"/>
  <c r="AM360" i="52" s="1"/>
  <c r="AN360" i="52" s="1"/>
  <c r="AO360" i="52" s="1"/>
  <c r="AP360" i="52"/>
  <c r="AQ360" i="52" s="1"/>
  <c r="AR360" i="52" s="1"/>
  <c r="AS360" i="52" s="1"/>
  <c r="AT360" i="52" s="1"/>
  <c r="AU360" i="52" s="1"/>
  <c r="AV360" i="52" s="1"/>
  <c r="AW360" i="52" s="1"/>
  <c r="AX360" i="52" s="1"/>
  <c r="AY360" i="52" s="1"/>
  <c r="AZ360" i="52" s="1"/>
  <c r="K360" i="52"/>
  <c r="P359" i="52"/>
  <c r="Q359" i="52" s="1"/>
  <c r="R359" i="52" s="1"/>
  <c r="S359" i="52" s="1"/>
  <c r="T359" i="52" s="1"/>
  <c r="U359" i="52" s="1"/>
  <c r="V359" i="52" s="1"/>
  <c r="W359" i="52" s="1"/>
  <c r="X359" i="52" s="1"/>
  <c r="Y359" i="52" s="1"/>
  <c r="Z359" i="52" s="1"/>
  <c r="AA359" i="52" s="1"/>
  <c r="AB359" i="52" s="1"/>
  <c r="AC359" i="52" s="1"/>
  <c r="AD359" i="52" s="1"/>
  <c r="AE359" i="52" s="1"/>
  <c r="AF359" i="52" s="1"/>
  <c r="AG359" i="52" s="1"/>
  <c r="AH359" i="52" s="1"/>
  <c r="AI359" i="52" s="1"/>
  <c r="AJ359" i="52" s="1"/>
  <c r="AK359" i="52" s="1"/>
  <c r="AL359" i="52" s="1"/>
  <c r="AM359" i="52" s="1"/>
  <c r="AN359" i="52" s="1"/>
  <c r="AO359" i="52" s="1"/>
  <c r="AP359" i="52" s="1"/>
  <c r="AQ359" i="52" s="1"/>
  <c r="AR359" i="52" s="1"/>
  <c r="AS359" i="52" s="1"/>
  <c r="AT359" i="52" s="1"/>
  <c r="AU359" i="52" s="1"/>
  <c r="AV359" i="52" s="1"/>
  <c r="AW359" i="52" s="1"/>
  <c r="AX359" i="52" s="1"/>
  <c r="AY359" i="52" s="1"/>
  <c r="AZ359" i="52" s="1"/>
  <c r="BA359" i="52" s="1"/>
  <c r="BB359" i="52" s="1"/>
  <c r="BC359" i="52" s="1"/>
  <c r="BD359" i="52" s="1"/>
  <c r="BE359" i="52" s="1"/>
  <c r="BF359" i="52" s="1"/>
  <c r="BG359" i="52" s="1"/>
  <c r="BH359" i="52" s="1"/>
  <c r="BI359" i="52" s="1"/>
  <c r="BJ359" i="52" s="1"/>
  <c r="BK359" i="52" s="1"/>
  <c r="BL359" i="52" s="1"/>
  <c r="BM359" i="52" s="1"/>
  <c r="BN359" i="52" s="1"/>
  <c r="BO359" i="52" s="1"/>
  <c r="BP359" i="52" s="1"/>
  <c r="BQ359" i="52" s="1"/>
  <c r="BR359" i="52" s="1"/>
  <c r="BS359" i="52" s="1"/>
  <c r="BT359" i="52" s="1"/>
  <c r="K359" i="52"/>
  <c r="L359" i="52"/>
  <c r="M359" i="52"/>
  <c r="N359" i="52"/>
  <c r="O359" i="52" s="1"/>
  <c r="P358" i="52"/>
  <c r="Q358" i="52" s="1"/>
  <c r="R358" i="52" s="1"/>
  <c r="S358" i="52" s="1"/>
  <c r="T358" i="52" s="1"/>
  <c r="U358" i="52" s="1"/>
  <c r="V358" i="52" s="1"/>
  <c r="W358" i="52" s="1"/>
  <c r="X358" i="52" s="1"/>
  <c r="Y358" i="52" s="1"/>
  <c r="Z358" i="52" s="1"/>
  <c r="AA358" i="52" s="1"/>
  <c r="AB358" i="52" s="1"/>
  <c r="AC358" i="52" s="1"/>
  <c r="AD358" i="52" s="1"/>
  <c r="AE358" i="52" s="1"/>
  <c r="AF358" i="52" s="1"/>
  <c r="AG358" i="52" s="1"/>
  <c r="AH358" i="52" s="1"/>
  <c r="AI358" i="52" s="1"/>
  <c r="AJ358" i="52" s="1"/>
  <c r="AK358" i="52" s="1"/>
  <c r="AL358" i="52" s="1"/>
  <c r="AM358" i="52" s="1"/>
  <c r="AN358" i="52" s="1"/>
  <c r="AO358" i="52" s="1"/>
  <c r="AP358" i="52" s="1"/>
  <c r="AQ358" i="52" s="1"/>
  <c r="AR358" i="52" s="1"/>
  <c r="AS358" i="52" s="1"/>
  <c r="AT358" i="52" s="1"/>
  <c r="AU358" i="52" s="1"/>
  <c r="AV358" i="52" s="1"/>
  <c r="AW358" i="52" s="1"/>
  <c r="AX358" i="52" s="1"/>
  <c r="AY358" i="52" s="1"/>
  <c r="AZ358" i="52" s="1"/>
  <c r="K358" i="52"/>
  <c r="L358" i="52" s="1"/>
  <c r="M358" i="52" s="1"/>
  <c r="N358" i="52" s="1"/>
  <c r="O358" i="52" s="1"/>
  <c r="V357" i="52"/>
  <c r="W357" i="52" s="1"/>
  <c r="X357" i="52" s="1"/>
  <c r="Y357" i="52" s="1"/>
  <c r="Z357" i="52" s="1"/>
  <c r="AA357" i="52" s="1"/>
  <c r="AB357" i="52" s="1"/>
  <c r="AC357" i="52" s="1"/>
  <c r="AD357" i="52" s="1"/>
  <c r="AE357" i="52" s="1"/>
  <c r="AF357" i="52" s="1"/>
  <c r="AG357" i="52" s="1"/>
  <c r="AH357" i="52" s="1"/>
  <c r="AI357" i="52" s="1"/>
  <c r="AJ357" i="52" s="1"/>
  <c r="AK357" i="52" s="1"/>
  <c r="AL357" i="52" s="1"/>
  <c r="AM357" i="52" s="1"/>
  <c r="AN357" i="52"/>
  <c r="K357" i="52"/>
  <c r="L357" i="52" s="1"/>
  <c r="M357" i="52" s="1"/>
  <c r="N357" i="52" s="1"/>
  <c r="O357" i="52" s="1"/>
  <c r="P357" i="52" s="1"/>
  <c r="Q357" i="52" s="1"/>
  <c r="R357" i="52" s="1"/>
  <c r="S357" i="52" s="1"/>
  <c r="T357" i="52" s="1"/>
  <c r="U357" i="52" s="1"/>
  <c r="K356" i="52"/>
  <c r="L356" i="52" s="1"/>
  <c r="M356" i="52" s="1"/>
  <c r="N356" i="52" s="1"/>
  <c r="O356" i="52" s="1"/>
  <c r="P356" i="52" s="1"/>
  <c r="Q356" i="52" s="1"/>
  <c r="R356" i="52" s="1"/>
  <c r="S356" i="52" s="1"/>
  <c r="T356" i="52" s="1"/>
  <c r="U356" i="52" s="1"/>
  <c r="V356" i="52" s="1"/>
  <c r="W356" i="52" s="1"/>
  <c r="X356" i="52" s="1"/>
  <c r="Y356" i="52" s="1"/>
  <c r="Z356" i="52" s="1"/>
  <c r="AA356" i="52" s="1"/>
  <c r="AB356" i="52" s="1"/>
  <c r="AC356" i="52" s="1"/>
  <c r="AD356" i="52" s="1"/>
  <c r="AE356" i="52" s="1"/>
  <c r="AF356" i="52" s="1"/>
  <c r="AG356" i="52" s="1"/>
  <c r="AH356" i="52" s="1"/>
  <c r="AI356" i="52" s="1"/>
  <c r="AJ356" i="52" s="1"/>
  <c r="AK356" i="52" s="1"/>
  <c r="AL356" i="52" s="1"/>
  <c r="AM356" i="52" s="1"/>
  <c r="AN356" i="52" s="1"/>
  <c r="AO356" i="52" s="1"/>
  <c r="AP356" i="52" s="1"/>
  <c r="AQ356" i="52" s="1"/>
  <c r="AR356" i="52" s="1"/>
  <c r="AS356" i="52" s="1"/>
  <c r="AT356" i="52" s="1"/>
  <c r="AU356" i="52" s="1"/>
  <c r="AV356" i="52" s="1"/>
  <c r="AW356" i="52" s="1"/>
  <c r="AX356" i="52" s="1"/>
  <c r="AY356" i="52" s="1"/>
  <c r="AZ356" i="52" s="1"/>
  <c r="BA356" i="52" s="1"/>
  <c r="BB356" i="52" s="1"/>
  <c r="BC356" i="52" s="1"/>
  <c r="BD356" i="52" s="1"/>
  <c r="K355" i="52"/>
  <c r="L355" i="52" s="1"/>
  <c r="M355" i="52" s="1"/>
  <c r="N355" i="52" s="1"/>
  <c r="O355" i="52" s="1"/>
  <c r="P355" i="52" s="1"/>
  <c r="Q355" i="52" s="1"/>
  <c r="R355" i="52" s="1"/>
  <c r="S355" i="52" s="1"/>
  <c r="T355" i="52" s="1"/>
  <c r="U355" i="52" s="1"/>
  <c r="V355" i="52" s="1"/>
  <c r="W355" i="52" s="1"/>
  <c r="X355" i="52" s="1"/>
  <c r="Y355" i="52" s="1"/>
  <c r="Z355" i="52" s="1"/>
  <c r="AA355" i="52" s="1"/>
  <c r="AB355" i="52" s="1"/>
  <c r="AC355" i="52" s="1"/>
  <c r="AD355" i="52" s="1"/>
  <c r="AE355" i="52" s="1"/>
  <c r="AF355" i="52" s="1"/>
  <c r="AG355" i="52" s="1"/>
  <c r="AH355" i="52" s="1"/>
  <c r="AI355" i="52" s="1"/>
  <c r="AJ355" i="52" s="1"/>
  <c r="AK355" i="52" s="1"/>
  <c r="AL355" i="52" s="1"/>
  <c r="AM355" i="52" s="1"/>
  <c r="AN355" i="52" s="1"/>
  <c r="AO355" i="52" s="1"/>
  <c r="AP355" i="52" s="1"/>
  <c r="AQ355" i="52" s="1"/>
  <c r="AR355" i="52" s="1"/>
  <c r="AS355" i="52" s="1"/>
  <c r="AT355" i="52" s="1"/>
  <c r="AU355" i="52" s="1"/>
  <c r="AV355" i="52" s="1"/>
  <c r="AW355" i="52" s="1"/>
  <c r="AX355" i="52" s="1"/>
  <c r="AY355" i="52" s="1"/>
  <c r="AZ355" i="52" s="1"/>
  <c r="BA355" i="52" s="1"/>
  <c r="BB355" i="52" s="1"/>
  <c r="BC355" i="52" s="1"/>
  <c r="BD355" i="52" s="1"/>
  <c r="BE355" i="52" s="1"/>
  <c r="BF355" i="52" s="1"/>
  <c r="BG355" i="52" s="1"/>
  <c r="BH355" i="52" s="1"/>
  <c r="BI355" i="52" s="1"/>
  <c r="BJ355" i="52" s="1"/>
  <c r="BK355" i="52" s="1"/>
  <c r="BL355" i="52" s="1"/>
  <c r="BM355" i="52" s="1"/>
  <c r="BN355" i="52" s="1"/>
  <c r="BO355" i="52" s="1"/>
  <c r="BP355" i="52" s="1"/>
  <c r="BQ355" i="52" s="1"/>
  <c r="N354" i="52"/>
  <c r="O354" i="52" s="1"/>
  <c r="P354" i="52" s="1"/>
  <c r="Q354" i="52" s="1"/>
  <c r="R354" i="52" s="1"/>
  <c r="S354" i="52" s="1"/>
  <c r="T354" i="52" s="1"/>
  <c r="U354" i="52" s="1"/>
  <c r="V354" i="52" s="1"/>
  <c r="W354" i="52" s="1"/>
  <c r="X354" i="52" s="1"/>
  <c r="Y354" i="52" s="1"/>
  <c r="Z354" i="52" s="1"/>
  <c r="AA354" i="52" s="1"/>
  <c r="AB354" i="52" s="1"/>
  <c r="AC354" i="52" s="1"/>
  <c r="AD354" i="52" s="1"/>
  <c r="AE354" i="52" s="1"/>
  <c r="AF354" i="52" s="1"/>
  <c r="AG354" i="52" s="1"/>
  <c r="AH354" i="52" s="1"/>
  <c r="K354" i="52"/>
  <c r="L354" i="52" s="1"/>
  <c r="M354" i="52" s="1"/>
  <c r="H348" i="52"/>
  <c r="M347" i="52"/>
  <c r="N347" i="52" s="1"/>
  <c r="O347" i="52" s="1"/>
  <c r="P347" i="52" s="1"/>
  <c r="Q347" i="52" s="1"/>
  <c r="R347" i="52" s="1"/>
  <c r="S347" i="52" s="1"/>
  <c r="T347" i="52" s="1"/>
  <c r="U347" i="52" s="1"/>
  <c r="V347" i="52" s="1"/>
  <c r="W347" i="52" s="1"/>
  <c r="X347" i="52" s="1"/>
  <c r="Y347" i="52" s="1"/>
  <c r="Z347" i="52" s="1"/>
  <c r="AA347" i="52" s="1"/>
  <c r="AB347" i="52" s="1"/>
  <c r="AC347" i="52" s="1"/>
  <c r="AD347" i="52" s="1"/>
  <c r="AE347" i="52"/>
  <c r="AF347" i="52" s="1"/>
  <c r="AG347" i="52" s="1"/>
  <c r="AH347" i="52" s="1"/>
  <c r="AI347" i="52" s="1"/>
  <c r="AJ347" i="52" s="1"/>
  <c r="AK347" i="52"/>
  <c r="AL347" i="52" s="1"/>
  <c r="AM347" i="52" s="1"/>
  <c r="AN347" i="52" s="1"/>
  <c r="AO347" i="52" s="1"/>
  <c r="AP347" i="52" s="1"/>
  <c r="AQ347" i="52" s="1"/>
  <c r="AR347" i="52" s="1"/>
  <c r="AS347" i="52" s="1"/>
  <c r="AT347" i="52" s="1"/>
  <c r="AU347" i="52" s="1"/>
  <c r="AV347" i="52" s="1"/>
  <c r="AW347" i="52" s="1"/>
  <c r="AX347" i="52" s="1"/>
  <c r="AY347" i="52" s="1"/>
  <c r="AZ347" i="52" s="1"/>
  <c r="BA347" i="52" s="1"/>
  <c r="BB347" i="52" s="1"/>
  <c r="BC347" i="52" s="1"/>
  <c r="K347" i="52"/>
  <c r="L347" i="52" s="1"/>
  <c r="AG346" i="52"/>
  <c r="AH346" i="52" s="1"/>
  <c r="AI346" i="52" s="1"/>
  <c r="AJ346" i="52" s="1"/>
  <c r="AK346" i="52" s="1"/>
  <c r="AL346" i="52" s="1"/>
  <c r="AM346" i="52" s="1"/>
  <c r="AN346" i="52" s="1"/>
  <c r="AO346" i="52" s="1"/>
  <c r="AP346" i="52" s="1"/>
  <c r="AQ346" i="52" s="1"/>
  <c r="AR346" i="52" s="1"/>
  <c r="AS346" i="52" s="1"/>
  <c r="AT346" i="52" s="1"/>
  <c r="AU346" i="52" s="1"/>
  <c r="AV346" i="52" s="1"/>
  <c r="AW346" i="52" s="1"/>
  <c r="AX346" i="52" s="1"/>
  <c r="AY346" i="52"/>
  <c r="AZ346" i="52" s="1"/>
  <c r="BA346" i="52" s="1"/>
  <c r="BB346" i="52" s="1"/>
  <c r="BC346" i="52" s="1"/>
  <c r="K346" i="52"/>
  <c r="L346" i="52" s="1"/>
  <c r="M346" i="52" s="1"/>
  <c r="N346" i="52" s="1"/>
  <c r="O346" i="52" s="1"/>
  <c r="P346" i="52" s="1"/>
  <c r="Q346" i="52" s="1"/>
  <c r="R346" i="52" s="1"/>
  <c r="S346" i="52" s="1"/>
  <c r="T346" i="52" s="1"/>
  <c r="U346" i="52" s="1"/>
  <c r="V346" i="52" s="1"/>
  <c r="W346" i="52" s="1"/>
  <c r="X346" i="52" s="1"/>
  <c r="Y346" i="52" s="1"/>
  <c r="Z346" i="52" s="1"/>
  <c r="AA346" i="52" s="1"/>
  <c r="AB346" i="52" s="1"/>
  <c r="AC346" i="52" s="1"/>
  <c r="AD346" i="52" s="1"/>
  <c r="AE346" i="52" s="1"/>
  <c r="AF346" i="52" s="1"/>
  <c r="K345" i="52"/>
  <c r="L345" i="52" s="1"/>
  <c r="M345" i="52" s="1"/>
  <c r="N345" i="52" s="1"/>
  <c r="O345" i="52" s="1"/>
  <c r="P345" i="52" s="1"/>
  <c r="Q345" i="52"/>
  <c r="R345" i="52" s="1"/>
  <c r="S345" i="52" s="1"/>
  <c r="T345" i="52" s="1"/>
  <c r="U345" i="52" s="1"/>
  <c r="V345" i="52" s="1"/>
  <c r="W345" i="52" s="1"/>
  <c r="X345" i="52" s="1"/>
  <c r="Y345" i="52" s="1"/>
  <c r="Z345" i="52" s="1"/>
  <c r="AA345" i="52" s="1"/>
  <c r="AB345" i="52" s="1"/>
  <c r="AC345" i="52" s="1"/>
  <c r="AD345" i="52" s="1"/>
  <c r="AE345" i="52" s="1"/>
  <c r="AF345" i="52" s="1"/>
  <c r="AG345" i="52" s="1"/>
  <c r="AH345" i="52" s="1"/>
  <c r="AI345" i="52"/>
  <c r="AJ345" i="52" s="1"/>
  <c r="AK345" i="52" s="1"/>
  <c r="AL345" i="52" s="1"/>
  <c r="AM345" i="52" s="1"/>
  <c r="AN345" i="52" s="1"/>
  <c r="AO345" i="52"/>
  <c r="AP345" i="52" s="1"/>
  <c r="AQ345" i="52" s="1"/>
  <c r="AR345" i="52" s="1"/>
  <c r="AS345" i="52" s="1"/>
  <c r="AT345" i="52" s="1"/>
  <c r="AU345" i="52" s="1"/>
  <c r="AV345" i="52" s="1"/>
  <c r="AW345" i="52" s="1"/>
  <c r="AX345" i="52" s="1"/>
  <c r="AY345" i="52" s="1"/>
  <c r="AZ345" i="52" s="1"/>
  <c r="BA345" i="52"/>
  <c r="BB345" i="52" s="1"/>
  <c r="BC345" i="52" s="1"/>
  <c r="L344" i="52"/>
  <c r="M344" i="52" s="1"/>
  <c r="N344" i="52" s="1"/>
  <c r="O344" i="52" s="1"/>
  <c r="P344" i="52" s="1"/>
  <c r="Q344" i="52" s="1"/>
  <c r="R344" i="52" s="1"/>
  <c r="S344" i="52" s="1"/>
  <c r="T344" i="52" s="1"/>
  <c r="U344" i="52" s="1"/>
  <c r="V344" i="52" s="1"/>
  <c r="W344" i="52" s="1"/>
  <c r="X344" i="52" s="1"/>
  <c r="Y344" i="52" s="1"/>
  <c r="Z344" i="52" s="1"/>
  <c r="AA344" i="52" s="1"/>
  <c r="AB344" i="52" s="1"/>
  <c r="AC344" i="52" s="1"/>
  <c r="AD344" i="52" s="1"/>
  <c r="AE344" i="52" s="1"/>
  <c r="AF344" i="52" s="1"/>
  <c r="AG344" i="52" s="1"/>
  <c r="AH344" i="52" s="1"/>
  <c r="AI344" i="52" s="1"/>
  <c r="AJ344" i="52" s="1"/>
  <c r="AK344" i="52" s="1"/>
  <c r="AL344" i="52" s="1"/>
  <c r="AM344" i="52" s="1"/>
  <c r="AN344" i="52" s="1"/>
  <c r="AO344" i="52" s="1"/>
  <c r="AP344" i="52" s="1"/>
  <c r="AQ344" i="52" s="1"/>
  <c r="AR344" i="52" s="1"/>
  <c r="AS344" i="52" s="1"/>
  <c r="AT344" i="52" s="1"/>
  <c r="AU344" i="52" s="1"/>
  <c r="AV344" i="52" s="1"/>
  <c r="AW344" i="52" s="1"/>
  <c r="AX344" i="52" s="1"/>
  <c r="AY344" i="52" s="1"/>
  <c r="AZ344" i="52" s="1"/>
  <c r="BA344" i="52" s="1"/>
  <c r="BB344" i="52" s="1"/>
  <c r="BC344" i="52" s="1"/>
  <c r="BD344" i="52" s="1"/>
  <c r="BE344" i="52" s="1"/>
  <c r="K344" i="52"/>
  <c r="BB343" i="52"/>
  <c r="BC343" i="52" s="1"/>
  <c r="BD343" i="52" s="1"/>
  <c r="BE343" i="52" s="1"/>
  <c r="BF343" i="52" s="1"/>
  <c r="BG343" i="52"/>
  <c r="BH343" i="52" s="1"/>
  <c r="BI343" i="52" s="1"/>
  <c r="BJ343" i="52" s="1"/>
  <c r="BK343" i="52" s="1"/>
  <c r="BL343" i="52" s="1"/>
  <c r="BM343" i="52" s="1"/>
  <c r="BN343" i="52" s="1"/>
  <c r="BO343" i="52" s="1"/>
  <c r="BP343" i="52" s="1"/>
  <c r="BQ343" i="52" s="1"/>
  <c r="BR343" i="52" s="1"/>
  <c r="BS343" i="52" s="1"/>
  <c r="BT343" i="52" s="1"/>
  <c r="BU343" i="52" s="1"/>
  <c r="BV343" i="52" s="1"/>
  <c r="BW343" i="52" s="1"/>
  <c r="BX343" i="52" s="1"/>
  <c r="BY343" i="52" s="1"/>
  <c r="BZ343" i="52" s="1"/>
  <c r="CA343" i="52" s="1"/>
  <c r="CB343" i="52" s="1"/>
  <c r="CC343" i="52" s="1"/>
  <c r="CD343" i="52" s="1"/>
  <c r="CE343" i="52" s="1"/>
  <c r="CF343" i="52" s="1"/>
  <c r="CG343" i="52" s="1"/>
  <c r="CH343" i="52" s="1"/>
  <c r="CI343" i="52" s="1"/>
  <c r="CJ343" i="52" s="1"/>
  <c r="CK343" i="52" s="1"/>
  <c r="CL343" i="52"/>
  <c r="CM343" i="52" s="1"/>
  <c r="CN343" i="52" s="1"/>
  <c r="CO343" i="52" s="1"/>
  <c r="CP343" i="52" s="1"/>
  <c r="CQ343" i="52" s="1"/>
  <c r="CR343" i="52" s="1"/>
  <c r="K343" i="52"/>
  <c r="L343" i="52" s="1"/>
  <c r="M343" i="52" s="1"/>
  <c r="N343" i="52" s="1"/>
  <c r="O343" i="52" s="1"/>
  <c r="P343" i="52" s="1"/>
  <c r="Q343" i="52" s="1"/>
  <c r="R343" i="52" s="1"/>
  <c r="S343" i="52" s="1"/>
  <c r="T343" i="52" s="1"/>
  <c r="U343" i="52" s="1"/>
  <c r="V343" i="52" s="1"/>
  <c r="W343" i="52" s="1"/>
  <c r="X343" i="52" s="1"/>
  <c r="Y343" i="52" s="1"/>
  <c r="Z343" i="52" s="1"/>
  <c r="AA343" i="52" s="1"/>
  <c r="AB343" i="52" s="1"/>
  <c r="AC343" i="52" s="1"/>
  <c r="AD343" i="52" s="1"/>
  <c r="AE343" i="52" s="1"/>
  <c r="AF343" i="52" s="1"/>
  <c r="AG343" i="52" s="1"/>
  <c r="AH343" i="52" s="1"/>
  <c r="AI343" i="52" s="1"/>
  <c r="AJ343" i="52" s="1"/>
  <c r="AK343" i="52" s="1"/>
  <c r="AL343" i="52" s="1"/>
  <c r="AM343" i="52" s="1"/>
  <c r="AN343" i="52" s="1"/>
  <c r="AO343" i="52" s="1"/>
  <c r="AP343" i="52" s="1"/>
  <c r="AQ343" i="52" s="1"/>
  <c r="AR343" i="52" s="1"/>
  <c r="AS343" i="52" s="1"/>
  <c r="AT343" i="52" s="1"/>
  <c r="AU343" i="52" s="1"/>
  <c r="AV343" i="52" s="1"/>
  <c r="AW343" i="52" s="1"/>
  <c r="AX343" i="52" s="1"/>
  <c r="AY343" i="52" s="1"/>
  <c r="AZ343" i="52" s="1"/>
  <c r="BA343" i="52" s="1"/>
  <c r="K342" i="52"/>
  <c r="L342" i="52"/>
  <c r="M342" i="52"/>
  <c r="N342" i="52" s="1"/>
  <c r="O342" i="52" s="1"/>
  <c r="P342" i="52" s="1"/>
  <c r="Q342" i="52" s="1"/>
  <c r="R342" i="52"/>
  <c r="S342" i="52" s="1"/>
  <c r="T342" i="52" s="1"/>
  <c r="U342" i="52" s="1"/>
  <c r="V342" i="52" s="1"/>
  <c r="W342" i="52" s="1"/>
  <c r="X342" i="52" s="1"/>
  <c r="Y342" i="52" s="1"/>
  <c r="Z342" i="52" s="1"/>
  <c r="AA342" i="52" s="1"/>
  <c r="AB342" i="52" s="1"/>
  <c r="AC342" i="52" s="1"/>
  <c r="AD342" i="52" s="1"/>
  <c r="AE342" i="52" s="1"/>
  <c r="AF342" i="52" s="1"/>
  <c r="AG342" i="52" s="1"/>
  <c r="AH342" i="52" s="1"/>
  <c r="AI342" i="52" s="1"/>
  <c r="AJ342" i="52" s="1"/>
  <c r="AK342" i="52" s="1"/>
  <c r="AL342" i="52" s="1"/>
  <c r="AM342" i="52" s="1"/>
  <c r="AN342" i="52" s="1"/>
  <c r="AO342" i="52" s="1"/>
  <c r="AP342" i="52" s="1"/>
  <c r="AQ342" i="52" s="1"/>
  <c r="AR342" i="52" s="1"/>
  <c r="AS342" i="52" s="1"/>
  <c r="AT342" i="52" s="1"/>
  <c r="AU342" i="52" s="1"/>
  <c r="AV342" i="52" s="1"/>
  <c r="AW342" i="52" s="1"/>
  <c r="AX342" i="52" s="1"/>
  <c r="AY342" i="52" s="1"/>
  <c r="AZ342" i="52" s="1"/>
  <c r="BA342" i="52" s="1"/>
  <c r="BB342" i="52" s="1"/>
  <c r="BC342" i="52" s="1"/>
  <c r="BD342" i="52" s="1"/>
  <c r="BE342" i="52" s="1"/>
  <c r="K341" i="52"/>
  <c r="L341" i="52" s="1"/>
  <c r="M341" i="52" s="1"/>
  <c r="N341" i="52" s="1"/>
  <c r="O341" i="52" s="1"/>
  <c r="P341" i="52" s="1"/>
  <c r="Q341" i="52" s="1"/>
  <c r="R341" i="52" s="1"/>
  <c r="S341" i="52" s="1"/>
  <c r="T341" i="52" s="1"/>
  <c r="U341" i="52" s="1"/>
  <c r="V341" i="52" s="1"/>
  <c r="W341" i="52" s="1"/>
  <c r="X341" i="52" s="1"/>
  <c r="Y341" i="52" s="1"/>
  <c r="Z341" i="52" s="1"/>
  <c r="AA341" i="52" s="1"/>
  <c r="AB341" i="52" s="1"/>
  <c r="AC341" i="52" s="1"/>
  <c r="AD341" i="52" s="1"/>
  <c r="AE341" i="52" s="1"/>
  <c r="AF341" i="52" s="1"/>
  <c r="AG341" i="52" s="1"/>
  <c r="AH341" i="52" s="1"/>
  <c r="AI341" i="52" s="1"/>
  <c r="AJ341" i="52" s="1"/>
  <c r="AK341" i="52" s="1"/>
  <c r="AL341" i="52" s="1"/>
  <c r="AM341" i="52" s="1"/>
  <c r="AN341" i="52" s="1"/>
  <c r="AO341" i="52" s="1"/>
  <c r="AP341" i="52" s="1"/>
  <c r="AQ341" i="52" s="1"/>
  <c r="AR341" i="52" s="1"/>
  <c r="AS341" i="52" s="1"/>
  <c r="AT341" i="52" s="1"/>
  <c r="AU341" i="52" s="1"/>
  <c r="AV341" i="52" s="1"/>
  <c r="AW341" i="52" s="1"/>
  <c r="AX341" i="52" s="1"/>
  <c r="AY341" i="52" s="1"/>
  <c r="AZ341" i="52" s="1"/>
  <c r="BA341" i="52" s="1"/>
  <c r="BB341" i="52" s="1"/>
  <c r="BC341" i="52" s="1"/>
  <c r="BD341" i="52" s="1"/>
  <c r="BE341" i="52" s="1"/>
  <c r="BF341" i="52" s="1"/>
  <c r="K340" i="52"/>
  <c r="L340" i="52" s="1"/>
  <c r="M340" i="52"/>
  <c r="N340" i="52" s="1"/>
  <c r="O340" i="52" s="1"/>
  <c r="P340" i="52" s="1"/>
  <c r="Q340" i="52" s="1"/>
  <c r="R340" i="52" s="1"/>
  <c r="S340" i="52" s="1"/>
  <c r="T340" i="52"/>
  <c r="U340" i="52" s="1"/>
  <c r="V340" i="52" s="1"/>
  <c r="W340" i="52" s="1"/>
  <c r="X340" i="52" s="1"/>
  <c r="Y340" i="52"/>
  <c r="Z340" i="52" s="1"/>
  <c r="AA340" i="52" s="1"/>
  <c r="AB340" i="52" s="1"/>
  <c r="AC340" i="52" s="1"/>
  <c r="AD340" i="52" s="1"/>
  <c r="AE340" i="52" s="1"/>
  <c r="AF340" i="52" s="1"/>
  <c r="AG340" i="52" s="1"/>
  <c r="AH340" i="52" s="1"/>
  <c r="AI340" i="52" s="1"/>
  <c r="AJ340" i="52" s="1"/>
  <c r="AK340" i="52" s="1"/>
  <c r="AL340" i="52" s="1"/>
  <c r="AM340" i="52" s="1"/>
  <c r="AN340" i="52" s="1"/>
  <c r="AO340" i="52" s="1"/>
  <c r="AP340" i="52" s="1"/>
  <c r="AQ340" i="52" s="1"/>
  <c r="AR340" i="52" s="1"/>
  <c r="AS340" i="52" s="1"/>
  <c r="AT340" i="52" s="1"/>
  <c r="AU340" i="52" s="1"/>
  <c r="AV340" i="52" s="1"/>
  <c r="AW340" i="52" s="1"/>
  <c r="AX340" i="52" s="1"/>
  <c r="AY340" i="52" s="1"/>
  <c r="AZ340" i="52" s="1"/>
  <c r="BA340" i="52" s="1"/>
  <c r="BB340" i="52" s="1"/>
  <c r="BC340" i="52" s="1"/>
  <c r="BD340" i="52" s="1"/>
  <c r="BE340" i="52" s="1"/>
  <c r="BF340" i="52" s="1"/>
  <c r="BG340" i="52" s="1"/>
  <c r="BH340" i="52" s="1"/>
  <c r="BI340" i="52" s="1"/>
  <c r="BJ340" i="52" s="1"/>
  <c r="BK340" i="52" s="1"/>
  <c r="BL340" i="52" s="1"/>
  <c r="BM340" i="52" s="1"/>
  <c r="BN340" i="52" s="1"/>
  <c r="BO340" i="52" s="1"/>
  <c r="BP340" i="52" s="1"/>
  <c r="BQ340" i="52" s="1"/>
  <c r="BR340" i="52" s="1"/>
  <c r="BS340" i="52" s="1"/>
  <c r="BT340" i="52" s="1"/>
  <c r="BU340" i="52" s="1"/>
  <c r="BV340" i="52" s="1"/>
  <c r="BW340" i="52" s="1"/>
  <c r="BX340" i="52" s="1"/>
  <c r="BY340" i="52" s="1"/>
  <c r="BZ340" i="52" s="1"/>
  <c r="CA340" i="52" s="1"/>
  <c r="CB340" i="52" s="1"/>
  <c r="CC340" i="52" s="1"/>
  <c r="CD340" i="52" s="1"/>
  <c r="CE340" i="52" s="1"/>
  <c r="CF340" i="52" s="1"/>
  <c r="CG340" i="52" s="1"/>
  <c r="CH340" i="52" s="1"/>
  <c r="CI340" i="52" s="1"/>
  <c r="CJ340" i="52" s="1"/>
  <c r="CK340" i="52" s="1"/>
  <c r="CL340" i="52" s="1"/>
  <c r="CM340" i="52" s="1"/>
  <c r="CN340" i="52"/>
  <c r="CO340" i="52" s="1"/>
  <c r="CP340" i="52" s="1"/>
  <c r="CQ340" i="52" s="1"/>
  <c r="CR340" i="52" s="1"/>
  <c r="L339" i="52"/>
  <c r="M339" i="52" s="1"/>
  <c r="N339" i="52" s="1"/>
  <c r="O339" i="52" s="1"/>
  <c r="P339" i="52" s="1"/>
  <c r="Q339" i="52" s="1"/>
  <c r="R339" i="52" s="1"/>
  <c r="S339" i="52" s="1"/>
  <c r="T339" i="52" s="1"/>
  <c r="U339" i="52" s="1"/>
  <c r="V339" i="52" s="1"/>
  <c r="W339" i="52" s="1"/>
  <c r="X339" i="52" s="1"/>
  <c r="Y339" i="52" s="1"/>
  <c r="Z339" i="52" s="1"/>
  <c r="AA339" i="52" s="1"/>
  <c r="AB339" i="52" s="1"/>
  <c r="AC339" i="52" s="1"/>
  <c r="AD339" i="52" s="1"/>
  <c r="AE339" i="52" s="1"/>
  <c r="AF339" i="52" s="1"/>
  <c r="AG339" i="52" s="1"/>
  <c r="AH339" i="52" s="1"/>
  <c r="AI339" i="52" s="1"/>
  <c r="AJ339" i="52" s="1"/>
  <c r="AK339" i="52" s="1"/>
  <c r="AL339" i="52" s="1"/>
  <c r="AM339" i="52" s="1"/>
  <c r="AN339" i="52" s="1"/>
  <c r="AO339" i="52" s="1"/>
  <c r="AP339" i="52" s="1"/>
  <c r="AQ339" i="52" s="1"/>
  <c r="AR339" i="52" s="1"/>
  <c r="AS339" i="52" s="1"/>
  <c r="AT339" i="52" s="1"/>
  <c r="AU339" i="52" s="1"/>
  <c r="AV339" i="52" s="1"/>
  <c r="AW339" i="52" s="1"/>
  <c r="AX339" i="52" s="1"/>
  <c r="AY339" i="52" s="1"/>
  <c r="AZ339" i="52" s="1"/>
  <c r="BA339" i="52" s="1"/>
  <c r="BB339" i="52" s="1"/>
  <c r="BC339" i="52" s="1"/>
  <c r="BD339" i="52" s="1"/>
  <c r="BE339" i="52" s="1"/>
  <c r="BF339" i="52" s="1"/>
  <c r="BG339" i="52" s="1"/>
  <c r="BH339" i="52" s="1"/>
  <c r="BI339" i="52" s="1"/>
  <c r="BJ339" i="52" s="1"/>
  <c r="BK339" i="52" s="1"/>
  <c r="BL339" i="52" s="1"/>
  <c r="BM339" i="52" s="1"/>
  <c r="BN339" i="52" s="1"/>
  <c r="BO339" i="52" s="1"/>
  <c r="BP339" i="52" s="1"/>
  <c r="BQ339" i="52" s="1"/>
  <c r="BR339" i="52" s="1"/>
  <c r="BS339" i="52" s="1"/>
  <c r="BT339" i="52" s="1"/>
  <c r="BU339" i="52" s="1"/>
  <c r="BV339" i="52" s="1"/>
  <c r="BW339" i="52" s="1"/>
  <c r="BX339" i="52" s="1"/>
  <c r="BY339" i="52" s="1"/>
  <c r="BZ339" i="52" s="1"/>
  <c r="CA339" i="52" s="1"/>
  <c r="CB339" i="52" s="1"/>
  <c r="CC339" i="52" s="1"/>
  <c r="CD339" i="52" s="1"/>
  <c r="CE339" i="52" s="1"/>
  <c r="CF339" i="52" s="1"/>
  <c r="CG339" i="52" s="1"/>
  <c r="CH339" i="52" s="1"/>
  <c r="CI339" i="52" s="1"/>
  <c r="CJ339" i="52" s="1"/>
  <c r="CK339" i="52" s="1"/>
  <c r="CL339" i="52" s="1"/>
  <c r="CM339" i="52" s="1"/>
  <c r="K339" i="52"/>
  <c r="P338" i="52"/>
  <c r="Q338" i="52"/>
  <c r="R338" i="52" s="1"/>
  <c r="S338" i="52" s="1"/>
  <c r="T338" i="52" s="1"/>
  <c r="U338" i="52" s="1"/>
  <c r="V338" i="52" s="1"/>
  <c r="W338" i="52"/>
  <c r="X338" i="52" s="1"/>
  <c r="Y338" i="52" s="1"/>
  <c r="Z338" i="52" s="1"/>
  <c r="AA338" i="52" s="1"/>
  <c r="AB338" i="52" s="1"/>
  <c r="AC338" i="52" s="1"/>
  <c r="AD338" i="52" s="1"/>
  <c r="AE338" i="52" s="1"/>
  <c r="AF338" i="52" s="1"/>
  <c r="AG338" i="52" s="1"/>
  <c r="AH338" i="52" s="1"/>
  <c r="AI338" i="52" s="1"/>
  <c r="AJ338" i="52" s="1"/>
  <c r="AK338" i="52" s="1"/>
  <c r="AL338" i="52" s="1"/>
  <c r="AM338" i="52" s="1"/>
  <c r="AN338" i="52" s="1"/>
  <c r="AO338" i="52" s="1"/>
  <c r="AP338" i="52" s="1"/>
  <c r="AQ338" i="52" s="1"/>
  <c r="AR338" i="52" s="1"/>
  <c r="AS338" i="52" s="1"/>
  <c r="AT338" i="52" s="1"/>
  <c r="AU338" i="52" s="1"/>
  <c r="AV338" i="52" s="1"/>
  <c r="AW338" i="52" s="1"/>
  <c r="AX338" i="52" s="1"/>
  <c r="AY338" i="52" s="1"/>
  <c r="AZ338" i="52" s="1"/>
  <c r="BA338" i="52" s="1"/>
  <c r="BB338" i="52" s="1"/>
  <c r="BC338" i="52" s="1"/>
  <c r="BD338" i="52" s="1"/>
  <c r="BE338" i="52" s="1"/>
  <c r="BF338" i="52" s="1"/>
  <c r="BG338" i="52" s="1"/>
  <c r="BH338" i="52" s="1"/>
  <c r="BI338" i="52" s="1"/>
  <c r="BJ338" i="52" s="1"/>
  <c r="BK338" i="52" s="1"/>
  <c r="BL338" i="52" s="1"/>
  <c r="BM338" i="52" s="1"/>
  <c r="BN338" i="52" s="1"/>
  <c r="BO338" i="52" s="1"/>
  <c r="BP338" i="52" s="1"/>
  <c r="BQ338" i="52" s="1"/>
  <c r="BR338" i="52"/>
  <c r="BS338" i="52" s="1"/>
  <c r="BT338" i="52" s="1"/>
  <c r="BU338" i="52" s="1"/>
  <c r="BV338" i="52" s="1"/>
  <c r="BW338" i="52" s="1"/>
  <c r="BX338" i="52" s="1"/>
  <c r="BY338" i="52" s="1"/>
  <c r="BZ338" i="52" s="1"/>
  <c r="CA338" i="52" s="1"/>
  <c r="CB338" i="52" s="1"/>
  <c r="CC338" i="52" s="1"/>
  <c r="CD338" i="52" s="1"/>
  <c r="CE338" i="52" s="1"/>
  <c r="CF338" i="52" s="1"/>
  <c r="CG338" i="52" s="1"/>
  <c r="CH338" i="52" s="1"/>
  <c r="CI338" i="52" s="1"/>
  <c r="CJ338" i="52" s="1"/>
  <c r="CK338" i="52" s="1"/>
  <c r="CL338" i="52" s="1"/>
  <c r="CM338" i="52" s="1"/>
  <c r="K338" i="52"/>
  <c r="L338" i="52" s="1"/>
  <c r="M338" i="52" s="1"/>
  <c r="N338" i="52" s="1"/>
  <c r="O338" i="52" s="1"/>
  <c r="K337" i="52"/>
  <c r="L337" i="52" s="1"/>
  <c r="M337" i="52" s="1"/>
  <c r="N337" i="52" s="1"/>
  <c r="O337" i="52" s="1"/>
  <c r="P337" i="52" s="1"/>
  <c r="Q337" i="52" s="1"/>
  <c r="R337" i="52" s="1"/>
  <c r="S337" i="52" s="1"/>
  <c r="T337" i="52" s="1"/>
  <c r="U337" i="52" s="1"/>
  <c r="V337" i="52" s="1"/>
  <c r="W337" i="52" s="1"/>
  <c r="X337" i="52" s="1"/>
  <c r="Y337" i="52" s="1"/>
  <c r="Z337" i="52" s="1"/>
  <c r="AA337" i="52" s="1"/>
  <c r="AB337" i="52" s="1"/>
  <c r="AC337" i="52" s="1"/>
  <c r="AD337" i="52" s="1"/>
  <c r="AE337" i="52" s="1"/>
  <c r="AF337" i="52" s="1"/>
  <c r="AG337" i="52" s="1"/>
  <c r="AH337" i="52" s="1"/>
  <c r="AI337" i="52" s="1"/>
  <c r="AJ337" i="52" s="1"/>
  <c r="AK337" i="52" s="1"/>
  <c r="AL337" i="52" s="1"/>
  <c r="AM337" i="52" s="1"/>
  <c r="AN337" i="52" s="1"/>
  <c r="AO337" i="52"/>
  <c r="AP337" i="52" s="1"/>
  <c r="AQ337" i="52" s="1"/>
  <c r="AR337" i="52" s="1"/>
  <c r="AS337" i="52" s="1"/>
  <c r="AT337" i="52" s="1"/>
  <c r="AU337" i="52" s="1"/>
  <c r="AV337" i="52" s="1"/>
  <c r="AW337" i="52" s="1"/>
  <c r="AX337" i="52" s="1"/>
  <c r="AY337" i="52" s="1"/>
  <c r="AZ337" i="52" s="1"/>
  <c r="BA337" i="52" s="1"/>
  <c r="BB337" i="52" s="1"/>
  <c r="BC337" i="52" s="1"/>
  <c r="BD337" i="52" s="1"/>
  <c r="BE337" i="52" s="1"/>
  <c r="BF337" i="52" s="1"/>
  <c r="BG337" i="52" s="1"/>
  <c r="BH337" i="52" s="1"/>
  <c r="BI337" i="52" s="1"/>
  <c r="BJ337" i="52" s="1"/>
  <c r="BK337" i="52" s="1"/>
  <c r="BL337" i="52" s="1"/>
  <c r="BM337" i="52" s="1"/>
  <c r="BN337" i="52" s="1"/>
  <c r="BO337" i="52" s="1"/>
  <c r="BP337" i="52" s="1"/>
  <c r="BQ337" i="52" s="1"/>
  <c r="BR337" i="52" s="1"/>
  <c r="BS337" i="52" s="1"/>
  <c r="BT337" i="52" s="1"/>
  <c r="BU337" i="52" s="1"/>
  <c r="BV337" i="52" s="1"/>
  <c r="BW337" i="52" s="1"/>
  <c r="BX337" i="52" s="1"/>
  <c r="BY337" i="52" s="1"/>
  <c r="BZ337" i="52" s="1"/>
  <c r="CA337" i="52" s="1"/>
  <c r="CB337" i="52" s="1"/>
  <c r="CC337" i="52" s="1"/>
  <c r="CD337" i="52" s="1"/>
  <c r="CE337" i="52" s="1"/>
  <c r="CF337" i="52" s="1"/>
  <c r="CG337" i="52" s="1"/>
  <c r="CH337" i="52" s="1"/>
  <c r="CI337" i="52" s="1"/>
  <c r="CJ337" i="52" s="1"/>
  <c r="CK337" i="52" s="1"/>
  <c r="CL337" i="52" s="1"/>
  <c r="CM337" i="52" s="1"/>
  <c r="CN337" i="52" s="1"/>
  <c r="CO337" i="52" s="1"/>
  <c r="CP337" i="52" s="1"/>
  <c r="CQ337" i="52" s="1"/>
  <c r="CR337" i="52" s="1"/>
  <c r="K336" i="52"/>
  <c r="L336" i="52" s="1"/>
  <c r="M336" i="52" s="1"/>
  <c r="N336" i="52" s="1"/>
  <c r="O336" i="52" s="1"/>
  <c r="P336" i="52" s="1"/>
  <c r="Q336" i="52" s="1"/>
  <c r="R336" i="52" s="1"/>
  <c r="S336" i="52" s="1"/>
  <c r="T336" i="52" s="1"/>
  <c r="U336" i="52" s="1"/>
  <c r="V336" i="52" s="1"/>
  <c r="W336" i="52" s="1"/>
  <c r="X336" i="52" s="1"/>
  <c r="Y336" i="52" s="1"/>
  <c r="Z336" i="52" s="1"/>
  <c r="AA336" i="52" s="1"/>
  <c r="AB336" i="52" s="1"/>
  <c r="AC336" i="52" s="1"/>
  <c r="AD336" i="52" s="1"/>
  <c r="AE336" i="52" s="1"/>
  <c r="AF336" i="52" s="1"/>
  <c r="AG336" i="52" s="1"/>
  <c r="AH336" i="52" s="1"/>
  <c r="AI336" i="52" s="1"/>
  <c r="AJ336" i="52" s="1"/>
  <c r="AK336" i="52" s="1"/>
  <c r="AL336" i="52" s="1"/>
  <c r="AM336" i="52" s="1"/>
  <c r="AN336" i="52" s="1"/>
  <c r="AO336" i="52" s="1"/>
  <c r="AP336" i="52" s="1"/>
  <c r="AQ336" i="52" s="1"/>
  <c r="AR336" i="52" s="1"/>
  <c r="AS336" i="52" s="1"/>
  <c r="AT336" i="52" s="1"/>
  <c r="AU336" i="52" s="1"/>
  <c r="AV336" i="52" s="1"/>
  <c r="AW336" i="52" s="1"/>
  <c r="AX336" i="52" s="1"/>
  <c r="AY336" i="52"/>
  <c r="AZ336" i="52" s="1"/>
  <c r="BA336" i="52" s="1"/>
  <c r="BB336" i="52" s="1"/>
  <c r="BC336" i="52" s="1"/>
  <c r="BD336" i="52" s="1"/>
  <c r="BE336" i="52" s="1"/>
  <c r="BF336" i="52" s="1"/>
  <c r="BG336" i="52" s="1"/>
  <c r="K335" i="52"/>
  <c r="L335" i="52"/>
  <c r="M335" i="52" s="1"/>
  <c r="N335" i="52"/>
  <c r="O335" i="52" s="1"/>
  <c r="P335" i="52" s="1"/>
  <c r="Q335" i="52" s="1"/>
  <c r="R335" i="52"/>
  <c r="S335" i="52" s="1"/>
  <c r="T335" i="52" s="1"/>
  <c r="U335" i="52" s="1"/>
  <c r="V335" i="52" s="1"/>
  <c r="W335" i="52" s="1"/>
  <c r="X335" i="52"/>
  <c r="Y335" i="52" s="1"/>
  <c r="Z335" i="52" s="1"/>
  <c r="AA335" i="52" s="1"/>
  <c r="AB335" i="52" s="1"/>
  <c r="AC335" i="52" s="1"/>
  <c r="AD335" i="52" s="1"/>
  <c r="AE335" i="52" s="1"/>
  <c r="AF335" i="52" s="1"/>
  <c r="AG335" i="52" s="1"/>
  <c r="AH335" i="52" s="1"/>
  <c r="AI335" i="52" s="1"/>
  <c r="AJ335" i="52" s="1"/>
  <c r="AK335" i="52" s="1"/>
  <c r="AL335" i="52" s="1"/>
  <c r="AM335" i="52" s="1"/>
  <c r="AN335" i="52" s="1"/>
  <c r="AO335" i="52" s="1"/>
  <c r="AP335" i="52" s="1"/>
  <c r="AQ335" i="52" s="1"/>
  <c r="AR335" i="52" s="1"/>
  <c r="AS335" i="52" s="1"/>
  <c r="AT335" i="52" s="1"/>
  <c r="AU335" i="52" s="1"/>
  <c r="AV335" i="52" s="1"/>
  <c r="AW335" i="52" s="1"/>
  <c r="AX335" i="52" s="1"/>
  <c r="AY335" i="52" s="1"/>
  <c r="AZ335" i="52" s="1"/>
  <c r="BA335" i="52" s="1"/>
  <c r="BB335" i="52" s="1"/>
  <c r="BC335" i="52" s="1"/>
  <c r="BD335" i="52" s="1"/>
  <c r="BE335" i="52" s="1"/>
  <c r="BF335" i="52" s="1"/>
  <c r="BG335" i="52" s="1"/>
  <c r="BH335" i="52" s="1"/>
  <c r="BI335" i="52" s="1"/>
  <c r="BJ335" i="52" s="1"/>
  <c r="BK335" i="52" s="1"/>
  <c r="BL335" i="52" s="1"/>
  <c r="BM335" i="52" s="1"/>
  <c r="BN335" i="52" s="1"/>
  <c r="BO335" i="52" s="1"/>
  <c r="BP335" i="52" s="1"/>
  <c r="BQ335" i="52" s="1"/>
  <c r="BR335" i="52" s="1"/>
  <c r="BS335" i="52" s="1"/>
  <c r="BT335" i="52" s="1"/>
  <c r="BU335" i="52" s="1"/>
  <c r="BV335" i="52" s="1"/>
  <c r="BW335" i="52" s="1"/>
  <c r="BX335" i="52" s="1"/>
  <c r="BY335" i="52" s="1"/>
  <c r="BZ335" i="52" s="1"/>
  <c r="CA335" i="52" s="1"/>
  <c r="CB335" i="52" s="1"/>
  <c r="CC335" i="52" s="1"/>
  <c r="CD335" i="52" s="1"/>
  <c r="CE335" i="52" s="1"/>
  <c r="CF335" i="52" s="1"/>
  <c r="CG335" i="52" s="1"/>
  <c r="CH335" i="52" s="1"/>
  <c r="CI335" i="52" s="1"/>
  <c r="CJ335" i="52" s="1"/>
  <c r="CK335" i="52" s="1"/>
  <c r="CL335" i="52" s="1"/>
  <c r="CM335" i="52" s="1"/>
  <c r="CN335" i="52" s="1"/>
  <c r="CO335" i="52" s="1"/>
  <c r="CP335" i="52" s="1"/>
  <c r="CQ335" i="52" s="1"/>
  <c r="M334" i="52"/>
  <c r="N334" i="52" s="1"/>
  <c r="O334" i="52" s="1"/>
  <c r="P334" i="52" s="1"/>
  <c r="Q334" i="52" s="1"/>
  <c r="R334" i="52" s="1"/>
  <c r="S334" i="52" s="1"/>
  <c r="T334" i="52" s="1"/>
  <c r="U334" i="52" s="1"/>
  <c r="V334" i="52" s="1"/>
  <c r="W334" i="52" s="1"/>
  <c r="X334" i="52" s="1"/>
  <c r="Y334" i="52" s="1"/>
  <c r="Z334" i="52" s="1"/>
  <c r="AA334" i="52" s="1"/>
  <c r="AB334" i="52" s="1"/>
  <c r="AC334" i="52" s="1"/>
  <c r="AD334" i="52" s="1"/>
  <c r="AE334" i="52" s="1"/>
  <c r="AF334" i="52" s="1"/>
  <c r="AG334" i="52" s="1"/>
  <c r="AH334" i="52" s="1"/>
  <c r="AI334" i="52" s="1"/>
  <c r="AJ334" i="52" s="1"/>
  <c r="AK334" i="52" s="1"/>
  <c r="AL334" i="52" s="1"/>
  <c r="AM334" i="52" s="1"/>
  <c r="AN334" i="52" s="1"/>
  <c r="AO334" i="52" s="1"/>
  <c r="AP334" i="52" s="1"/>
  <c r="AQ334" i="52" s="1"/>
  <c r="AR334" i="52" s="1"/>
  <c r="AS334" i="52" s="1"/>
  <c r="AT334" i="52" s="1"/>
  <c r="AU334" i="52" s="1"/>
  <c r="AV334" i="52" s="1"/>
  <c r="AW334" i="52" s="1"/>
  <c r="AX334" i="52" s="1"/>
  <c r="AY334" i="52" s="1"/>
  <c r="AZ334" i="52" s="1"/>
  <c r="BA334" i="52" s="1"/>
  <c r="BB334" i="52" s="1"/>
  <c r="BC334" i="52" s="1"/>
  <c r="BD334" i="52" s="1"/>
  <c r="BE334" i="52" s="1"/>
  <c r="BF334" i="52" s="1"/>
  <c r="BG334" i="52" s="1"/>
  <c r="BH334" i="52" s="1"/>
  <c r="BI334" i="52" s="1"/>
  <c r="BJ334" i="52" s="1"/>
  <c r="BK334" i="52" s="1"/>
  <c r="BL334" i="52" s="1"/>
  <c r="BM334" i="52" s="1"/>
  <c r="BN334" i="52" s="1"/>
  <c r="BO334" i="52" s="1"/>
  <c r="BP334" i="52" s="1"/>
  <c r="BQ334" i="52" s="1"/>
  <c r="BR334" i="52" s="1"/>
  <c r="BS334" i="52" s="1"/>
  <c r="BT334" i="52" s="1"/>
  <c r="BU334" i="52" s="1"/>
  <c r="BV334" i="52" s="1"/>
  <c r="BW334" i="52" s="1"/>
  <c r="BX334" i="52" s="1"/>
  <c r="BY334" i="52" s="1"/>
  <c r="BZ334" i="52" s="1"/>
  <c r="CA334" i="52" s="1"/>
  <c r="CB334" i="52" s="1"/>
  <c r="CC334" i="52" s="1"/>
  <c r="CD334" i="52" s="1"/>
  <c r="CE334" i="52" s="1"/>
  <c r="CF334" i="52" s="1"/>
  <c r="CG334" i="52"/>
  <c r="CH334" i="52" s="1"/>
  <c r="CI334" i="52" s="1"/>
  <c r="CJ334" i="52" s="1"/>
  <c r="CK334" i="52" s="1"/>
  <c r="CL334" i="52" s="1"/>
  <c r="CM334" i="52" s="1"/>
  <c r="CN334" i="52" s="1"/>
  <c r="CO334" i="52" s="1"/>
  <c r="CP334" i="52" s="1"/>
  <c r="CQ334" i="52" s="1"/>
  <c r="CR334" i="52" s="1"/>
  <c r="K334" i="52"/>
  <c r="L334" i="52" s="1"/>
  <c r="K333" i="52"/>
  <c r="L333" i="52" s="1"/>
  <c r="M333" i="52" s="1"/>
  <c r="N333" i="52" s="1"/>
  <c r="O333" i="52"/>
  <c r="P333" i="52" s="1"/>
  <c r="Q333" i="52" s="1"/>
  <c r="R333" i="52" s="1"/>
  <c r="S333" i="52" s="1"/>
  <c r="T333" i="52" s="1"/>
  <c r="U333" i="52" s="1"/>
  <c r="V333" i="52" s="1"/>
  <c r="W333" i="52" s="1"/>
  <c r="X333" i="52" s="1"/>
  <c r="Y333" i="52" s="1"/>
  <c r="Z333" i="52" s="1"/>
  <c r="AA333" i="52" s="1"/>
  <c r="AB333" i="52" s="1"/>
  <c r="AC333" i="52" s="1"/>
  <c r="AD333" i="52" s="1"/>
  <c r="AE333" i="52" s="1"/>
  <c r="AF333" i="52" s="1"/>
  <c r="AG333" i="52" s="1"/>
  <c r="AH333" i="52" s="1"/>
  <c r="AI333" i="52" s="1"/>
  <c r="AJ333" i="52" s="1"/>
  <c r="AK333" i="52" s="1"/>
  <c r="AL333" i="52" s="1"/>
  <c r="AM333" i="52" s="1"/>
  <c r="AN333" i="52" s="1"/>
  <c r="AO333" i="52" s="1"/>
  <c r="AP333" i="52" s="1"/>
  <c r="AQ333" i="52" s="1"/>
  <c r="AR333" i="52" s="1"/>
  <c r="AS333" i="52"/>
  <c r="AT333" i="52" s="1"/>
  <c r="AU333" i="52" s="1"/>
  <c r="AV333" i="52" s="1"/>
  <c r="AW333" i="52" s="1"/>
  <c r="AX333" i="52" s="1"/>
  <c r="AY333" i="52" s="1"/>
  <c r="AZ333" i="52" s="1"/>
  <c r="BA333" i="52" s="1"/>
  <c r="BB333" i="52" s="1"/>
  <c r="BC333" i="52" s="1"/>
  <c r="BD333" i="52" s="1"/>
  <c r="BE333" i="52" s="1"/>
  <c r="BF333" i="52" s="1"/>
  <c r="BG333" i="52" s="1"/>
  <c r="BH333" i="52" s="1"/>
  <c r="BI333" i="52" s="1"/>
  <c r="BJ333" i="52" s="1"/>
  <c r="BK333" i="52" s="1"/>
  <c r="BL333" i="52" s="1"/>
  <c r="BM333" i="52" s="1"/>
  <c r="BN333" i="52" s="1"/>
  <c r="BO333" i="52" s="1"/>
  <c r="BP333" i="52" s="1"/>
  <c r="BQ333" i="52" s="1"/>
  <c r="BR333" i="52" s="1"/>
  <c r="BS333" i="52" s="1"/>
  <c r="BT333" i="52" s="1"/>
  <c r="BU333" i="52" s="1"/>
  <c r="BV333" i="52" s="1"/>
  <c r="BW333" i="52" s="1"/>
  <c r="BX333" i="52" s="1"/>
  <c r="BY333" i="52" s="1"/>
  <c r="BZ333" i="52" s="1"/>
  <c r="CA333" i="52" s="1"/>
  <c r="CB333" i="52" s="1"/>
  <c r="CC333" i="52" s="1"/>
  <c r="CD333" i="52" s="1"/>
  <c r="CE333" i="52" s="1"/>
  <c r="CF333" i="52" s="1"/>
  <c r="CG333" i="52" s="1"/>
  <c r="CH333" i="52" s="1"/>
  <c r="CI333" i="52" s="1"/>
  <c r="CJ333" i="52" s="1"/>
  <c r="CK333" i="52" s="1"/>
  <c r="CL333" i="52" s="1"/>
  <c r="CM333" i="52"/>
  <c r="CN333" i="52" s="1"/>
  <c r="CO333" i="52" s="1"/>
  <c r="CP333" i="52" s="1"/>
  <c r="CQ333" i="52" s="1"/>
  <c r="CR333" i="52" s="1"/>
  <c r="K332" i="52"/>
  <c r="L332" i="52"/>
  <c r="M332" i="52" s="1"/>
  <c r="N332" i="52"/>
  <c r="O332" i="52" s="1"/>
  <c r="P332" i="52" s="1"/>
  <c r="Q332" i="52" s="1"/>
  <c r="R332" i="52" s="1"/>
  <c r="S332" i="52" s="1"/>
  <c r="T332" i="52" s="1"/>
  <c r="U332" i="52" s="1"/>
  <c r="V332" i="52" s="1"/>
  <c r="W332" i="52" s="1"/>
  <c r="X332" i="52" s="1"/>
  <c r="Y332" i="52" s="1"/>
  <c r="Z332" i="52" s="1"/>
  <c r="AA332" i="52" s="1"/>
  <c r="AB332" i="52" s="1"/>
  <c r="AC332" i="52" s="1"/>
  <c r="AD332" i="52" s="1"/>
  <c r="AE332" i="52" s="1"/>
  <c r="AF332" i="52" s="1"/>
  <c r="AG332" i="52" s="1"/>
  <c r="AH332" i="52" s="1"/>
  <c r="AI332" i="52" s="1"/>
  <c r="AJ332" i="52" s="1"/>
  <c r="AK332" i="52" s="1"/>
  <c r="AL332" i="52" s="1"/>
  <c r="AM332" i="52" s="1"/>
  <c r="AN332" i="52" s="1"/>
  <c r="AO332" i="52" s="1"/>
  <c r="AP332" i="52" s="1"/>
  <c r="AQ332" i="52" s="1"/>
  <c r="AR332" i="52" s="1"/>
  <c r="AS332" i="52" s="1"/>
  <c r="AT332" i="52" s="1"/>
  <c r="AU332" i="52" s="1"/>
  <c r="AV332" i="52" s="1"/>
  <c r="AW332" i="52" s="1"/>
  <c r="AX332" i="52" s="1"/>
  <c r="AY332" i="52" s="1"/>
  <c r="AZ332" i="52" s="1"/>
  <c r="BA332" i="52" s="1"/>
  <c r="BB332" i="52" s="1"/>
  <c r="BC332" i="52" s="1"/>
  <c r="BD332" i="52" s="1"/>
  <c r="BE332" i="52" s="1"/>
  <c r="BF332" i="52" s="1"/>
  <c r="BG332" i="52" s="1"/>
  <c r="BH332" i="52" s="1"/>
  <c r="BI332" i="52" s="1"/>
  <c r="BJ332" i="52" s="1"/>
  <c r="BK332" i="52" s="1"/>
  <c r="BL332" i="52" s="1"/>
  <c r="BM332" i="52" s="1"/>
  <c r="BN332" i="52" s="1"/>
  <c r="BO332" i="52" s="1"/>
  <c r="BP332" i="52" s="1"/>
  <c r="BQ332" i="52" s="1"/>
  <c r="BR332" i="52" s="1"/>
  <c r="BS332" i="52" s="1"/>
  <c r="BT332" i="52" s="1"/>
  <c r="BU332" i="52" s="1"/>
  <c r="BV332" i="52" s="1"/>
  <c r="BW332" i="52" s="1"/>
  <c r="BX332" i="52" s="1"/>
  <c r="BY332" i="52" s="1"/>
  <c r="BZ332" i="52" s="1"/>
  <c r="CA332" i="52" s="1"/>
  <c r="CB332" i="52" s="1"/>
  <c r="CC332" i="52" s="1"/>
  <c r="CD332" i="52" s="1"/>
  <c r="CE332" i="52" s="1"/>
  <c r="CF332" i="52" s="1"/>
  <c r="CG332" i="52" s="1"/>
  <c r="CH332" i="52" s="1"/>
  <c r="CI332" i="52" s="1"/>
  <c r="CJ332" i="52" s="1"/>
  <c r="CK332" i="52" s="1"/>
  <c r="CL332" i="52" s="1"/>
  <c r="CM332" i="52" s="1"/>
  <c r="CN332" i="52" s="1"/>
  <c r="CO332" i="52" s="1"/>
  <c r="CP332" i="52" s="1"/>
  <c r="CQ332" i="52" s="1"/>
  <c r="CR332" i="52" s="1"/>
  <c r="K331" i="52"/>
  <c r="L331" i="52"/>
  <c r="M331" i="52" s="1"/>
  <c r="N331" i="52" s="1"/>
  <c r="O331" i="52" s="1"/>
  <c r="P331" i="52" s="1"/>
  <c r="Q331" i="52" s="1"/>
  <c r="R331" i="52" s="1"/>
  <c r="S331" i="52" s="1"/>
  <c r="T331" i="52" s="1"/>
  <c r="U331" i="52" s="1"/>
  <c r="V331" i="52" s="1"/>
  <c r="W331" i="52" s="1"/>
  <c r="X331" i="52" s="1"/>
  <c r="Y331" i="52" s="1"/>
  <c r="Z331" i="52" s="1"/>
  <c r="AA331" i="52" s="1"/>
  <c r="AB331" i="52" s="1"/>
  <c r="AC331" i="52" s="1"/>
  <c r="AD331" i="52" s="1"/>
  <c r="AE331" i="52" s="1"/>
  <c r="AF331" i="52" s="1"/>
  <c r="AG331" i="52" s="1"/>
  <c r="AH331" i="52" s="1"/>
  <c r="AI331" i="52" s="1"/>
  <c r="AJ331" i="52" s="1"/>
  <c r="AK331" i="52" s="1"/>
  <c r="AL331" i="52" s="1"/>
  <c r="AM331" i="52" s="1"/>
  <c r="AN331" i="52" s="1"/>
  <c r="AO331" i="52" s="1"/>
  <c r="AP331" i="52" s="1"/>
  <c r="AQ331" i="52" s="1"/>
  <c r="AR331" i="52" s="1"/>
  <c r="AS331" i="52" s="1"/>
  <c r="AT331" i="52" s="1"/>
  <c r="AU331" i="52" s="1"/>
  <c r="AV331" i="52"/>
  <c r="AW331" i="52" s="1"/>
  <c r="AX331" i="52" s="1"/>
  <c r="AY331" i="52" s="1"/>
  <c r="AZ331" i="52" s="1"/>
  <c r="BA331" i="52" s="1"/>
  <c r="BB331" i="52" s="1"/>
  <c r="H326" i="52"/>
  <c r="K325" i="52"/>
  <c r="L325" i="52" s="1"/>
  <c r="M325" i="52" s="1"/>
  <c r="N325" i="52" s="1"/>
  <c r="O325" i="52" s="1"/>
  <c r="P325" i="52" s="1"/>
  <c r="Q325" i="52" s="1"/>
  <c r="R325" i="52" s="1"/>
  <c r="S325" i="52" s="1"/>
  <c r="T325" i="52" s="1"/>
  <c r="U325" i="52" s="1"/>
  <c r="V325" i="52" s="1"/>
  <c r="W325" i="52" s="1"/>
  <c r="X325" i="52" s="1"/>
  <c r="Y325" i="52" s="1"/>
  <c r="Z325" i="52" s="1"/>
  <c r="AA325" i="52" s="1"/>
  <c r="AB325" i="52" s="1"/>
  <c r="AC325" i="52" s="1"/>
  <c r="AD325" i="52" s="1"/>
  <c r="AE325" i="52" s="1"/>
  <c r="AF325" i="52" s="1"/>
  <c r="AG325" i="52" s="1"/>
  <c r="AH325" i="52" s="1"/>
  <c r="AI325" i="52" s="1"/>
  <c r="AJ325" i="52" s="1"/>
  <c r="AK325" i="52" s="1"/>
  <c r="AL325" i="52" s="1"/>
  <c r="AM325" i="52" s="1"/>
  <c r="AN325" i="52" s="1"/>
  <c r="AO325" i="52" s="1"/>
  <c r="AP325" i="52" s="1"/>
  <c r="AQ325" i="52" s="1"/>
  <c r="M324" i="52"/>
  <c r="N324" i="52" s="1"/>
  <c r="O324" i="52" s="1"/>
  <c r="P324" i="52"/>
  <c r="Q324" i="52"/>
  <c r="R324" i="52" s="1"/>
  <c r="S324" i="52" s="1"/>
  <c r="T324" i="52" s="1"/>
  <c r="U324" i="52" s="1"/>
  <c r="V324" i="52" s="1"/>
  <c r="W324" i="52" s="1"/>
  <c r="X324" i="52" s="1"/>
  <c r="Y324" i="52" s="1"/>
  <c r="Z324" i="52" s="1"/>
  <c r="AA324" i="52" s="1"/>
  <c r="AB324" i="52"/>
  <c r="AC324" i="52" s="1"/>
  <c r="AD324" i="52" s="1"/>
  <c r="AE324" i="52" s="1"/>
  <c r="AF324" i="52" s="1"/>
  <c r="AG324" i="52" s="1"/>
  <c r="K324" i="52"/>
  <c r="L324" i="52" s="1"/>
  <c r="K323" i="52"/>
  <c r="L323" i="52"/>
  <c r="M323" i="52" s="1"/>
  <c r="N323" i="52" s="1"/>
  <c r="O323" i="52" s="1"/>
  <c r="P323" i="52" s="1"/>
  <c r="Q323" i="52" s="1"/>
  <c r="R323" i="52" s="1"/>
  <c r="S323" i="52" s="1"/>
  <c r="T323" i="52" s="1"/>
  <c r="U323" i="52" s="1"/>
  <c r="V323" i="52" s="1"/>
  <c r="W323" i="52" s="1"/>
  <c r="X323" i="52" s="1"/>
  <c r="Y323" i="52" s="1"/>
  <c r="H319" i="52"/>
  <c r="K317" i="52"/>
  <c r="L317" i="52"/>
  <c r="M317" i="52" s="1"/>
  <c r="N317" i="52" s="1"/>
  <c r="O317" i="52" s="1"/>
  <c r="P317" i="52" s="1"/>
  <c r="Q317" i="52" s="1"/>
  <c r="R317" i="52" s="1"/>
  <c r="S317" i="52" s="1"/>
  <c r="T317" i="52" s="1"/>
  <c r="U317" i="52" s="1"/>
  <c r="V317" i="52" s="1"/>
  <c r="W317" i="52" s="1"/>
  <c r="X317" i="52" s="1"/>
  <c r="Y317" i="52" s="1"/>
  <c r="K316" i="52"/>
  <c r="L316" i="52"/>
  <c r="M316" i="52" s="1"/>
  <c r="N316" i="52" s="1"/>
  <c r="O316" i="52" s="1"/>
  <c r="P316" i="52" s="1"/>
  <c r="Q316" i="52" s="1"/>
  <c r="R316" i="52" s="1"/>
  <c r="S316" i="52" s="1"/>
  <c r="T316" i="52" s="1"/>
  <c r="U316" i="52" s="1"/>
  <c r="V316" i="52" s="1"/>
  <c r="W316" i="52" s="1"/>
  <c r="X316" i="52" s="1"/>
  <c r="Y316" i="52" s="1"/>
  <c r="Z316" i="52" s="1"/>
  <c r="AA316" i="52" s="1"/>
  <c r="AB316" i="52" s="1"/>
  <c r="AC316" i="52" s="1"/>
  <c r="AD316" i="52" s="1"/>
  <c r="AE316" i="52" s="1"/>
  <c r="AF316" i="52" s="1"/>
  <c r="AG316" i="52" s="1"/>
  <c r="AH316" i="52" s="1"/>
  <c r="AI316" i="52" s="1"/>
  <c r="AJ316" i="52" s="1"/>
  <c r="AK316" i="52" s="1"/>
  <c r="AL316" i="52" s="1"/>
  <c r="K315" i="52"/>
  <c r="L315" i="52" s="1"/>
  <c r="M315" i="52" s="1"/>
  <c r="N315" i="52" s="1"/>
  <c r="O315" i="52" s="1"/>
  <c r="P315" i="52" s="1"/>
  <c r="Q315" i="52" s="1"/>
  <c r="R315" i="52" s="1"/>
  <c r="S315" i="52" s="1"/>
  <c r="T315" i="52" s="1"/>
  <c r="U315" i="52" s="1"/>
  <c r="V315" i="52" s="1"/>
  <c r="W315" i="52" s="1"/>
  <c r="X315" i="52" s="1"/>
  <c r="Y315" i="52" s="1"/>
  <c r="Z315" i="52" s="1"/>
  <c r="S314" i="52"/>
  <c r="T314" i="52" s="1"/>
  <c r="U314" i="52" s="1"/>
  <c r="V314" i="52" s="1"/>
  <c r="W314" i="52" s="1"/>
  <c r="X314" i="52" s="1"/>
  <c r="Y314" i="52" s="1"/>
  <c r="Z314" i="52" s="1"/>
  <c r="AA314" i="52" s="1"/>
  <c r="AB314" i="52" s="1"/>
  <c r="AC314" i="52" s="1"/>
  <c r="AD314" i="52" s="1"/>
  <c r="AE314" i="52" s="1"/>
  <c r="AF314" i="52" s="1"/>
  <c r="AG314" i="52" s="1"/>
  <c r="AH314" i="52"/>
  <c r="AI314" i="52" s="1"/>
  <c r="AJ314" i="52" s="1"/>
  <c r="AK314" i="52" s="1"/>
  <c r="AL314" i="52" s="1"/>
  <c r="AM314" i="52" s="1"/>
  <c r="AN314" i="52" s="1"/>
  <c r="AO314" i="52" s="1"/>
  <c r="K314" i="52"/>
  <c r="L314" i="52"/>
  <c r="M314" i="52" s="1"/>
  <c r="N314" i="52" s="1"/>
  <c r="O314" i="52" s="1"/>
  <c r="P314" i="52" s="1"/>
  <c r="Q314" i="52" s="1"/>
  <c r="R314" i="52" s="1"/>
  <c r="K313" i="52"/>
  <c r="L313" i="52"/>
  <c r="M313" i="52" s="1"/>
  <c r="N313" i="52" s="1"/>
  <c r="O313" i="52" s="1"/>
  <c r="P313" i="52" s="1"/>
  <c r="Q313" i="52" s="1"/>
  <c r="R313" i="52"/>
  <c r="S313" i="52"/>
  <c r="T313" i="52" s="1"/>
  <c r="U313" i="52" s="1"/>
  <c r="V313" i="52" s="1"/>
  <c r="W313" i="52" s="1"/>
  <c r="X313" i="52" s="1"/>
  <c r="Y313" i="52" s="1"/>
  <c r="K312" i="52"/>
  <c r="L312" i="52"/>
  <c r="M312" i="52" s="1"/>
  <c r="N312" i="52" s="1"/>
  <c r="O312" i="52"/>
  <c r="P312" i="52" s="1"/>
  <c r="Q312" i="52" s="1"/>
  <c r="R312" i="52" s="1"/>
  <c r="S312" i="52" s="1"/>
  <c r="T312" i="52" s="1"/>
  <c r="U312" i="52" s="1"/>
  <c r="V312" i="52" s="1"/>
  <c r="W312" i="52" s="1"/>
  <c r="X312" i="52" s="1"/>
  <c r="Y312" i="52" s="1"/>
  <c r="K311" i="52"/>
  <c r="L311" i="52"/>
  <c r="M311" i="52" s="1"/>
  <c r="N311" i="52" s="1"/>
  <c r="O311" i="52" s="1"/>
  <c r="P311" i="52" s="1"/>
  <c r="Q311" i="52" s="1"/>
  <c r="R311" i="52" s="1"/>
  <c r="S311" i="52" s="1"/>
  <c r="T311" i="52" s="1"/>
  <c r="U311" i="52" s="1"/>
  <c r="V311" i="52" s="1"/>
  <c r="W311" i="52" s="1"/>
  <c r="X311" i="52" s="1"/>
  <c r="Y311" i="52" s="1"/>
  <c r="K310" i="52"/>
  <c r="L310" i="52"/>
  <c r="M310" i="52" s="1"/>
  <c r="N310" i="52" s="1"/>
  <c r="O310" i="52" s="1"/>
  <c r="P310" i="52" s="1"/>
  <c r="Q310" i="52" s="1"/>
  <c r="R310" i="52" s="1"/>
  <c r="S310" i="52" s="1"/>
  <c r="T310" i="52" s="1"/>
  <c r="U310" i="52" s="1"/>
  <c r="V310" i="52" s="1"/>
  <c r="W310" i="52" s="1"/>
  <c r="X310" i="52" s="1"/>
  <c r="Y310" i="52" s="1"/>
  <c r="K309" i="52"/>
  <c r="L309" i="52" s="1"/>
  <c r="M309" i="52" s="1"/>
  <c r="N309" i="52" s="1"/>
  <c r="O309" i="52" s="1"/>
  <c r="P309" i="52" s="1"/>
  <c r="Q309" i="52" s="1"/>
  <c r="R309" i="52" s="1"/>
  <c r="S309" i="52" s="1"/>
  <c r="T309" i="52" s="1"/>
  <c r="U309" i="52" s="1"/>
  <c r="V309" i="52" s="1"/>
  <c r="W309" i="52" s="1"/>
  <c r="X309" i="52" s="1"/>
  <c r="H304" i="52"/>
  <c r="L303" i="52"/>
  <c r="M303" i="52"/>
  <c r="N303" i="52" s="1"/>
  <c r="O303" i="52" s="1"/>
  <c r="P303" i="52" s="1"/>
  <c r="Q303" i="52" s="1"/>
  <c r="R303" i="52" s="1"/>
  <c r="S303" i="52" s="1"/>
  <c r="T303" i="52" s="1"/>
  <c r="U303" i="52" s="1"/>
  <c r="V303" i="52" s="1"/>
  <c r="W303" i="52" s="1"/>
  <c r="X303" i="52" s="1"/>
  <c r="Y303" i="52" s="1"/>
  <c r="Z303" i="52" s="1"/>
  <c r="AA303" i="52" s="1"/>
  <c r="AB303" i="52" s="1"/>
  <c r="AC303" i="52" s="1"/>
  <c r="AD303" i="52" s="1"/>
  <c r="AE303" i="52" s="1"/>
  <c r="K303" i="52"/>
  <c r="K302" i="52"/>
  <c r="L302" i="52"/>
  <c r="M302" i="52" s="1"/>
  <c r="N302" i="52" s="1"/>
  <c r="O302" i="52" s="1"/>
  <c r="P302" i="52" s="1"/>
  <c r="Q302" i="52" s="1"/>
  <c r="R302" i="52" s="1"/>
  <c r="S302" i="52" s="1"/>
  <c r="T302" i="52" s="1"/>
  <c r="U302" i="52" s="1"/>
  <c r="V302" i="52" s="1"/>
  <c r="W302" i="52" s="1"/>
  <c r="X302" i="52" s="1"/>
  <c r="Y302" i="52" s="1"/>
  <c r="Z302" i="52" s="1"/>
  <c r="AA302" i="52" s="1"/>
  <c r="AB302" i="52" s="1"/>
  <c r="AC302" i="52" s="1"/>
  <c r="AD302" i="52" s="1"/>
  <c r="AE302" i="52" s="1"/>
  <c r="AF302" i="52" s="1"/>
  <c r="AG302" i="52" s="1"/>
  <c r="AH302" i="52" s="1"/>
  <c r="AI302" i="52" s="1"/>
  <c r="AJ302" i="52" s="1"/>
  <c r="AK302" i="52" s="1"/>
  <c r="AL302" i="52" s="1"/>
  <c r="AM302" i="52" s="1"/>
  <c r="AN302" i="52" s="1"/>
  <c r="AO302" i="52" s="1"/>
  <c r="AP302" i="52" s="1"/>
  <c r="AQ302" i="52"/>
  <c r="AR302" i="52" s="1"/>
  <c r="AS302" i="52" s="1"/>
  <c r="AT302" i="52" s="1"/>
  <c r="AU302" i="52" s="1"/>
  <c r="AV302" i="52" s="1"/>
  <c r="AW302" i="52" s="1"/>
  <c r="AX302" i="52" s="1"/>
  <c r="AY302" i="52" s="1"/>
  <c r="AZ302" i="52" s="1"/>
  <c r="BA302" i="52" s="1"/>
  <c r="K301" i="52"/>
  <c r="L301" i="52" s="1"/>
  <c r="M301" i="52" s="1"/>
  <c r="N301" i="52" s="1"/>
  <c r="O301" i="52" s="1"/>
  <c r="P301" i="52" s="1"/>
  <c r="Q301" i="52" s="1"/>
  <c r="R301" i="52" s="1"/>
  <c r="S301" i="52" s="1"/>
  <c r="T301" i="52" s="1"/>
  <c r="U301" i="52" s="1"/>
  <c r="V301" i="52" s="1"/>
  <c r="W301" i="52" s="1"/>
  <c r="X301" i="52" s="1"/>
  <c r="Y301" i="52" s="1"/>
  <c r="Z301" i="52" s="1"/>
  <c r="AA301" i="52" s="1"/>
  <c r="AB301" i="52" s="1"/>
  <c r="AC301" i="52" s="1"/>
  <c r="AD301" i="52" s="1"/>
  <c r="AE301" i="52" s="1"/>
  <c r="K300" i="52"/>
  <c r="L300" i="52" s="1"/>
  <c r="M300" i="52" s="1"/>
  <c r="N300" i="52"/>
  <c r="O300" i="52" s="1"/>
  <c r="P300" i="52" s="1"/>
  <c r="Q300" i="52" s="1"/>
  <c r="R300" i="52" s="1"/>
  <c r="S300" i="52" s="1"/>
  <c r="T300" i="52" s="1"/>
  <c r="U300" i="52" s="1"/>
  <c r="V300" i="52" s="1"/>
  <c r="W300" i="52" s="1"/>
  <c r="X300" i="52" s="1"/>
  <c r="Y300" i="52" s="1"/>
  <c r="Z300" i="52" s="1"/>
  <c r="AA300" i="52" s="1"/>
  <c r="AB300" i="52" s="1"/>
  <c r="AC300" i="52" s="1"/>
  <c r="AD300" i="52" s="1"/>
  <c r="AE300" i="52" s="1"/>
  <c r="R299" i="52"/>
  <c r="S299" i="52"/>
  <c r="T299" i="52" s="1"/>
  <c r="U299" i="52" s="1"/>
  <c r="V299" i="52" s="1"/>
  <c r="W299" i="52" s="1"/>
  <c r="X299" i="52" s="1"/>
  <c r="Y299" i="52" s="1"/>
  <c r="Z299" i="52" s="1"/>
  <c r="AA299" i="52" s="1"/>
  <c r="AB299" i="52" s="1"/>
  <c r="AC299" i="52" s="1"/>
  <c r="AD299" i="52"/>
  <c r="AE299" i="52" s="1"/>
  <c r="AF299" i="52" s="1"/>
  <c r="AG299" i="52" s="1"/>
  <c r="AH299" i="52" s="1"/>
  <c r="AI299" i="52" s="1"/>
  <c r="K299" i="52"/>
  <c r="L299" i="52" s="1"/>
  <c r="M299" i="52" s="1"/>
  <c r="N299" i="52" s="1"/>
  <c r="O299" i="52" s="1"/>
  <c r="P299" i="52" s="1"/>
  <c r="Q299" i="52" s="1"/>
  <c r="K298" i="52"/>
  <c r="L298" i="52" s="1"/>
  <c r="M298" i="52"/>
  <c r="N298" i="52" s="1"/>
  <c r="O298" i="52" s="1"/>
  <c r="P298" i="52"/>
  <c r="Q298" i="52"/>
  <c r="R298" i="52" s="1"/>
  <c r="S298" i="52" s="1"/>
  <c r="T298" i="52" s="1"/>
  <c r="U298" i="52" s="1"/>
  <c r="V298" i="52" s="1"/>
  <c r="W298" i="52" s="1"/>
  <c r="X298" i="52" s="1"/>
  <c r="Y298" i="52" s="1"/>
  <c r="Z298" i="52" s="1"/>
  <c r="AA298" i="52" s="1"/>
  <c r="AB298" i="52" s="1"/>
  <c r="AC298" i="52" s="1"/>
  <c r="AD298" i="52" s="1"/>
  <c r="AE298" i="52" s="1"/>
  <c r="AF298" i="52" s="1"/>
  <c r="AG298" i="52" s="1"/>
  <c r="AH298" i="52" s="1"/>
  <c r="AI298" i="52" s="1"/>
  <c r="AJ298" i="52" s="1"/>
  <c r="AK298" i="52" s="1"/>
  <c r="AL298" i="52" s="1"/>
  <c r="AM298" i="52" s="1"/>
  <c r="AN298" i="52" s="1"/>
  <c r="AO298" i="52" s="1"/>
  <c r="AP298" i="52" s="1"/>
  <c r="AQ298" i="52" s="1"/>
  <c r="AR298" i="52" s="1"/>
  <c r="AS298" i="52" s="1"/>
  <c r="AT298" i="52" s="1"/>
  <c r="AU298" i="52" s="1"/>
  <c r="AV298" i="52" s="1"/>
  <c r="AW298" i="52" s="1"/>
  <c r="AX298" i="52" s="1"/>
  <c r="AY298" i="52" s="1"/>
  <c r="K297" i="52"/>
  <c r="L297" i="52"/>
  <c r="M297" i="52" s="1"/>
  <c r="N297" i="52" s="1"/>
  <c r="O297" i="52" s="1"/>
  <c r="P297" i="52" s="1"/>
  <c r="Q297" i="52" s="1"/>
  <c r="R297" i="52" s="1"/>
  <c r="S297" i="52" s="1"/>
  <c r="T297" i="52" s="1"/>
  <c r="U297" i="52" s="1"/>
  <c r="V297" i="52" s="1"/>
  <c r="W297" i="52" s="1"/>
  <c r="X297" i="52" s="1"/>
  <c r="Y297" i="52" s="1"/>
  <c r="Z297" i="52" s="1"/>
  <c r="AA297" i="52" s="1"/>
  <c r="AB297" i="52" s="1"/>
  <c r="AC297" i="52" s="1"/>
  <c r="AD297" i="52" s="1"/>
  <c r="AE297" i="52" s="1"/>
  <c r="H292" i="52"/>
  <c r="K291" i="52"/>
  <c r="L291" i="52" s="1"/>
  <c r="M291" i="52"/>
  <c r="N291" i="52" s="1"/>
  <c r="O291" i="52" s="1"/>
  <c r="P291" i="52" s="1"/>
  <c r="Q291" i="52" s="1"/>
  <c r="R291" i="52" s="1"/>
  <c r="S291" i="52" s="1"/>
  <c r="T291" i="52" s="1"/>
  <c r="U291" i="52" s="1"/>
  <c r="V291" i="52"/>
  <c r="W291" i="52" s="1"/>
  <c r="X291" i="52" s="1"/>
  <c r="Y291" i="52" s="1"/>
  <c r="Z291" i="52" s="1"/>
  <c r="K290" i="52"/>
  <c r="L290" i="52"/>
  <c r="M290" i="52" s="1"/>
  <c r="N290" i="52" s="1"/>
  <c r="O290" i="52"/>
  <c r="P290" i="52"/>
  <c r="Q290" i="52" s="1"/>
  <c r="R290" i="52"/>
  <c r="S290" i="52" s="1"/>
  <c r="T290" i="52" s="1"/>
  <c r="U290" i="52" s="1"/>
  <c r="V290" i="52" s="1"/>
  <c r="W290" i="52" s="1"/>
  <c r="X290" i="52" s="1"/>
  <c r="Y290" i="52" s="1"/>
  <c r="Z290" i="52" s="1"/>
  <c r="K289" i="52"/>
  <c r="L289" i="52"/>
  <c r="M289" i="52" s="1"/>
  <c r="N289" i="52"/>
  <c r="O289" i="52" s="1"/>
  <c r="P289" i="52" s="1"/>
  <c r="Q289" i="52" s="1"/>
  <c r="R289" i="52" s="1"/>
  <c r="S289" i="52" s="1"/>
  <c r="T289" i="52" s="1"/>
  <c r="U289" i="52" s="1"/>
  <c r="V289" i="52" s="1"/>
  <c r="W289" i="52" s="1"/>
  <c r="X289" i="52" s="1"/>
  <c r="Y289" i="52" s="1"/>
  <c r="Z289" i="52" s="1"/>
  <c r="K288" i="52"/>
  <c r="L288" i="52" s="1"/>
  <c r="M288" i="52" s="1"/>
  <c r="N288" i="52" s="1"/>
  <c r="O288" i="52" s="1"/>
  <c r="P288" i="52" s="1"/>
  <c r="Q288" i="52" s="1"/>
  <c r="R288" i="52" s="1"/>
  <c r="S288" i="52" s="1"/>
  <c r="T288" i="52" s="1"/>
  <c r="U288" i="52" s="1"/>
  <c r="V288" i="52" s="1"/>
  <c r="W288" i="52" s="1"/>
  <c r="X288" i="52" s="1"/>
  <c r="Y288" i="52" s="1"/>
  <c r="Z288" i="52" s="1"/>
  <c r="L287" i="52"/>
  <c r="M287" i="52"/>
  <c r="N287" i="52" s="1"/>
  <c r="O287" i="52" s="1"/>
  <c r="P287" i="52"/>
  <c r="Q287" i="52" s="1"/>
  <c r="R287" i="52" s="1"/>
  <c r="S287" i="52" s="1"/>
  <c r="T287" i="52" s="1"/>
  <c r="U287" i="52" s="1"/>
  <c r="V287" i="52" s="1"/>
  <c r="W287" i="52" s="1"/>
  <c r="X287" i="52" s="1"/>
  <c r="Y287" i="52"/>
  <c r="Z287" i="52" s="1"/>
  <c r="AA287" i="52" s="1"/>
  <c r="AB287" i="52" s="1"/>
  <c r="AC287" i="52" s="1"/>
  <c r="AD287" i="52" s="1"/>
  <c r="AE287" i="52" s="1"/>
  <c r="K287" i="52"/>
  <c r="K286" i="52"/>
  <c r="L286" i="52"/>
  <c r="M286" i="52"/>
  <c r="N286" i="52" s="1"/>
  <c r="O286" i="52" s="1"/>
  <c r="P286" i="52" s="1"/>
  <c r="Q286" i="52" s="1"/>
  <c r="R286" i="52" s="1"/>
  <c r="S286" i="52" s="1"/>
  <c r="T286" i="52" s="1"/>
  <c r="U286" i="52" s="1"/>
  <c r="V286" i="52" s="1"/>
  <c r="W286" i="52" s="1"/>
  <c r="X286" i="52"/>
  <c r="Y286" i="52" s="1"/>
  <c r="Z286" i="52" s="1"/>
  <c r="K285" i="52"/>
  <c r="L285" i="52" s="1"/>
  <c r="M285" i="52" s="1"/>
  <c r="N285" i="52" s="1"/>
  <c r="O285" i="52" s="1"/>
  <c r="P285" i="52" s="1"/>
  <c r="Q285" i="52" s="1"/>
  <c r="R285" i="52" s="1"/>
  <c r="S285" i="52" s="1"/>
  <c r="T285" i="52"/>
  <c r="U285" i="52" s="1"/>
  <c r="V285" i="52" s="1"/>
  <c r="W285" i="52" s="1"/>
  <c r="X285" i="52" s="1"/>
  <c r="Y285" i="52" s="1"/>
  <c r="Z285" i="52" s="1"/>
  <c r="L284" i="52"/>
  <c r="M284" i="52" s="1"/>
  <c r="N284" i="52"/>
  <c r="O284" i="52" s="1"/>
  <c r="P284" i="52" s="1"/>
  <c r="Q284" i="52"/>
  <c r="R284" i="52" s="1"/>
  <c r="S284" i="52" s="1"/>
  <c r="T284" i="52" s="1"/>
  <c r="U284" i="52" s="1"/>
  <c r="V284" i="52" s="1"/>
  <c r="W284" i="52" s="1"/>
  <c r="X284" i="52" s="1"/>
  <c r="Y284" i="52" s="1"/>
  <c r="Z284" i="52" s="1"/>
  <c r="K284" i="52"/>
  <c r="M283" i="52"/>
  <c r="N283" i="52" s="1"/>
  <c r="O283" i="52" s="1"/>
  <c r="P283" i="52" s="1"/>
  <c r="Q283" i="52" s="1"/>
  <c r="R283" i="52" s="1"/>
  <c r="S283" i="52" s="1"/>
  <c r="T283" i="52" s="1"/>
  <c r="U283" i="52" s="1"/>
  <c r="V283" i="52"/>
  <c r="W283" i="52" s="1"/>
  <c r="X283" i="52" s="1"/>
  <c r="Y283" i="52"/>
  <c r="Z283" i="52" s="1"/>
  <c r="K283" i="52"/>
  <c r="L283" i="52" s="1"/>
  <c r="K282" i="52"/>
  <c r="L282" i="52" s="1"/>
  <c r="M282" i="52"/>
  <c r="N282" i="52" s="1"/>
  <c r="O282" i="52" s="1"/>
  <c r="P282" i="52" s="1"/>
  <c r="Q282" i="52" s="1"/>
  <c r="R282" i="52" s="1"/>
  <c r="S282" i="52" s="1"/>
  <c r="T282" i="52" s="1"/>
  <c r="U282" i="52" s="1"/>
  <c r="V282" i="52" s="1"/>
  <c r="W282" i="52" s="1"/>
  <c r="X282" i="52" s="1"/>
  <c r="Y282" i="52" s="1"/>
  <c r="Z282" i="52" s="1"/>
  <c r="K281" i="52"/>
  <c r="L281" i="52" s="1"/>
  <c r="M281" i="52" s="1"/>
  <c r="N281" i="52" s="1"/>
  <c r="O281" i="52" s="1"/>
  <c r="P281" i="52" s="1"/>
  <c r="Q281" i="52" s="1"/>
  <c r="R281" i="52" s="1"/>
  <c r="S281" i="52" s="1"/>
  <c r="T281" i="52" s="1"/>
  <c r="U281" i="52" s="1"/>
  <c r="V281" i="52" s="1"/>
  <c r="W281" i="52" s="1"/>
  <c r="X281" i="52" s="1"/>
  <c r="Y281" i="52" s="1"/>
  <c r="Z281" i="52" s="1"/>
  <c r="K280" i="52"/>
  <c r="L280" i="52"/>
  <c r="M280" i="52"/>
  <c r="N280" i="52" s="1"/>
  <c r="O280" i="52"/>
  <c r="P280" i="52" s="1"/>
  <c r="Q280" i="52" s="1"/>
  <c r="R280" i="52" s="1"/>
  <c r="S280" i="52" s="1"/>
  <c r="T280" i="52" s="1"/>
  <c r="U280" i="52" s="1"/>
  <c r="V280" i="52" s="1"/>
  <c r="W280" i="52" s="1"/>
  <c r="X280" i="52" s="1"/>
  <c r="Y280" i="52" s="1"/>
  <c r="Z280" i="52" s="1"/>
  <c r="AA280" i="52" s="1"/>
  <c r="K279" i="52"/>
  <c r="L279" i="52" s="1"/>
  <c r="M279" i="52" s="1"/>
  <c r="N279" i="52" s="1"/>
  <c r="O279" i="52" s="1"/>
  <c r="P279" i="52" s="1"/>
  <c r="Q279" i="52" s="1"/>
  <c r="R279" i="52" s="1"/>
  <c r="S279" i="52" s="1"/>
  <c r="T279" i="52" s="1"/>
  <c r="U279" i="52" s="1"/>
  <c r="V279" i="52" s="1"/>
  <c r="W279" i="52" s="1"/>
  <c r="X279" i="52" s="1"/>
  <c r="Y279" i="52" s="1"/>
  <c r="K278" i="52"/>
  <c r="L278" i="52" s="1"/>
  <c r="M278" i="52" s="1"/>
  <c r="N278" i="52" s="1"/>
  <c r="O278" i="52" s="1"/>
  <c r="P278" i="52" s="1"/>
  <c r="Q278" i="52" s="1"/>
  <c r="R278" i="52" s="1"/>
  <c r="S278" i="52" s="1"/>
  <c r="T278" i="52" s="1"/>
  <c r="U278" i="52" s="1"/>
  <c r="V278" i="52" s="1"/>
  <c r="W278" i="52" s="1"/>
  <c r="X278" i="52" s="1"/>
  <c r="Y278" i="52" s="1"/>
  <c r="Z278" i="52" s="1"/>
  <c r="K277" i="52"/>
  <c r="L277" i="52"/>
  <c r="M277" i="52"/>
  <c r="N277" i="52" s="1"/>
  <c r="O277" i="52" s="1"/>
  <c r="P277" i="52" s="1"/>
  <c r="Q277" i="52" s="1"/>
  <c r="R277" i="52" s="1"/>
  <c r="S277" i="52" s="1"/>
  <c r="T277" i="52" s="1"/>
  <c r="U277" i="52" s="1"/>
  <c r="V277" i="52" s="1"/>
  <c r="W277" i="52" s="1"/>
  <c r="N276" i="52"/>
  <c r="O276" i="52" s="1"/>
  <c r="P276" i="52" s="1"/>
  <c r="Q276" i="52" s="1"/>
  <c r="R276" i="52" s="1"/>
  <c r="S276" i="52" s="1"/>
  <c r="T276" i="52" s="1"/>
  <c r="U276" i="52" s="1"/>
  <c r="V276" i="52" s="1"/>
  <c r="W276" i="52" s="1"/>
  <c r="X276" i="52" s="1"/>
  <c r="Y276" i="52" s="1"/>
  <c r="K276" i="52"/>
  <c r="L276" i="52"/>
  <c r="M276" i="52" s="1"/>
  <c r="K275" i="52"/>
  <c r="L275" i="52" s="1"/>
  <c r="M275" i="52" s="1"/>
  <c r="N275" i="52" s="1"/>
  <c r="O275" i="52" s="1"/>
  <c r="P275" i="52" s="1"/>
  <c r="Q275" i="52" s="1"/>
  <c r="R275" i="52" s="1"/>
  <c r="S275" i="52" s="1"/>
  <c r="T275" i="52"/>
  <c r="U275" i="52"/>
  <c r="V275" i="52" s="1"/>
  <c r="W275" i="52" s="1"/>
  <c r="X275" i="52" s="1"/>
  <c r="Y275" i="52" s="1"/>
  <c r="K274" i="52"/>
  <c r="L274" i="52" s="1"/>
  <c r="M274" i="52" s="1"/>
  <c r="N274" i="52" s="1"/>
  <c r="O274" i="52" s="1"/>
  <c r="P274" i="52" s="1"/>
  <c r="Q274" i="52" s="1"/>
  <c r="R274" i="52" s="1"/>
  <c r="S274" i="52" s="1"/>
  <c r="T274" i="52" s="1"/>
  <c r="U274" i="52" s="1"/>
  <c r="V274" i="52" s="1"/>
  <c r="W274" i="52" s="1"/>
  <c r="X274" i="52" s="1"/>
  <c r="Y274" i="52" s="1"/>
  <c r="Z274" i="52" s="1"/>
  <c r="N273" i="52"/>
  <c r="O273" i="52"/>
  <c r="P273" i="52" s="1"/>
  <c r="Q273" i="52" s="1"/>
  <c r="R273" i="52" s="1"/>
  <c r="S273" i="52" s="1"/>
  <c r="T273" i="52" s="1"/>
  <c r="U273" i="52" s="1"/>
  <c r="V273" i="52" s="1"/>
  <c r="W273" i="52" s="1"/>
  <c r="X273" i="52" s="1"/>
  <c r="Y273" i="52" s="1"/>
  <c r="Z273" i="52"/>
  <c r="AA273" i="52" s="1"/>
  <c r="AB273" i="52" s="1"/>
  <c r="AC273" i="52" s="1"/>
  <c r="AD273" i="52" s="1"/>
  <c r="AE273" i="52" s="1"/>
  <c r="AF273" i="52" s="1"/>
  <c r="AG273" i="52" s="1"/>
  <c r="K273" i="52"/>
  <c r="L273" i="52" s="1"/>
  <c r="M273" i="52" s="1"/>
  <c r="H268" i="52"/>
  <c r="K267" i="52"/>
  <c r="L267" i="52" s="1"/>
  <c r="M267" i="52" s="1"/>
  <c r="N267" i="52" s="1"/>
  <c r="O267" i="52" s="1"/>
  <c r="P267" i="52" s="1"/>
  <c r="Q267" i="52" s="1"/>
  <c r="R267" i="52" s="1"/>
  <c r="S267" i="52" s="1"/>
  <c r="T267" i="52"/>
  <c r="U267" i="52" s="1"/>
  <c r="V267" i="52"/>
  <c r="W267" i="52" s="1"/>
  <c r="X267" i="52" s="1"/>
  <c r="Y267" i="52" s="1"/>
  <c r="Z267" i="52" s="1"/>
  <c r="AA267" i="52" s="1"/>
  <c r="AB267" i="52" s="1"/>
  <c r="AC267" i="52" s="1"/>
  <c r="AD267" i="52" s="1"/>
  <c r="AE267" i="52" s="1"/>
  <c r="AF267" i="52" s="1"/>
  <c r="AG267" i="52" s="1"/>
  <c r="AH267" i="52" s="1"/>
  <c r="AI267" i="52" s="1"/>
  <c r="AJ267" i="52" s="1"/>
  <c r="AK267" i="52" s="1"/>
  <c r="AL267" i="52" s="1"/>
  <c r="AM267" i="52" s="1"/>
  <c r="AN267" i="52" s="1"/>
  <c r="AO267" i="52" s="1"/>
  <c r="AP267" i="52" s="1"/>
  <c r="AQ267" i="52" s="1"/>
  <c r="AR267" i="52" s="1"/>
  <c r="K266" i="52"/>
  <c r="L266" i="52"/>
  <c r="M266" i="52" s="1"/>
  <c r="N266" i="52" s="1"/>
  <c r="O266" i="52" s="1"/>
  <c r="P266" i="52" s="1"/>
  <c r="Q266" i="52" s="1"/>
  <c r="R266" i="52" s="1"/>
  <c r="S266" i="52" s="1"/>
  <c r="T266" i="52" s="1"/>
  <c r="U266" i="52"/>
  <c r="V266" i="52" s="1"/>
  <c r="W266" i="52" s="1"/>
  <c r="X266" i="52" s="1"/>
  <c r="Y266" i="52" s="1"/>
  <c r="Z266" i="52" s="1"/>
  <c r="AA266" i="52" s="1"/>
  <c r="AB266" i="52" s="1"/>
  <c r="AC266" i="52" s="1"/>
  <c r="AD266" i="52" s="1"/>
  <c r="AE266" i="52" s="1"/>
  <c r="AF266" i="52" s="1"/>
  <c r="AG266" i="52" s="1"/>
  <c r="AH266" i="52" s="1"/>
  <c r="AI266" i="52" s="1"/>
  <c r="AJ266" i="52" s="1"/>
  <c r="AK266" i="52" s="1"/>
  <c r="AL266" i="52" s="1"/>
  <c r="AM266" i="52" s="1"/>
  <c r="AN266" i="52" s="1"/>
  <c r="AO266" i="52" s="1"/>
  <c r="AP266" i="52" s="1"/>
  <c r="K265" i="52"/>
  <c r="L265" i="52" s="1"/>
  <c r="M265" i="52"/>
  <c r="N265" i="52" s="1"/>
  <c r="O265" i="52" s="1"/>
  <c r="P265" i="52" s="1"/>
  <c r="Q265" i="52" s="1"/>
  <c r="R265" i="52" s="1"/>
  <c r="S265" i="52" s="1"/>
  <c r="T265" i="52" s="1"/>
  <c r="U265" i="52" s="1"/>
  <c r="V265" i="52"/>
  <c r="W265" i="52" s="1"/>
  <c r="X265" i="52" s="1"/>
  <c r="Y265" i="52" s="1"/>
  <c r="Z265" i="52" s="1"/>
  <c r="AA265" i="52" s="1"/>
  <c r="AB265" i="52" s="1"/>
  <c r="AC265" i="52" s="1"/>
  <c r="AD265" i="52" s="1"/>
  <c r="AE265" i="52" s="1"/>
  <c r="AF265" i="52" s="1"/>
  <c r="AG265" i="52" s="1"/>
  <c r="AH265" i="52" s="1"/>
  <c r="AI265" i="52" s="1"/>
  <c r="AJ265" i="52" s="1"/>
  <c r="AK265" i="52" s="1"/>
  <c r="AL265" i="52" s="1"/>
  <c r="AM265" i="52" s="1"/>
  <c r="AN265" i="52" s="1"/>
  <c r="AO265" i="52" s="1"/>
  <c r="AP265" i="52" s="1"/>
  <c r="K264" i="52"/>
  <c r="L264" i="52"/>
  <c r="M264" i="52" s="1"/>
  <c r="N264" i="52"/>
  <c r="O264" i="52" s="1"/>
  <c r="P264" i="52" s="1"/>
  <c r="Q264" i="52" s="1"/>
  <c r="R264" i="52" s="1"/>
  <c r="S264" i="52" s="1"/>
  <c r="T264" i="52" s="1"/>
  <c r="U264" i="52" s="1"/>
  <c r="V264" i="52" s="1"/>
  <c r="W264" i="52" s="1"/>
  <c r="X264" i="52" s="1"/>
  <c r="Y264" i="52" s="1"/>
  <c r="Z264" i="52" s="1"/>
  <c r="AA264" i="52" s="1"/>
  <c r="AB264" i="52" s="1"/>
  <c r="AC264" i="52" s="1"/>
  <c r="AD264" i="52" s="1"/>
  <c r="AE264" i="52" s="1"/>
  <c r="AF264" i="52" s="1"/>
  <c r="AG264" i="52" s="1"/>
  <c r="AH264" i="52" s="1"/>
  <c r="AI264" i="52" s="1"/>
  <c r="AJ264" i="52" s="1"/>
  <c r="AK264" i="52" s="1"/>
  <c r="AL264" i="52" s="1"/>
  <c r="AM264" i="52" s="1"/>
  <c r="AN264" i="52" s="1"/>
  <c r="AO264" i="52" s="1"/>
  <c r="AP264" i="52" s="1"/>
  <c r="L263" i="52"/>
  <c r="M263" i="52"/>
  <c r="N263" i="52" s="1"/>
  <c r="O263" i="52" s="1"/>
  <c r="P263" i="52"/>
  <c r="Q263" i="52"/>
  <c r="R263" i="52" s="1"/>
  <c r="S263" i="52" s="1"/>
  <c r="T263" i="52" s="1"/>
  <c r="U263" i="52" s="1"/>
  <c r="V263" i="52" s="1"/>
  <c r="W263" i="52" s="1"/>
  <c r="X263" i="52" s="1"/>
  <c r="Y263" i="52" s="1"/>
  <c r="K263" i="52"/>
  <c r="M262" i="52"/>
  <c r="N262" i="52" s="1"/>
  <c r="O262" i="52" s="1"/>
  <c r="P262" i="52" s="1"/>
  <c r="Q262" i="52" s="1"/>
  <c r="R262" i="52" s="1"/>
  <c r="S262" i="52" s="1"/>
  <c r="T262" i="52" s="1"/>
  <c r="U262" i="52" s="1"/>
  <c r="V262" i="52" s="1"/>
  <c r="W262" i="52" s="1"/>
  <c r="X262" i="52" s="1"/>
  <c r="Y262" i="52" s="1"/>
  <c r="Z262" i="52" s="1"/>
  <c r="AA262" i="52" s="1"/>
  <c r="AB262" i="52" s="1"/>
  <c r="AC262" i="52" s="1"/>
  <c r="AD262" i="52" s="1"/>
  <c r="AE262" i="52" s="1"/>
  <c r="AF262" i="52" s="1"/>
  <c r="AG262" i="52" s="1"/>
  <c r="AH262" i="52" s="1"/>
  <c r="AI262" i="52" s="1"/>
  <c r="AJ262" i="52" s="1"/>
  <c r="AK262" i="52" s="1"/>
  <c r="AL262" i="52" s="1"/>
  <c r="AM262" i="52" s="1"/>
  <c r="AN262" i="52" s="1"/>
  <c r="AO262" i="52" s="1"/>
  <c r="AP262" i="52" s="1"/>
  <c r="K262" i="52"/>
  <c r="L262" i="52" s="1"/>
  <c r="K261" i="52"/>
  <c r="L261" i="52" s="1"/>
  <c r="M261" i="52"/>
  <c r="N261" i="52" s="1"/>
  <c r="O261" i="52" s="1"/>
  <c r="P261" i="52"/>
  <c r="Q261" i="52" s="1"/>
  <c r="R261" i="52" s="1"/>
  <c r="S261" i="52" s="1"/>
  <c r="T261" i="52" s="1"/>
  <c r="U261" i="52" s="1"/>
  <c r="V261" i="52" s="1"/>
  <c r="W261" i="52" s="1"/>
  <c r="X261" i="52" s="1"/>
  <c r="Y261" i="52" s="1"/>
  <c r="Z261" i="52" s="1"/>
  <c r="AA261" i="52" s="1"/>
  <c r="AB261" i="52" s="1"/>
  <c r="AC261" i="52"/>
  <c r="AD261" i="52" s="1"/>
  <c r="AE261" i="52" s="1"/>
  <c r="AF261" i="52" s="1"/>
  <c r="AG261" i="52" s="1"/>
  <c r="AH261" i="52" s="1"/>
  <c r="AI261" i="52" s="1"/>
  <c r="AJ261" i="52" s="1"/>
  <c r="AK261" i="52" s="1"/>
  <c r="AL261" i="52" s="1"/>
  <c r="AM261" i="52" s="1"/>
  <c r="AN261" i="52" s="1"/>
  <c r="AO261" i="52" s="1"/>
  <c r="AP261" i="52" s="1"/>
  <c r="K260" i="52"/>
  <c r="L260" i="52" s="1"/>
  <c r="M260" i="52" s="1"/>
  <c r="N260" i="52" s="1"/>
  <c r="O260" i="52" s="1"/>
  <c r="P260" i="52" s="1"/>
  <c r="Q260" i="52" s="1"/>
  <c r="R260" i="52" s="1"/>
  <c r="S260" i="52" s="1"/>
  <c r="T260" i="52" s="1"/>
  <c r="U260" i="52" s="1"/>
  <c r="V260" i="52" s="1"/>
  <c r="W260" i="52" s="1"/>
  <c r="X260" i="52" s="1"/>
  <c r="Y260" i="52" s="1"/>
  <c r="Z260" i="52" s="1"/>
  <c r="AA260" i="52" s="1"/>
  <c r="AB260" i="52" s="1"/>
  <c r="AC260" i="52" s="1"/>
  <c r="AD260" i="52" s="1"/>
  <c r="AE260" i="52" s="1"/>
  <c r="AF260" i="52"/>
  <c r="AG260" i="52" s="1"/>
  <c r="AH260" i="52" s="1"/>
  <c r="AI260" i="52" s="1"/>
  <c r="AJ260" i="52" s="1"/>
  <c r="AK260" i="52" s="1"/>
  <c r="AL260" i="52" s="1"/>
  <c r="AM260" i="52" s="1"/>
  <c r="AN260" i="52" s="1"/>
  <c r="AO260" i="52" s="1"/>
  <c r="AP260" i="52" s="1"/>
  <c r="K259" i="52"/>
  <c r="L259" i="52"/>
  <c r="M259" i="52" s="1"/>
  <c r="N259" i="52" s="1"/>
  <c r="O259" i="52" s="1"/>
  <c r="P259" i="52" s="1"/>
  <c r="Q259" i="52" s="1"/>
  <c r="R259" i="52" s="1"/>
  <c r="S259" i="52" s="1"/>
  <c r="T259" i="52" s="1"/>
  <c r="U259" i="52" s="1"/>
  <c r="V259" i="52" s="1"/>
  <c r="W259" i="52" s="1"/>
  <c r="X259" i="52" s="1"/>
  <c r="Y259" i="52" s="1"/>
  <c r="Z259" i="52" s="1"/>
  <c r="AA259" i="52" s="1"/>
  <c r="Q258" i="52"/>
  <c r="R258" i="52" s="1"/>
  <c r="S258" i="52" s="1"/>
  <c r="T258" i="52" s="1"/>
  <c r="U258" i="52" s="1"/>
  <c r="V258" i="52" s="1"/>
  <c r="W258" i="52" s="1"/>
  <c r="X258" i="52" s="1"/>
  <c r="Y258" i="52" s="1"/>
  <c r="Z258" i="52" s="1"/>
  <c r="AA258" i="52" s="1"/>
  <c r="AB258" i="52" s="1"/>
  <c r="AC258" i="52" s="1"/>
  <c r="AD258" i="52" s="1"/>
  <c r="AE258" i="52" s="1"/>
  <c r="AF258" i="52" s="1"/>
  <c r="AG258" i="52" s="1"/>
  <c r="AH258" i="52" s="1"/>
  <c r="AI258" i="52" s="1"/>
  <c r="AJ258" i="52" s="1"/>
  <c r="AK258" i="52" s="1"/>
  <c r="AL258" i="52" s="1"/>
  <c r="AM258" i="52" s="1"/>
  <c r="AN258" i="52" s="1"/>
  <c r="AO258" i="52" s="1"/>
  <c r="AP258" i="52" s="1"/>
  <c r="AQ258" i="52" s="1"/>
  <c r="K258" i="52"/>
  <c r="L258" i="52" s="1"/>
  <c r="M258" i="52" s="1"/>
  <c r="N258" i="52" s="1"/>
  <c r="O258" i="52" s="1"/>
  <c r="P258" i="52" s="1"/>
  <c r="M257" i="52"/>
  <c r="N257" i="52" s="1"/>
  <c r="O257" i="52" s="1"/>
  <c r="P257" i="52" s="1"/>
  <c r="Q257" i="52" s="1"/>
  <c r="R257" i="52" s="1"/>
  <c r="S257" i="52" s="1"/>
  <c r="T257" i="52" s="1"/>
  <c r="U257" i="52" s="1"/>
  <c r="V257" i="52" s="1"/>
  <c r="W257" i="52" s="1"/>
  <c r="X257" i="52" s="1"/>
  <c r="Y257" i="52" s="1"/>
  <c r="Z257" i="52" s="1"/>
  <c r="AA257" i="52" s="1"/>
  <c r="AB257" i="52" s="1"/>
  <c r="AC257" i="52" s="1"/>
  <c r="AD257" i="52" s="1"/>
  <c r="AE257" i="52" s="1"/>
  <c r="AF257" i="52" s="1"/>
  <c r="AG257" i="52" s="1"/>
  <c r="AH257" i="52" s="1"/>
  <c r="AI257" i="52" s="1"/>
  <c r="AJ257" i="52" s="1"/>
  <c r="AK257" i="52" s="1"/>
  <c r="AL257" i="52" s="1"/>
  <c r="AM257" i="52" s="1"/>
  <c r="AN257" i="52" s="1"/>
  <c r="AO257" i="52" s="1"/>
  <c r="K257" i="52"/>
  <c r="L257" i="52"/>
  <c r="K256" i="52"/>
  <c r="L256" i="52"/>
  <c r="M256" i="52" s="1"/>
  <c r="N256" i="52" s="1"/>
  <c r="O256" i="52" s="1"/>
  <c r="P256" i="52" s="1"/>
  <c r="Q256" i="52" s="1"/>
  <c r="R256" i="52" s="1"/>
  <c r="S256" i="52" s="1"/>
  <c r="T256" i="52" s="1"/>
  <c r="U256" i="52" s="1"/>
  <c r="V256" i="52"/>
  <c r="W256" i="52" s="1"/>
  <c r="X256" i="52" s="1"/>
  <c r="Y256" i="52" s="1"/>
  <c r="Z256" i="52" s="1"/>
  <c r="AA256" i="52" s="1"/>
  <c r="K255" i="52"/>
  <c r="L255" i="52" s="1"/>
  <c r="M255" i="52" s="1"/>
  <c r="N255" i="52" s="1"/>
  <c r="O255" i="52" s="1"/>
  <c r="P255" i="52" s="1"/>
  <c r="Q255" i="52"/>
  <c r="R255" i="52" s="1"/>
  <c r="S255" i="52" s="1"/>
  <c r="T255" i="52" s="1"/>
  <c r="U255" i="52" s="1"/>
  <c r="V255" i="52" s="1"/>
  <c r="W255" i="52" s="1"/>
  <c r="X255" i="52" s="1"/>
  <c r="Y255" i="52" s="1"/>
  <c r="Z255" i="52" s="1"/>
  <c r="AA255" i="52" s="1"/>
  <c r="K254" i="52"/>
  <c r="L254" i="52"/>
  <c r="M254" i="52" s="1"/>
  <c r="N254" i="52" s="1"/>
  <c r="O254" i="52" s="1"/>
  <c r="P254" i="52" s="1"/>
  <c r="Q254" i="52" s="1"/>
  <c r="R254" i="52" s="1"/>
  <c r="S254" i="52" s="1"/>
  <c r="T254" i="52" s="1"/>
  <c r="U254" i="52" s="1"/>
  <c r="V254" i="52" s="1"/>
  <c r="W254" i="52" s="1"/>
  <c r="X254" i="52" s="1"/>
  <c r="Y254" i="52" s="1"/>
  <c r="Z254" i="52"/>
  <c r="AA254" i="52" s="1"/>
  <c r="AB254" i="52" s="1"/>
  <c r="AC254" i="52" s="1"/>
  <c r="AD254" i="52" s="1"/>
  <c r="AE254" i="52" s="1"/>
  <c r="AF254" i="52" s="1"/>
  <c r="AG254" i="52" s="1"/>
  <c r="AH254" i="52" s="1"/>
  <c r="AI254" i="52" s="1"/>
  <c r="AJ254" i="52" s="1"/>
  <c r="AK254" i="52" s="1"/>
  <c r="AL254" i="52" s="1"/>
  <c r="AM254" i="52" s="1"/>
  <c r="AN254" i="52" s="1"/>
  <c r="AO254" i="52" s="1"/>
  <c r="AP254" i="52" s="1"/>
  <c r="AQ254" i="52" s="1"/>
  <c r="K253" i="52"/>
  <c r="L253" i="52" s="1"/>
  <c r="M253" i="52" s="1"/>
  <c r="N253" i="52"/>
  <c r="O253" i="52"/>
  <c r="P253" i="52" s="1"/>
  <c r="Q253" i="52"/>
  <c r="R253" i="52" s="1"/>
  <c r="S253" i="52" s="1"/>
  <c r="T253" i="52" s="1"/>
  <c r="U253" i="52" s="1"/>
  <c r="V253" i="52" s="1"/>
  <c r="W253" i="52" s="1"/>
  <c r="X253" i="52" s="1"/>
  <c r="Y253" i="52" s="1"/>
  <c r="Z253" i="52" s="1"/>
  <c r="K252" i="52"/>
  <c r="L252" i="52" s="1"/>
  <c r="M252" i="52" s="1"/>
  <c r="N252" i="52" s="1"/>
  <c r="O252" i="52" s="1"/>
  <c r="P252" i="52" s="1"/>
  <c r="Q252" i="52" s="1"/>
  <c r="R252" i="52" s="1"/>
  <c r="S252" i="52" s="1"/>
  <c r="T252" i="52" s="1"/>
  <c r="U252" i="52" s="1"/>
  <c r="V252" i="52" s="1"/>
  <c r="W252" i="52" s="1"/>
  <c r="X252" i="52" s="1"/>
  <c r="Y252" i="52" s="1"/>
  <c r="Z252" i="52" s="1"/>
  <c r="K251" i="52"/>
  <c r="L251" i="52"/>
  <c r="M251" i="52" s="1"/>
  <c r="N251" i="52" s="1"/>
  <c r="O251" i="52" s="1"/>
  <c r="P251" i="52" s="1"/>
  <c r="Q251" i="52" s="1"/>
  <c r="R251" i="52" s="1"/>
  <c r="S251" i="52" s="1"/>
  <c r="T251" i="52" s="1"/>
  <c r="U251" i="52" s="1"/>
  <c r="V251" i="52" s="1"/>
  <c r="W251" i="52" s="1"/>
  <c r="X251" i="52" s="1"/>
  <c r="Y251" i="52" s="1"/>
  <c r="Z251" i="52" s="1"/>
  <c r="AA251" i="52" s="1"/>
  <c r="AB251" i="52" s="1"/>
  <c r="AC251" i="52" s="1"/>
  <c r="AD251" i="52" s="1"/>
  <c r="AE251" i="52" s="1"/>
  <c r="AF251" i="52" s="1"/>
  <c r="AG251" i="52" s="1"/>
  <c r="AH251" i="52" s="1"/>
  <c r="AI251" i="52" s="1"/>
  <c r="AJ251" i="52" s="1"/>
  <c r="AK251" i="52" s="1"/>
  <c r="AL251" i="52" s="1"/>
  <c r="AM251" i="52" s="1"/>
  <c r="AN251" i="52" s="1"/>
  <c r="K250" i="52"/>
  <c r="L250" i="52"/>
  <c r="M250" i="52" s="1"/>
  <c r="N250" i="52" s="1"/>
  <c r="O250" i="52" s="1"/>
  <c r="P250" i="52" s="1"/>
  <c r="Q250" i="52" s="1"/>
  <c r="R250" i="52" s="1"/>
  <c r="S250" i="52" s="1"/>
  <c r="T250" i="52" s="1"/>
  <c r="U250" i="52" s="1"/>
  <c r="V250" i="52" s="1"/>
  <c r="W250" i="52" s="1"/>
  <c r="X250" i="52" s="1"/>
  <c r="Y250" i="52" s="1"/>
  <c r="Z250" i="52" s="1"/>
  <c r="K249" i="52"/>
  <c r="L249" i="52" s="1"/>
  <c r="M249" i="52" s="1"/>
  <c r="N249" i="52" s="1"/>
  <c r="O249" i="52" s="1"/>
  <c r="P249" i="52" s="1"/>
  <c r="Q249" i="52" s="1"/>
  <c r="R249" i="52" s="1"/>
  <c r="S249" i="52" s="1"/>
  <c r="T249" i="52" s="1"/>
  <c r="U249" i="52" s="1"/>
  <c r="V249" i="52" s="1"/>
  <c r="W249" i="52" s="1"/>
  <c r="X249" i="52" s="1"/>
  <c r="Y249" i="52" s="1"/>
  <c r="Z249" i="52" s="1"/>
  <c r="AA249" i="52" s="1"/>
  <c r="AB249" i="52" s="1"/>
  <c r="AC249" i="52"/>
  <c r="AD249" i="52" s="1"/>
  <c r="AE249" i="52" s="1"/>
  <c r="AF249" i="52" s="1"/>
  <c r="AG249" i="52" s="1"/>
  <c r="AH249" i="52" s="1"/>
  <c r="AI249" i="52" s="1"/>
  <c r="AJ249" i="52" s="1"/>
  <c r="AK249" i="52" s="1"/>
  <c r="AL249" i="52" s="1"/>
  <c r="AM249" i="52" s="1"/>
  <c r="AN249" i="52" s="1"/>
  <c r="AO249" i="52" s="1"/>
  <c r="AP249" i="52" s="1"/>
  <c r="AQ249" i="52" s="1"/>
  <c r="AR249" i="52" s="1"/>
  <c r="AS249" i="52" s="1"/>
  <c r="AT249" i="52" s="1"/>
  <c r="K248" i="52"/>
  <c r="L248" i="52" s="1"/>
  <c r="M248" i="52" s="1"/>
  <c r="N248" i="52" s="1"/>
  <c r="O248" i="52" s="1"/>
  <c r="P248" i="52" s="1"/>
  <c r="Q248" i="52"/>
  <c r="R248" i="52" s="1"/>
  <c r="S248" i="52" s="1"/>
  <c r="T248" i="52"/>
  <c r="U248" i="52" s="1"/>
  <c r="V248" i="52" s="1"/>
  <c r="W248" i="52" s="1"/>
  <c r="X248" i="52" s="1"/>
  <c r="Y248" i="52" s="1"/>
  <c r="K247" i="52"/>
  <c r="L247" i="52"/>
  <c r="M247" i="52" s="1"/>
  <c r="N247" i="52"/>
  <c r="O247" i="52" s="1"/>
  <c r="P247" i="52" s="1"/>
  <c r="Q247" i="52" s="1"/>
  <c r="R247" i="52" s="1"/>
  <c r="S247" i="52" s="1"/>
  <c r="T247" i="52" s="1"/>
  <c r="U247" i="52" s="1"/>
  <c r="V247" i="52" s="1"/>
  <c r="W247" i="52" s="1"/>
  <c r="X247" i="52" s="1"/>
  <c r="Y247" i="52" s="1"/>
  <c r="Z247" i="52" s="1"/>
  <c r="K246" i="52"/>
  <c r="L246" i="52" s="1"/>
  <c r="M246" i="52" s="1"/>
  <c r="N246" i="52" s="1"/>
  <c r="O246" i="52" s="1"/>
  <c r="P246" i="52" s="1"/>
  <c r="Q246" i="52" s="1"/>
  <c r="R246" i="52" s="1"/>
  <c r="S246" i="52" s="1"/>
  <c r="T246" i="52" s="1"/>
  <c r="U246" i="52" s="1"/>
  <c r="V246" i="52" s="1"/>
  <c r="W246" i="52" s="1"/>
  <c r="X246" i="52" s="1"/>
  <c r="Y246" i="52" s="1"/>
  <c r="Z246" i="52" s="1"/>
  <c r="K245" i="52"/>
  <c r="L245" i="52"/>
  <c r="M245" i="52" s="1"/>
  <c r="N245" i="52" s="1"/>
  <c r="O245" i="52"/>
  <c r="P245" i="52"/>
  <c r="Q245" i="52" s="1"/>
  <c r="R245" i="52" s="1"/>
  <c r="S245" i="52" s="1"/>
  <c r="T245" i="52" s="1"/>
  <c r="U245" i="52" s="1"/>
  <c r="V245" i="52" s="1"/>
  <c r="W245" i="52" s="1"/>
  <c r="X245" i="52" s="1"/>
  <c r="Y245" i="52" s="1"/>
  <c r="Z245" i="52" s="1"/>
  <c r="AA245" i="52" s="1"/>
  <c r="AB245" i="52" s="1"/>
  <c r="AC245" i="52" s="1"/>
  <c r="AD245" i="52" s="1"/>
  <c r="AE245" i="52" s="1"/>
  <c r="AF245" i="52" s="1"/>
  <c r="AG245" i="52" s="1"/>
  <c r="AH245" i="52" s="1"/>
  <c r="AI245" i="52" s="1"/>
  <c r="AJ245" i="52" s="1"/>
  <c r="AK245" i="52" s="1"/>
  <c r="AL245" i="52" s="1"/>
  <c r="AM245" i="52" s="1"/>
  <c r="AN245" i="52" s="1"/>
  <c r="AO245" i="52" s="1"/>
  <c r="AP245" i="52" s="1"/>
  <c r="K244" i="52"/>
  <c r="L244" i="52" s="1"/>
  <c r="M244" i="52" s="1"/>
  <c r="N244" i="52" s="1"/>
  <c r="O244" i="52" s="1"/>
  <c r="P244" i="52"/>
  <c r="Q244" i="52" s="1"/>
  <c r="R244" i="52" s="1"/>
  <c r="S244" i="52" s="1"/>
  <c r="T244" i="52" s="1"/>
  <c r="U244" i="52" s="1"/>
  <c r="V244" i="52" s="1"/>
  <c r="W244" i="52" s="1"/>
  <c r="X244" i="52" s="1"/>
  <c r="Y244" i="52" s="1"/>
  <c r="Z244" i="52" s="1"/>
  <c r="K243" i="52"/>
  <c r="L243" i="52"/>
  <c r="M243" i="52" s="1"/>
  <c r="N243" i="52" s="1"/>
  <c r="O243" i="52" s="1"/>
  <c r="P243" i="52" s="1"/>
  <c r="Q243" i="52" s="1"/>
  <c r="R243" i="52" s="1"/>
  <c r="S243" i="52" s="1"/>
  <c r="T243" i="52" s="1"/>
  <c r="U243" i="52" s="1"/>
  <c r="V243" i="52" s="1"/>
  <c r="W243" i="52" s="1"/>
  <c r="X243" i="52" s="1"/>
  <c r="Y243" i="52" s="1"/>
  <c r="Z243" i="52" s="1"/>
  <c r="AA243" i="52" s="1"/>
  <c r="AB243" i="52" s="1"/>
  <c r="AC243" i="52" s="1"/>
  <c r="AD243" i="52" s="1"/>
  <c r="AE243" i="52" s="1"/>
  <c r="AF243" i="52" s="1"/>
  <c r="AG243" i="52" s="1"/>
  <c r="AH243" i="52"/>
  <c r="AI243" i="52" s="1"/>
  <c r="AJ243" i="52" s="1"/>
  <c r="AK243" i="52" s="1"/>
  <c r="AL243" i="52" s="1"/>
  <c r="AM243" i="52" s="1"/>
  <c r="AN243" i="52" s="1"/>
  <c r="AO243" i="52" s="1"/>
  <c r="K242" i="52"/>
  <c r="L242" i="52" s="1"/>
  <c r="M242" i="52" s="1"/>
  <c r="N242" i="52"/>
  <c r="O242" i="52"/>
  <c r="P242" i="52" s="1"/>
  <c r="Q242" i="52"/>
  <c r="R242" i="52" s="1"/>
  <c r="S242" i="52" s="1"/>
  <c r="T242" i="52" s="1"/>
  <c r="U242" i="52" s="1"/>
  <c r="V242" i="52" s="1"/>
  <c r="W242" i="52" s="1"/>
  <c r="X242" i="52" s="1"/>
  <c r="Y242" i="52" s="1"/>
  <c r="Z242" i="52" s="1"/>
  <c r="K241" i="52"/>
  <c r="L241" i="52" s="1"/>
  <c r="M241" i="52" s="1"/>
  <c r="N241" i="52" s="1"/>
  <c r="O241" i="52" s="1"/>
  <c r="P241" i="52" s="1"/>
  <c r="Q241" i="52" s="1"/>
  <c r="R241" i="52" s="1"/>
  <c r="S241" i="52" s="1"/>
  <c r="T241" i="52" s="1"/>
  <c r="U241" i="52" s="1"/>
  <c r="V241" i="52" s="1"/>
  <c r="W241" i="52" s="1"/>
  <c r="X241" i="52" s="1"/>
  <c r="Y241" i="52" s="1"/>
  <c r="K240" i="52"/>
  <c r="L240" i="52" s="1"/>
  <c r="M240" i="52" s="1"/>
  <c r="N240" i="52" s="1"/>
  <c r="O240" i="52" s="1"/>
  <c r="P240" i="52" s="1"/>
  <c r="Q240" i="52" s="1"/>
  <c r="R240" i="52" s="1"/>
  <c r="S240" i="52"/>
  <c r="T240" i="52"/>
  <c r="U240" i="52" s="1"/>
  <c r="V240" i="52" s="1"/>
  <c r="W240" i="52" s="1"/>
  <c r="X240" i="52" s="1"/>
  <c r="Y240" i="52" s="1"/>
  <c r="Z240" i="52" s="1"/>
  <c r="AA240" i="52" s="1"/>
  <c r="K239" i="52"/>
  <c r="L239" i="52" s="1"/>
  <c r="M239" i="52" s="1"/>
  <c r="N239" i="52"/>
  <c r="O239" i="52"/>
  <c r="P239" i="52" s="1"/>
  <c r="Q239" i="52" s="1"/>
  <c r="R239" i="52" s="1"/>
  <c r="S239" i="52" s="1"/>
  <c r="T239" i="52" s="1"/>
  <c r="U239" i="52" s="1"/>
  <c r="V239" i="52" s="1"/>
  <c r="W239" i="52" s="1"/>
  <c r="X239" i="52" s="1"/>
  <c r="Y239" i="52" s="1"/>
  <c r="Z239" i="52" s="1"/>
  <c r="K238" i="52"/>
  <c r="L238" i="52" s="1"/>
  <c r="M238" i="52" s="1"/>
  <c r="N238" i="52" s="1"/>
  <c r="O238" i="52" s="1"/>
  <c r="P238" i="52" s="1"/>
  <c r="Q238" i="52" s="1"/>
  <c r="R238" i="52" s="1"/>
  <c r="S238" i="52" s="1"/>
  <c r="T238" i="52" s="1"/>
  <c r="U238" i="52" s="1"/>
  <c r="V238" i="52"/>
  <c r="W238" i="52" s="1"/>
  <c r="X238" i="52" s="1"/>
  <c r="Y238" i="52" s="1"/>
  <c r="Z238" i="52" s="1"/>
  <c r="K237" i="52"/>
  <c r="L237" i="52"/>
  <c r="M237" i="52"/>
  <c r="N237" i="52" s="1"/>
  <c r="O237" i="52"/>
  <c r="P237" i="52" s="1"/>
  <c r="Q237" i="52" s="1"/>
  <c r="R237" i="52"/>
  <c r="S237" i="52" s="1"/>
  <c r="T237" i="52" s="1"/>
  <c r="U237" i="52" s="1"/>
  <c r="V237" i="52" s="1"/>
  <c r="W237" i="52" s="1"/>
  <c r="X237" i="52" s="1"/>
  <c r="Y237" i="52" s="1"/>
  <c r="Z237" i="52" s="1"/>
  <c r="K236" i="52"/>
  <c r="L236" i="52" s="1"/>
  <c r="M236" i="52" s="1"/>
  <c r="N236" i="52" s="1"/>
  <c r="O236" i="52" s="1"/>
  <c r="P236" i="52" s="1"/>
  <c r="Q236" i="52" s="1"/>
  <c r="R236" i="52" s="1"/>
  <c r="S236" i="52" s="1"/>
  <c r="T236" i="52" s="1"/>
  <c r="U236" i="52" s="1"/>
  <c r="V236" i="52" s="1"/>
  <c r="W236" i="52" s="1"/>
  <c r="X236" i="52" s="1"/>
  <c r="M235" i="52"/>
  <c r="N235" i="52" s="1"/>
  <c r="O235" i="52" s="1"/>
  <c r="P235" i="52" s="1"/>
  <c r="Q235" i="52" s="1"/>
  <c r="R235" i="52" s="1"/>
  <c r="S235" i="52" s="1"/>
  <c r="T235" i="52" s="1"/>
  <c r="U235" i="52" s="1"/>
  <c r="V235" i="52"/>
  <c r="W235" i="52" s="1"/>
  <c r="X235" i="52" s="1"/>
  <c r="Y235" i="52"/>
  <c r="Z235" i="52" s="1"/>
  <c r="AA235" i="52" s="1"/>
  <c r="K235" i="52"/>
  <c r="L235" i="52" s="1"/>
  <c r="K234" i="52"/>
  <c r="L234" i="52" s="1"/>
  <c r="M234" i="52" s="1"/>
  <c r="N234" i="52" s="1"/>
  <c r="O234" i="52" s="1"/>
  <c r="P234" i="52" s="1"/>
  <c r="Q234" i="52" s="1"/>
  <c r="R234" i="52" s="1"/>
  <c r="S234" i="52" s="1"/>
  <c r="T234" i="52" s="1"/>
  <c r="U234" i="52" s="1"/>
  <c r="V234" i="52" s="1"/>
  <c r="W234" i="52" s="1"/>
  <c r="X234" i="52" s="1"/>
  <c r="Y234" i="52" s="1"/>
  <c r="Z234" i="52" s="1"/>
  <c r="M233" i="52"/>
  <c r="N233" i="52" s="1"/>
  <c r="O233" i="52" s="1"/>
  <c r="P233" i="52"/>
  <c r="Q233" i="52" s="1"/>
  <c r="R233" i="52" s="1"/>
  <c r="S233" i="52" s="1"/>
  <c r="T233" i="52" s="1"/>
  <c r="U233" i="52" s="1"/>
  <c r="V233" i="52" s="1"/>
  <c r="W233" i="52" s="1"/>
  <c r="X233" i="52" s="1"/>
  <c r="Y233" i="52" s="1"/>
  <c r="Z233" i="52" s="1"/>
  <c r="K233" i="52"/>
  <c r="L233" i="52" s="1"/>
  <c r="K232" i="52"/>
  <c r="L232" i="52" s="1"/>
  <c r="M232" i="52" s="1"/>
  <c r="N232" i="52" s="1"/>
  <c r="O232" i="52" s="1"/>
  <c r="P232" i="52" s="1"/>
  <c r="Q232" i="52" s="1"/>
  <c r="R232" i="52" s="1"/>
  <c r="S232" i="52" s="1"/>
  <c r="T232" i="52" s="1"/>
  <c r="U232" i="52" s="1"/>
  <c r="V232" i="52" s="1"/>
  <c r="W232" i="52" s="1"/>
  <c r="X232" i="52" s="1"/>
  <c r="Y232" i="52" s="1"/>
  <c r="Z232" i="52" s="1"/>
  <c r="AA232" i="52" s="1"/>
  <c r="K231" i="52"/>
  <c r="L231" i="52"/>
  <c r="M231" i="52" s="1"/>
  <c r="N231" i="52" s="1"/>
  <c r="O231" i="52" s="1"/>
  <c r="P231" i="52" s="1"/>
  <c r="Q231" i="52" s="1"/>
  <c r="R231" i="52" s="1"/>
  <c r="S231" i="52" s="1"/>
  <c r="T231" i="52" s="1"/>
  <c r="U231" i="52" s="1"/>
  <c r="V231" i="52" s="1"/>
  <c r="W231" i="52" s="1"/>
  <c r="X231" i="52" s="1"/>
  <c r="Y231" i="52" s="1"/>
  <c r="Z231" i="52" s="1"/>
  <c r="K230" i="52"/>
  <c r="L230" i="52" s="1"/>
  <c r="M230" i="52" s="1"/>
  <c r="N230" i="52" s="1"/>
  <c r="O230" i="52" s="1"/>
  <c r="P230" i="52" s="1"/>
  <c r="Q230" i="52" s="1"/>
  <c r="R230" i="52" s="1"/>
  <c r="S230" i="52" s="1"/>
  <c r="T230" i="52"/>
  <c r="U230" i="52" s="1"/>
  <c r="V230" i="52" s="1"/>
  <c r="W230" i="52" s="1"/>
  <c r="X230" i="52" s="1"/>
  <c r="Y230" i="52" s="1"/>
  <c r="Z230" i="52" s="1"/>
  <c r="AA230" i="52" s="1"/>
  <c r="AB230" i="52" s="1"/>
  <c r="AC230" i="52" s="1"/>
  <c r="AD230" i="52" s="1"/>
  <c r="AE230" i="52" s="1"/>
  <c r="AF230" i="52" s="1"/>
  <c r="K229" i="52"/>
  <c r="L229" i="52" s="1"/>
  <c r="M229" i="52" s="1"/>
  <c r="N229" i="52" s="1"/>
  <c r="O229" i="52" s="1"/>
  <c r="P229" i="52" s="1"/>
  <c r="Q229" i="52" s="1"/>
  <c r="R229" i="52" s="1"/>
  <c r="S229" i="52" s="1"/>
  <c r="T229" i="52" s="1"/>
  <c r="U229" i="52" s="1"/>
  <c r="V229" i="52" s="1"/>
  <c r="W229" i="52" s="1"/>
  <c r="X229" i="52" s="1"/>
  <c r="Y229" i="52" s="1"/>
  <c r="Z229" i="52" s="1"/>
  <c r="AA229" i="52" s="1"/>
  <c r="AB229" i="52" s="1"/>
  <c r="AC229" i="52" s="1"/>
  <c r="AD229" i="52" s="1"/>
  <c r="AE229" i="52" s="1"/>
  <c r="AF229" i="52" s="1"/>
  <c r="AG229" i="52" s="1"/>
  <c r="AH229" i="52"/>
  <c r="AI229" i="52" s="1"/>
  <c r="AJ229" i="52" s="1"/>
  <c r="AK229" i="52" s="1"/>
  <c r="AL229" i="52" s="1"/>
  <c r="AM229" i="52" s="1"/>
  <c r="AN229" i="52" s="1"/>
  <c r="AO229" i="52" s="1"/>
  <c r="AP229" i="52" s="1"/>
  <c r="AQ229" i="52" s="1"/>
  <c r="AR229" i="52" s="1"/>
  <c r="K228" i="52"/>
  <c r="L228" i="52"/>
  <c r="M228" i="52" s="1"/>
  <c r="N228" i="52" s="1"/>
  <c r="O228" i="52" s="1"/>
  <c r="P228" i="52" s="1"/>
  <c r="Q228" i="52" s="1"/>
  <c r="R228" i="52" s="1"/>
  <c r="S228" i="52" s="1"/>
  <c r="T228" i="52" s="1"/>
  <c r="U228" i="52" s="1"/>
  <c r="V228" i="52" s="1"/>
  <c r="W228" i="52" s="1"/>
  <c r="X228" i="52" s="1"/>
  <c r="Y228" i="52" s="1"/>
  <c r="Z228" i="52" s="1"/>
  <c r="AA228" i="52" s="1"/>
  <c r="AB228" i="52" s="1"/>
  <c r="AC228" i="52" s="1"/>
  <c r="AD228" i="52" s="1"/>
  <c r="AE228" i="52" s="1"/>
  <c r="AF228" i="52" s="1"/>
  <c r="AG228" i="52" s="1"/>
  <c r="AH228" i="52" s="1"/>
  <c r="K227" i="52"/>
  <c r="L227" i="52"/>
  <c r="M227" i="52" s="1"/>
  <c r="N227" i="52" s="1"/>
  <c r="O227" i="52" s="1"/>
  <c r="P227" i="52" s="1"/>
  <c r="Q227" i="52" s="1"/>
  <c r="R227" i="52" s="1"/>
  <c r="S227" i="52"/>
  <c r="T227" i="52" s="1"/>
  <c r="U227" i="52" s="1"/>
  <c r="V227" i="52" s="1"/>
  <c r="W227" i="52" s="1"/>
  <c r="X227" i="52" s="1"/>
  <c r="Y227" i="52" s="1"/>
  <c r="Z227" i="52" s="1"/>
  <c r="AA227" i="52" s="1"/>
  <c r="AB227" i="52" s="1"/>
  <c r="AC227" i="52" s="1"/>
  <c r="AD227" i="52" s="1"/>
  <c r="AE227" i="52" s="1"/>
  <c r="AF227" i="52" s="1"/>
  <c r="AG227" i="52"/>
  <c r="AH227" i="52" s="1"/>
  <c r="AI227" i="52" s="1"/>
  <c r="AJ227" i="52" s="1"/>
  <c r="AK227" i="52" s="1"/>
  <c r="AL227" i="52" s="1"/>
  <c r="AM227" i="52" s="1"/>
  <c r="AN227" i="52" s="1"/>
  <c r="AO227" i="52" s="1"/>
  <c r="AP227" i="52" s="1"/>
  <c r="AQ227" i="52" s="1"/>
  <c r="AR227" i="52" s="1"/>
  <c r="L226" i="52"/>
  <c r="M226" i="52" s="1"/>
  <c r="N226" i="52" s="1"/>
  <c r="O226" i="52" s="1"/>
  <c r="P226" i="52" s="1"/>
  <c r="Q226" i="52" s="1"/>
  <c r="R226" i="52" s="1"/>
  <c r="S226" i="52" s="1"/>
  <c r="T226" i="52" s="1"/>
  <c r="U226" i="52" s="1"/>
  <c r="V226" i="52"/>
  <c r="W226" i="52" s="1"/>
  <c r="X226" i="52" s="1"/>
  <c r="Y226" i="52" s="1"/>
  <c r="K226" i="52"/>
  <c r="H222" i="52"/>
  <c r="K221" i="52"/>
  <c r="L221" i="52" s="1"/>
  <c r="M221" i="52"/>
  <c r="N221" i="52" s="1"/>
  <c r="O221" i="52" s="1"/>
  <c r="P221" i="52"/>
  <c r="Q221" i="52" s="1"/>
  <c r="R221" i="52" s="1"/>
  <c r="S221" i="52" s="1"/>
  <c r="T221" i="52" s="1"/>
  <c r="U221" i="52" s="1"/>
  <c r="V221" i="52" s="1"/>
  <c r="W221" i="52" s="1"/>
  <c r="X221" i="52" s="1"/>
  <c r="Y221" i="52" s="1"/>
  <c r="Z221" i="52" s="1"/>
  <c r="AA221" i="52" s="1"/>
  <c r="K220" i="52"/>
  <c r="L220" i="52"/>
  <c r="M220" i="52" s="1"/>
  <c r="N220" i="52" s="1"/>
  <c r="O220" i="52" s="1"/>
  <c r="P220" i="52" s="1"/>
  <c r="Q220" i="52" s="1"/>
  <c r="R220" i="52" s="1"/>
  <c r="S220" i="52" s="1"/>
  <c r="T220" i="52" s="1"/>
  <c r="U220" i="52" s="1"/>
  <c r="V220" i="52" s="1"/>
  <c r="W220" i="52" s="1"/>
  <c r="X220" i="52" s="1"/>
  <c r="Y220" i="52" s="1"/>
  <c r="Z220" i="52" s="1"/>
  <c r="AA220" i="52" s="1"/>
  <c r="AB220" i="52" s="1"/>
  <c r="AC220" i="52" s="1"/>
  <c r="AD220" i="52" s="1"/>
  <c r="AE220" i="52" s="1"/>
  <c r="L219" i="52"/>
  <c r="M219" i="52" s="1"/>
  <c r="N219" i="52" s="1"/>
  <c r="O219" i="52"/>
  <c r="P219" i="52"/>
  <c r="Q219" i="52" s="1"/>
  <c r="R219" i="52" s="1"/>
  <c r="S219" i="52" s="1"/>
  <c r="T219" i="52" s="1"/>
  <c r="U219" i="52" s="1"/>
  <c r="V219" i="52" s="1"/>
  <c r="W219" i="52" s="1"/>
  <c r="X219" i="52" s="1"/>
  <c r="Y219" i="52" s="1"/>
  <c r="Z219" i="52" s="1"/>
  <c r="AA219" i="52"/>
  <c r="AB219" i="52" s="1"/>
  <c r="AC219" i="52" s="1"/>
  <c r="AD219" i="52" s="1"/>
  <c r="AE219" i="52" s="1"/>
  <c r="K219" i="52"/>
  <c r="K218" i="52"/>
  <c r="L218" i="52"/>
  <c r="M218" i="52" s="1"/>
  <c r="N218" i="52"/>
  <c r="O218" i="52" s="1"/>
  <c r="P218" i="52" s="1"/>
  <c r="Q218" i="52"/>
  <c r="R218" i="52" s="1"/>
  <c r="S218" i="52" s="1"/>
  <c r="T218" i="52" s="1"/>
  <c r="U218" i="52" s="1"/>
  <c r="V218" i="52" s="1"/>
  <c r="W218" i="52" s="1"/>
  <c r="X218" i="52" s="1"/>
  <c r="Y218" i="52" s="1"/>
  <c r="Z218" i="52" s="1"/>
  <c r="AA218" i="52" s="1"/>
  <c r="AB218" i="52" s="1"/>
  <c r="AC218" i="52" s="1"/>
  <c r="AD218" i="52" s="1"/>
  <c r="AE218" i="52" s="1"/>
  <c r="K217" i="52"/>
  <c r="L217" i="52" s="1"/>
  <c r="M217" i="52" s="1"/>
  <c r="N217" i="52" s="1"/>
  <c r="O217" i="52" s="1"/>
  <c r="P217" i="52" s="1"/>
  <c r="Q217" i="52" s="1"/>
  <c r="R217" i="52" s="1"/>
  <c r="S217" i="52" s="1"/>
  <c r="T217" i="52" s="1"/>
  <c r="U217" i="52" s="1"/>
  <c r="V217" i="52" s="1"/>
  <c r="W217" i="52" s="1"/>
  <c r="X217" i="52" s="1"/>
  <c r="Y217" i="52" s="1"/>
  <c r="Z217" i="52" s="1"/>
  <c r="AA217" i="52" s="1"/>
  <c r="AB217" i="52" s="1"/>
  <c r="AC217" i="52" s="1"/>
  <c r="AD217" i="52" s="1"/>
  <c r="AE217" i="52" s="1"/>
  <c r="K216" i="52"/>
  <c r="L216" i="52" s="1"/>
  <c r="M216" i="52" s="1"/>
  <c r="N216" i="52" s="1"/>
  <c r="O216" i="52" s="1"/>
  <c r="P216" i="52" s="1"/>
  <c r="Q216" i="52" s="1"/>
  <c r="R216" i="52" s="1"/>
  <c r="S216" i="52" s="1"/>
  <c r="T216" i="52" s="1"/>
  <c r="U216" i="52" s="1"/>
  <c r="V216" i="52" s="1"/>
  <c r="W216" i="52" s="1"/>
  <c r="X216" i="52" s="1"/>
  <c r="Y216" i="52" s="1"/>
  <c r="Z216" i="52" s="1"/>
  <c r="AA216" i="52" s="1"/>
  <c r="AB216" i="52" s="1"/>
  <c r="AC216" i="52" s="1"/>
  <c r="AD216" i="52" s="1"/>
  <c r="AE216" i="52" s="1"/>
  <c r="AF216" i="52" s="1"/>
  <c r="K215" i="52"/>
  <c r="L215" i="52" s="1"/>
  <c r="M215" i="52" s="1"/>
  <c r="N215" i="52" s="1"/>
  <c r="O215" i="52" s="1"/>
  <c r="P215" i="52" s="1"/>
  <c r="Q215" i="52" s="1"/>
  <c r="R215" i="52" s="1"/>
  <c r="S215" i="52" s="1"/>
  <c r="T215" i="52"/>
  <c r="U215" i="52" s="1"/>
  <c r="V215" i="52" s="1"/>
  <c r="W215" i="52" s="1"/>
  <c r="X215" i="52" s="1"/>
  <c r="Y215" i="52" s="1"/>
  <c r="Z215" i="52" s="1"/>
  <c r="AA215" i="52" s="1"/>
  <c r="AB215" i="52" s="1"/>
  <c r="AC215" i="52" s="1"/>
  <c r="AD215" i="52" s="1"/>
  <c r="AE215" i="52" s="1"/>
  <c r="L214" i="52"/>
  <c r="M214" i="52" s="1"/>
  <c r="N214" i="52"/>
  <c r="O214" i="52" s="1"/>
  <c r="P214" i="52" s="1"/>
  <c r="Q214" i="52" s="1"/>
  <c r="R214" i="52" s="1"/>
  <c r="S214" i="52" s="1"/>
  <c r="T214" i="52" s="1"/>
  <c r="U214" i="52" s="1"/>
  <c r="V214" i="52" s="1"/>
  <c r="W214" i="52" s="1"/>
  <c r="X214" i="52" s="1"/>
  <c r="Y214" i="52" s="1"/>
  <c r="Z214" i="52" s="1"/>
  <c r="AA214" i="52" s="1"/>
  <c r="AB214" i="52" s="1"/>
  <c r="AC214" i="52" s="1"/>
  <c r="AD214" i="52" s="1"/>
  <c r="AE214" i="52" s="1"/>
  <c r="AF214" i="52" s="1"/>
  <c r="AG214" i="52" s="1"/>
  <c r="AH214" i="52" s="1"/>
  <c r="AI214" i="52" s="1"/>
  <c r="AJ214" i="52" s="1"/>
  <c r="AK214" i="52" s="1"/>
  <c r="AL214" i="52" s="1"/>
  <c r="AM214" i="52" s="1"/>
  <c r="AN214" i="52" s="1"/>
  <c r="AO214" i="52" s="1"/>
  <c r="AP214" i="52" s="1"/>
  <c r="AQ214" i="52" s="1"/>
  <c r="AR214" i="52" s="1"/>
  <c r="AS214" i="52" s="1"/>
  <c r="AT214" i="52" s="1"/>
  <c r="AU214" i="52" s="1"/>
  <c r="AV214" i="52" s="1"/>
  <c r="AW214" i="52" s="1"/>
  <c r="AX214" i="52" s="1"/>
  <c r="AY214" i="52" s="1"/>
  <c r="K214" i="52"/>
  <c r="K213" i="52"/>
  <c r="L213" i="52" s="1"/>
  <c r="M213" i="52" s="1"/>
  <c r="N213" i="52" s="1"/>
  <c r="O213" i="52" s="1"/>
  <c r="P213" i="52" s="1"/>
  <c r="Q213" i="52"/>
  <c r="R213" i="52" s="1"/>
  <c r="S213" i="52" s="1"/>
  <c r="T213" i="52" s="1"/>
  <c r="U213" i="52" s="1"/>
  <c r="V213" i="52" s="1"/>
  <c r="W213" i="52" s="1"/>
  <c r="X213" i="52" s="1"/>
  <c r="Y213" i="52" s="1"/>
  <c r="Z213" i="52" s="1"/>
  <c r="AA213" i="52" s="1"/>
  <c r="AB213" i="52" s="1"/>
  <c r="AC213" i="52" s="1"/>
  <c r="AD213" i="52" s="1"/>
  <c r="AE213" i="52" s="1"/>
  <c r="K212" i="52"/>
  <c r="L212" i="52" s="1"/>
  <c r="M212" i="52" s="1"/>
  <c r="N212" i="52" s="1"/>
  <c r="O212" i="52" s="1"/>
  <c r="P212" i="52" s="1"/>
  <c r="Q212" i="52" s="1"/>
  <c r="R212" i="52" s="1"/>
  <c r="S212" i="52" s="1"/>
  <c r="T212" i="52"/>
  <c r="U212" i="52"/>
  <c r="V212" i="52" s="1"/>
  <c r="W212" i="52" s="1"/>
  <c r="X212" i="52" s="1"/>
  <c r="Y212" i="52" s="1"/>
  <c r="Z212" i="52" s="1"/>
  <c r="AA212" i="52" s="1"/>
  <c r="AB212" i="52" s="1"/>
  <c r="AC212" i="52" s="1"/>
  <c r="AD212" i="52" s="1"/>
  <c r="AE212" i="52" s="1"/>
  <c r="K211" i="52"/>
  <c r="L211" i="52" s="1"/>
  <c r="M211" i="52" s="1"/>
  <c r="N211" i="52" s="1"/>
  <c r="O211" i="52" s="1"/>
  <c r="P211" i="52" s="1"/>
  <c r="Q211" i="52" s="1"/>
  <c r="R211" i="52" s="1"/>
  <c r="S211" i="52" s="1"/>
  <c r="T211" i="52" s="1"/>
  <c r="U211" i="52" s="1"/>
  <c r="V211" i="52" s="1"/>
  <c r="W211" i="52" s="1"/>
  <c r="X211" i="52" s="1"/>
  <c r="Y211" i="52" s="1"/>
  <c r="Z211" i="52" s="1"/>
  <c r="AA211" i="52" s="1"/>
  <c r="AB211" i="52" s="1"/>
  <c r="AC211" i="52" s="1"/>
  <c r="AD211" i="52" s="1"/>
  <c r="AE211" i="52" s="1"/>
  <c r="O210" i="52"/>
  <c r="P210" i="52"/>
  <c r="Q210" i="52" s="1"/>
  <c r="R210" i="52" s="1"/>
  <c r="S210" i="52" s="1"/>
  <c r="T210" i="52" s="1"/>
  <c r="U210" i="52" s="1"/>
  <c r="V210" i="52" s="1"/>
  <c r="W210" i="52" s="1"/>
  <c r="X210" i="52" s="1"/>
  <c r="Y210" i="52" s="1"/>
  <c r="Z210" i="52" s="1"/>
  <c r="AA210" i="52" s="1"/>
  <c r="AB210" i="52" s="1"/>
  <c r="AC210" i="52" s="1"/>
  <c r="AD210" i="52" s="1"/>
  <c r="AE210" i="52" s="1"/>
  <c r="AF210" i="52" s="1"/>
  <c r="AG210" i="52" s="1"/>
  <c r="AH210" i="52" s="1"/>
  <c r="AI210" i="52" s="1"/>
  <c r="AJ210" i="52" s="1"/>
  <c r="AK210" i="52" s="1"/>
  <c r="AL210" i="52" s="1"/>
  <c r="AM210" i="52" s="1"/>
  <c r="AN210" i="52" s="1"/>
  <c r="AO210" i="52" s="1"/>
  <c r="AP210" i="52" s="1"/>
  <c r="AQ210" i="52" s="1"/>
  <c r="AR210" i="52" s="1"/>
  <c r="AS210" i="52" s="1"/>
  <c r="AT210" i="52" s="1"/>
  <c r="AU210" i="52" s="1"/>
  <c r="AV210" i="52" s="1"/>
  <c r="AW210" i="52" s="1"/>
  <c r="AX210" i="52" s="1"/>
  <c r="AY210" i="52" s="1"/>
  <c r="AZ210" i="52"/>
  <c r="BA210" i="52" s="1"/>
  <c r="K210" i="52"/>
  <c r="L210" i="52" s="1"/>
  <c r="M210" i="52" s="1"/>
  <c r="N210" i="52" s="1"/>
  <c r="K209" i="52"/>
  <c r="L209" i="52" s="1"/>
  <c r="M209" i="52" s="1"/>
  <c r="N209" i="52" s="1"/>
  <c r="O209" i="52" s="1"/>
  <c r="P209" i="52" s="1"/>
  <c r="Q209" i="52" s="1"/>
  <c r="R209" i="52" s="1"/>
  <c r="S209" i="52" s="1"/>
  <c r="T209" i="52" s="1"/>
  <c r="U209" i="52" s="1"/>
  <c r="V209" i="52" s="1"/>
  <c r="W209" i="52" s="1"/>
  <c r="X209" i="52" s="1"/>
  <c r="Y209" i="52" s="1"/>
  <c r="Z209" i="52" s="1"/>
  <c r="AA209" i="52" s="1"/>
  <c r="AB209" i="52" s="1"/>
  <c r="AC209" i="52" s="1"/>
  <c r="AD209" i="52" s="1"/>
  <c r="AE209" i="52" s="1"/>
  <c r="AF209" i="52" s="1"/>
  <c r="AG209" i="52" s="1"/>
  <c r="AH209" i="52" s="1"/>
  <c r="K208" i="52"/>
  <c r="L208" i="52" s="1"/>
  <c r="M208" i="52" s="1"/>
  <c r="N208" i="52" s="1"/>
  <c r="O208" i="52" s="1"/>
  <c r="P208" i="52" s="1"/>
  <c r="Q208" i="52" s="1"/>
  <c r="R208" i="52" s="1"/>
  <c r="S208" i="52" s="1"/>
  <c r="T208" i="52" s="1"/>
  <c r="U208" i="52" s="1"/>
  <c r="V208" i="52" s="1"/>
  <c r="W208" i="52" s="1"/>
  <c r="X208" i="52" s="1"/>
  <c r="Y208" i="52" s="1"/>
  <c r="Z208" i="52" s="1"/>
  <c r="AA208" i="52" s="1"/>
  <c r="AB208" i="52" s="1"/>
  <c r="AC208" i="52" s="1"/>
  <c r="AD208" i="52" s="1"/>
  <c r="AE208" i="52" s="1"/>
  <c r="AF208" i="52" s="1"/>
  <c r="AG208" i="52" s="1"/>
  <c r="AH208" i="52" s="1"/>
  <c r="AI208" i="52" s="1"/>
  <c r="K207" i="52"/>
  <c r="L207" i="52"/>
  <c r="M207" i="52"/>
  <c r="N207" i="52" s="1"/>
  <c r="O207" i="52"/>
  <c r="P207" i="52" s="1"/>
  <c r="Q207" i="52" s="1"/>
  <c r="R207" i="52" s="1"/>
  <c r="S207" i="52" s="1"/>
  <c r="T207" i="52" s="1"/>
  <c r="U207" i="52" s="1"/>
  <c r="V207" i="52" s="1"/>
  <c r="W207" i="52" s="1"/>
  <c r="X207" i="52" s="1"/>
  <c r="Y207" i="52" s="1"/>
  <c r="Z207" i="52" s="1"/>
  <c r="AA207" i="52" s="1"/>
  <c r="AB207" i="52" s="1"/>
  <c r="AC207" i="52" s="1"/>
  <c r="AD207" i="52" s="1"/>
  <c r="AE207" i="52" s="1"/>
  <c r="AF207" i="52" s="1"/>
  <c r="P206" i="52"/>
  <c r="Q206" i="52" s="1"/>
  <c r="R206" i="52" s="1"/>
  <c r="S206" i="52" s="1"/>
  <c r="T206" i="52" s="1"/>
  <c r="U206" i="52" s="1"/>
  <c r="V206" i="52" s="1"/>
  <c r="W206" i="52" s="1"/>
  <c r="X206" i="52" s="1"/>
  <c r="Y206" i="52" s="1"/>
  <c r="Z206" i="52" s="1"/>
  <c r="AA206" i="52" s="1"/>
  <c r="AB206" i="52" s="1"/>
  <c r="AC206" i="52" s="1"/>
  <c r="AD206" i="52" s="1"/>
  <c r="AE206" i="52" s="1"/>
  <c r="AF206" i="52" s="1"/>
  <c r="AG206" i="52" s="1"/>
  <c r="AH206" i="52" s="1"/>
  <c r="AI206" i="52" s="1"/>
  <c r="AJ206" i="52" s="1"/>
  <c r="AK206" i="52" s="1"/>
  <c r="AL206" i="52" s="1"/>
  <c r="AM206" i="52" s="1"/>
  <c r="AN206" i="52" s="1"/>
  <c r="AO206" i="52" s="1"/>
  <c r="AP206" i="52" s="1"/>
  <c r="AQ206" i="52" s="1"/>
  <c r="AR206" i="52" s="1"/>
  <c r="AS206" i="52" s="1"/>
  <c r="AT206" i="52" s="1"/>
  <c r="AU206" i="52" s="1"/>
  <c r="AV206" i="52" s="1"/>
  <c r="AW206" i="52" s="1"/>
  <c r="AX206" i="52" s="1"/>
  <c r="AY206" i="52" s="1"/>
  <c r="AZ206" i="52"/>
  <c r="BA206" i="52" s="1"/>
  <c r="K206" i="52"/>
  <c r="L206" i="52" s="1"/>
  <c r="M206" i="52" s="1"/>
  <c r="N206" i="52" s="1"/>
  <c r="O206" i="52" s="1"/>
  <c r="N205" i="52"/>
  <c r="O205" i="52" s="1"/>
  <c r="P205" i="52" s="1"/>
  <c r="Q205" i="52" s="1"/>
  <c r="R205" i="52" s="1"/>
  <c r="S205" i="52" s="1"/>
  <c r="T205" i="52" s="1"/>
  <c r="U205" i="52"/>
  <c r="V205" i="52" s="1"/>
  <c r="W205" i="52" s="1"/>
  <c r="X205" i="52" s="1"/>
  <c r="Y205" i="52" s="1"/>
  <c r="Z205" i="52" s="1"/>
  <c r="AA205" i="52" s="1"/>
  <c r="AB205" i="52" s="1"/>
  <c r="AC205" i="52" s="1"/>
  <c r="AD205" i="52" s="1"/>
  <c r="AE205" i="52" s="1"/>
  <c r="AF205" i="52" s="1"/>
  <c r="AG205" i="52" s="1"/>
  <c r="AH205" i="52" s="1"/>
  <c r="AI205" i="52"/>
  <c r="AJ205" i="52" s="1"/>
  <c r="AK205" i="52" s="1"/>
  <c r="AL205" i="52" s="1"/>
  <c r="AM205" i="52" s="1"/>
  <c r="AN205" i="52" s="1"/>
  <c r="AO205" i="52" s="1"/>
  <c r="AP205" i="52" s="1"/>
  <c r="AQ205" i="52" s="1"/>
  <c r="AR205" i="52" s="1"/>
  <c r="AS205" i="52" s="1"/>
  <c r="AT205" i="52" s="1"/>
  <c r="AU205" i="52" s="1"/>
  <c r="AV205" i="52" s="1"/>
  <c r="AW205" i="52" s="1"/>
  <c r="AX205" i="52" s="1"/>
  <c r="AY205" i="52" s="1"/>
  <c r="AZ205" i="52" s="1"/>
  <c r="K205" i="52"/>
  <c r="L205" i="52" s="1"/>
  <c r="M205" i="52" s="1"/>
  <c r="K204" i="52"/>
  <c r="L204" i="52" s="1"/>
  <c r="M204" i="52"/>
  <c r="N204" i="52"/>
  <c r="O204" i="52" s="1"/>
  <c r="P204" i="52" s="1"/>
  <c r="Q204" i="52" s="1"/>
  <c r="R204" i="52" s="1"/>
  <c r="S204" i="52" s="1"/>
  <c r="T204" i="52" s="1"/>
  <c r="U204" i="52" s="1"/>
  <c r="V204" i="52" s="1"/>
  <c r="W204" i="52" s="1"/>
  <c r="X204" i="52" s="1"/>
  <c r="Y204" i="52" s="1"/>
  <c r="Z204" i="52" s="1"/>
  <c r="AA204" i="52" s="1"/>
  <c r="AB204" i="52" s="1"/>
  <c r="AC204" i="52" s="1"/>
  <c r="AD204" i="52" s="1"/>
  <c r="AE204" i="52" s="1"/>
  <c r="AF204" i="52" s="1"/>
  <c r="AG204" i="52" s="1"/>
  <c r="AH204" i="52" s="1"/>
  <c r="AI204" i="52" s="1"/>
  <c r="AJ204" i="52" s="1"/>
  <c r="AK204" i="52" s="1"/>
  <c r="AL204" i="52" s="1"/>
  <c r="AM204" i="52" s="1"/>
  <c r="AN204" i="52" s="1"/>
  <c r="AO204" i="52" s="1"/>
  <c r="AP204" i="52" s="1"/>
  <c r="AQ204" i="52" s="1"/>
  <c r="AR204" i="52" s="1"/>
  <c r="AS204" i="52" s="1"/>
  <c r="AT204" i="52" s="1"/>
  <c r="AU204" i="52" s="1"/>
  <c r="AV204" i="52" s="1"/>
  <c r="AW204" i="52" s="1"/>
  <c r="AX204" i="52"/>
  <c r="AY204" i="52" s="1"/>
  <c r="AZ204" i="52" s="1"/>
  <c r="BA204" i="52" s="1"/>
  <c r="K203" i="52"/>
  <c r="L203" i="52"/>
  <c r="M203" i="52"/>
  <c r="N203" i="52" s="1"/>
  <c r="O203" i="52"/>
  <c r="P203" i="52" s="1"/>
  <c r="Q203" i="52" s="1"/>
  <c r="R203" i="52"/>
  <c r="S203" i="52" s="1"/>
  <c r="T203" i="52" s="1"/>
  <c r="U203" i="52" s="1"/>
  <c r="V203" i="52" s="1"/>
  <c r="W203" i="52" s="1"/>
  <c r="X203" i="52" s="1"/>
  <c r="Y203" i="52" s="1"/>
  <c r="Z203" i="52" s="1"/>
  <c r="AA203" i="52"/>
  <c r="AB203" i="52" s="1"/>
  <c r="AC203" i="52" s="1"/>
  <c r="AD203" i="52" s="1"/>
  <c r="AE203" i="52" s="1"/>
  <c r="AF203" i="52" s="1"/>
  <c r="AG203" i="52" s="1"/>
  <c r="AH203" i="52" s="1"/>
  <c r="K202" i="52"/>
  <c r="L202" i="52"/>
  <c r="M202" i="52"/>
  <c r="N202" i="52" s="1"/>
  <c r="O202" i="52"/>
  <c r="P202" i="52" s="1"/>
  <c r="Q202" i="52" s="1"/>
  <c r="R202" i="52" s="1"/>
  <c r="S202" i="52" s="1"/>
  <c r="T202" i="52" s="1"/>
  <c r="U202" i="52" s="1"/>
  <c r="V202" i="52" s="1"/>
  <c r="W202" i="52" s="1"/>
  <c r="X202" i="52" s="1"/>
  <c r="Y202" i="52"/>
  <c r="Z202" i="52" s="1"/>
  <c r="AA202" i="52" s="1"/>
  <c r="AB202" i="52" s="1"/>
  <c r="AC202" i="52" s="1"/>
  <c r="AD202" i="52" s="1"/>
  <c r="AE202" i="52" s="1"/>
  <c r="AF202" i="52" s="1"/>
  <c r="AG202" i="52" s="1"/>
  <c r="AH202" i="52" s="1"/>
  <c r="K201" i="52"/>
  <c r="L201" i="52"/>
  <c r="M201" i="52" s="1"/>
  <c r="N201" i="52" s="1"/>
  <c r="O201" i="52" s="1"/>
  <c r="P201" i="52" s="1"/>
  <c r="Q201" i="52" s="1"/>
  <c r="R201" i="52" s="1"/>
  <c r="S201" i="52" s="1"/>
  <c r="T201" i="52" s="1"/>
  <c r="U201" i="52" s="1"/>
  <c r="V201" i="52" s="1"/>
  <c r="W201" i="52" s="1"/>
  <c r="X201" i="52" s="1"/>
  <c r="Y201" i="52" s="1"/>
  <c r="Z201" i="52" s="1"/>
  <c r="AA201" i="52" s="1"/>
  <c r="AB201" i="52" s="1"/>
  <c r="AC201" i="52" s="1"/>
  <c r="AD201" i="52" s="1"/>
  <c r="AE201" i="52" s="1"/>
  <c r="AF201" i="52" s="1"/>
  <c r="AG201" i="52" s="1"/>
  <c r="AH201" i="52" s="1"/>
  <c r="AI201" i="52" s="1"/>
  <c r="AJ201" i="52" s="1"/>
  <c r="AK201" i="52" s="1"/>
  <c r="AL201" i="52" s="1"/>
  <c r="AM201" i="52" s="1"/>
  <c r="AN201" i="52" s="1"/>
  <c r="AO201" i="52" s="1"/>
  <c r="AP201" i="52" s="1"/>
  <c r="AQ201" i="52" s="1"/>
  <c r="AR201" i="52" s="1"/>
  <c r="AS201" i="52" s="1"/>
  <c r="AT201" i="52" s="1"/>
  <c r="AU201" i="52" s="1"/>
  <c r="AV201" i="52" s="1"/>
  <c r="AW201" i="52" s="1"/>
  <c r="AX201" i="52" s="1"/>
  <c r="AY201" i="52" s="1"/>
  <c r="AZ201" i="52" s="1"/>
  <c r="BA201" i="52" s="1"/>
  <c r="K200" i="52"/>
  <c r="L200" i="52" s="1"/>
  <c r="M200" i="52" s="1"/>
  <c r="N200" i="52" s="1"/>
  <c r="O200" i="52" s="1"/>
  <c r="P200" i="52" s="1"/>
  <c r="Q200" i="52"/>
  <c r="R200" i="52" s="1"/>
  <c r="S200" i="52" s="1"/>
  <c r="T200" i="52" s="1"/>
  <c r="U200" i="52" s="1"/>
  <c r="V200" i="52" s="1"/>
  <c r="W200" i="52" s="1"/>
  <c r="X200" i="52" s="1"/>
  <c r="Y200" i="52" s="1"/>
  <c r="Z200" i="52" s="1"/>
  <c r="AA200" i="52" s="1"/>
  <c r="AB200" i="52" s="1"/>
  <c r="AC200" i="52" s="1"/>
  <c r="AD200" i="52" s="1"/>
  <c r="AE200" i="52" s="1"/>
  <c r="AF200" i="52" s="1"/>
  <c r="AG200" i="52" s="1"/>
  <c r="AH200" i="52" s="1"/>
  <c r="AI200" i="52" s="1"/>
  <c r="AJ200" i="52" s="1"/>
  <c r="AK200" i="52" s="1"/>
  <c r="AL200" i="52" s="1"/>
  <c r="AM200" i="52" s="1"/>
  <c r="AN200" i="52" s="1"/>
  <c r="AO200" i="52" s="1"/>
  <c r="AP200" i="52" s="1"/>
  <c r="AQ200" i="52" s="1"/>
  <c r="AR200" i="52" s="1"/>
  <c r="AS200" i="52" s="1"/>
  <c r="AT200" i="52" s="1"/>
  <c r="AU200" i="52" s="1"/>
  <c r="AV200" i="52" s="1"/>
  <c r="AW200" i="52" s="1"/>
  <c r="AX200" i="52" s="1"/>
  <c r="AY200" i="52" s="1"/>
  <c r="M199" i="52"/>
  <c r="N199" i="52" s="1"/>
  <c r="O199" i="52" s="1"/>
  <c r="P199" i="52" s="1"/>
  <c r="Q199" i="52" s="1"/>
  <c r="R199" i="52" s="1"/>
  <c r="S199" i="52" s="1"/>
  <c r="T199" i="52" s="1"/>
  <c r="U199" i="52" s="1"/>
  <c r="V199" i="52" s="1"/>
  <c r="W199" i="52" s="1"/>
  <c r="X199" i="52" s="1"/>
  <c r="Y199" i="52" s="1"/>
  <c r="Z199" i="52" s="1"/>
  <c r="AA199" i="52" s="1"/>
  <c r="AB199" i="52" s="1"/>
  <c r="AC199" i="52" s="1"/>
  <c r="AD199" i="52" s="1"/>
  <c r="AE199" i="52" s="1"/>
  <c r="AF199" i="52" s="1"/>
  <c r="AG199" i="52" s="1"/>
  <c r="AH199" i="52" s="1"/>
  <c r="AI199" i="52" s="1"/>
  <c r="AJ199" i="52" s="1"/>
  <c r="AK199" i="52" s="1"/>
  <c r="AL199" i="52" s="1"/>
  <c r="AM199" i="52" s="1"/>
  <c r="AN199" i="52" s="1"/>
  <c r="AO199" i="52" s="1"/>
  <c r="AP199" i="52" s="1"/>
  <c r="AQ199" i="52" s="1"/>
  <c r="AR199" i="52" s="1"/>
  <c r="AS199" i="52" s="1"/>
  <c r="AT199" i="52" s="1"/>
  <c r="AU199" i="52" s="1"/>
  <c r="AV199" i="52" s="1"/>
  <c r="AW199" i="52"/>
  <c r="AX199" i="52" s="1"/>
  <c r="AY199" i="52" s="1"/>
  <c r="AZ199" i="52" s="1"/>
  <c r="BA199" i="52" s="1"/>
  <c r="K199" i="52"/>
  <c r="L199" i="52" s="1"/>
  <c r="L198" i="52"/>
  <c r="M198" i="52"/>
  <c r="N198" i="52" s="1"/>
  <c r="O198" i="52"/>
  <c r="P198" i="52" s="1"/>
  <c r="Q198" i="52" s="1"/>
  <c r="R198" i="52"/>
  <c r="S198" i="52" s="1"/>
  <c r="T198" i="52" s="1"/>
  <c r="U198" i="52" s="1"/>
  <c r="V198" i="52" s="1"/>
  <c r="W198" i="52" s="1"/>
  <c r="X198" i="52" s="1"/>
  <c r="Y198" i="52" s="1"/>
  <c r="Z198" i="52" s="1"/>
  <c r="AA198" i="52" s="1"/>
  <c r="AB198" i="52" s="1"/>
  <c r="AC198" i="52" s="1"/>
  <c r="AD198" i="52" s="1"/>
  <c r="AE198" i="52" s="1"/>
  <c r="AF198" i="52" s="1"/>
  <c r="AG198" i="52" s="1"/>
  <c r="AH198" i="52" s="1"/>
  <c r="AI198" i="52" s="1"/>
  <c r="AJ198" i="52" s="1"/>
  <c r="AK198" i="52" s="1"/>
  <c r="AL198" i="52" s="1"/>
  <c r="AM198" i="52" s="1"/>
  <c r="AN198" i="52" s="1"/>
  <c r="AO198" i="52" s="1"/>
  <c r="AP198" i="52" s="1"/>
  <c r="AQ198" i="52" s="1"/>
  <c r="AR198" i="52" s="1"/>
  <c r="AS198" i="52" s="1"/>
  <c r="AT198" i="52" s="1"/>
  <c r="AU198" i="52" s="1"/>
  <c r="AV198" i="52" s="1"/>
  <c r="AW198" i="52" s="1"/>
  <c r="AX198" i="52" s="1"/>
  <c r="AY198" i="52" s="1"/>
  <c r="AZ198" i="52" s="1"/>
  <c r="K198" i="52"/>
  <c r="K197" i="52"/>
  <c r="L197" i="52" s="1"/>
  <c r="M197" i="52" s="1"/>
  <c r="N197" i="52" s="1"/>
  <c r="O197" i="52" s="1"/>
  <c r="P197" i="52" s="1"/>
  <c r="Q197" i="52" s="1"/>
  <c r="R197" i="52" s="1"/>
  <c r="S197" i="52" s="1"/>
  <c r="T197" i="52" s="1"/>
  <c r="U197" i="52" s="1"/>
  <c r="V197" i="52" s="1"/>
  <c r="W197" i="52" s="1"/>
  <c r="X197" i="52" s="1"/>
  <c r="Y197" i="52" s="1"/>
  <c r="Z197" i="52" s="1"/>
  <c r="AA197" i="52" s="1"/>
  <c r="AB197" i="52" s="1"/>
  <c r="AC197" i="52" s="1"/>
  <c r="AD197" i="52" s="1"/>
  <c r="AE197" i="52" s="1"/>
  <c r="K196" i="52"/>
  <c r="L196" i="52" s="1"/>
  <c r="M196" i="52" s="1"/>
  <c r="N196" i="52" s="1"/>
  <c r="O196" i="52" s="1"/>
  <c r="P196" i="52" s="1"/>
  <c r="Q196" i="52" s="1"/>
  <c r="R196" i="52" s="1"/>
  <c r="S196" i="52" s="1"/>
  <c r="T196" i="52" s="1"/>
  <c r="U196" i="52"/>
  <c r="V196" i="52" s="1"/>
  <c r="W196" i="52" s="1"/>
  <c r="X196" i="52" s="1"/>
  <c r="Y196" i="52" s="1"/>
  <c r="Z196" i="52" s="1"/>
  <c r="AA196" i="52" s="1"/>
  <c r="AB196" i="52" s="1"/>
  <c r="AC196" i="52" s="1"/>
  <c r="AD196" i="52" s="1"/>
  <c r="AE196" i="52" s="1"/>
  <c r="AF196" i="52" s="1"/>
  <c r="AG196" i="52" s="1"/>
  <c r="AH196" i="52" s="1"/>
  <c r="AI196" i="52" s="1"/>
  <c r="K195" i="52"/>
  <c r="L195" i="52" s="1"/>
  <c r="M195" i="52" s="1"/>
  <c r="N195" i="52" s="1"/>
  <c r="O195" i="52" s="1"/>
  <c r="P195" i="52" s="1"/>
  <c r="Q195" i="52" s="1"/>
  <c r="R195" i="52" s="1"/>
  <c r="S195" i="52"/>
  <c r="T195" i="52"/>
  <c r="U195" i="52" s="1"/>
  <c r="V195" i="52" s="1"/>
  <c r="W195" i="52" s="1"/>
  <c r="X195" i="52" s="1"/>
  <c r="Y195" i="52" s="1"/>
  <c r="Z195" i="52" s="1"/>
  <c r="AA195" i="52" s="1"/>
  <c r="AB195" i="52" s="1"/>
  <c r="AC195" i="52" s="1"/>
  <c r="AD195" i="52" s="1"/>
  <c r="AE195" i="52" s="1"/>
  <c r="AF195" i="52" s="1"/>
  <c r="AG195" i="52" s="1"/>
  <c r="AH195" i="52" s="1"/>
  <c r="AI195" i="52" s="1"/>
  <c r="S194" i="52"/>
  <c r="T194" i="52" s="1"/>
  <c r="U194" i="52" s="1"/>
  <c r="V194" i="52" s="1"/>
  <c r="W194" i="52" s="1"/>
  <c r="X194" i="52" s="1"/>
  <c r="Y194" i="52" s="1"/>
  <c r="Z194" i="52" s="1"/>
  <c r="AA194" i="52" s="1"/>
  <c r="AB194" i="52" s="1"/>
  <c r="AC194" i="52" s="1"/>
  <c r="AD194" i="52" s="1"/>
  <c r="AE194" i="52" s="1"/>
  <c r="AF194" i="52" s="1"/>
  <c r="AG194" i="52" s="1"/>
  <c r="AH194" i="52" s="1"/>
  <c r="AI194" i="52" s="1"/>
  <c r="K194" i="52"/>
  <c r="L194" i="52" s="1"/>
  <c r="M194" i="52" s="1"/>
  <c r="N194" i="52" s="1"/>
  <c r="O194" i="52" s="1"/>
  <c r="P194" i="52" s="1"/>
  <c r="Q194" i="52" s="1"/>
  <c r="R194" i="52" s="1"/>
  <c r="K193" i="52"/>
  <c r="L193" i="52"/>
  <c r="M193" i="52" s="1"/>
  <c r="N193" i="52"/>
  <c r="O193" i="52" s="1"/>
  <c r="P193" i="52" s="1"/>
  <c r="Q193" i="52"/>
  <c r="R193" i="52" s="1"/>
  <c r="S193" i="52" s="1"/>
  <c r="T193" i="52" s="1"/>
  <c r="U193" i="52" s="1"/>
  <c r="V193" i="52" s="1"/>
  <c r="W193" i="52" s="1"/>
  <c r="X193" i="52" s="1"/>
  <c r="Y193" i="52" s="1"/>
  <c r="Z193" i="52"/>
  <c r="AA193" i="52" s="1"/>
  <c r="AB193" i="52" s="1"/>
  <c r="AC193" i="52" s="1"/>
  <c r="AD193" i="52" s="1"/>
  <c r="AE193" i="52" s="1"/>
  <c r="AF193" i="52" s="1"/>
  <c r="AG193" i="52" s="1"/>
  <c r="K192" i="52"/>
  <c r="L192" i="52"/>
  <c r="M192" i="52"/>
  <c r="N192" i="52" s="1"/>
  <c r="O192" i="52"/>
  <c r="P192" i="52" s="1"/>
  <c r="Q192" i="52" s="1"/>
  <c r="R192" i="52" s="1"/>
  <c r="S192" i="52" s="1"/>
  <c r="T192" i="52" s="1"/>
  <c r="U192" i="52" s="1"/>
  <c r="V192" i="52" s="1"/>
  <c r="W192" i="52" s="1"/>
  <c r="X192" i="52" s="1"/>
  <c r="Y192" i="52"/>
  <c r="Z192" i="52" s="1"/>
  <c r="AA192" i="52" s="1"/>
  <c r="AB192" i="52" s="1"/>
  <c r="AC192" i="52" s="1"/>
  <c r="AD192" i="52" s="1"/>
  <c r="AE192" i="52" s="1"/>
  <c r="AF192" i="52" s="1"/>
  <c r="AG192" i="52" s="1"/>
  <c r="AH192" i="52" s="1"/>
  <c r="AI192" i="52" s="1"/>
  <c r="AJ192" i="52" s="1"/>
  <c r="K191" i="52"/>
  <c r="L191" i="52" s="1"/>
  <c r="M191" i="52" s="1"/>
  <c r="N191" i="52" s="1"/>
  <c r="O191" i="52" s="1"/>
  <c r="P191" i="52" s="1"/>
  <c r="Q191" i="52" s="1"/>
  <c r="R191" i="52" s="1"/>
  <c r="S191" i="52" s="1"/>
  <c r="T191" i="52" s="1"/>
  <c r="U191" i="52" s="1"/>
  <c r="V191" i="52" s="1"/>
  <c r="W191" i="52" s="1"/>
  <c r="X191" i="52" s="1"/>
  <c r="Y191" i="52" s="1"/>
  <c r="Z191" i="52" s="1"/>
  <c r="AA191" i="52" s="1"/>
  <c r="AB191" i="52" s="1"/>
  <c r="AC191" i="52" s="1"/>
  <c r="AD191" i="52" s="1"/>
  <c r="AE191" i="52" s="1"/>
  <c r="AF191" i="52" s="1"/>
  <c r="AG191" i="52" s="1"/>
  <c r="AH191" i="52" s="1"/>
  <c r="AI191" i="52" s="1"/>
  <c r="K190" i="52"/>
  <c r="L190" i="52"/>
  <c r="M190" i="52" s="1"/>
  <c r="N190" i="52" s="1"/>
  <c r="O190" i="52" s="1"/>
  <c r="P190" i="52" s="1"/>
  <c r="Q190" i="52" s="1"/>
  <c r="R190" i="52" s="1"/>
  <c r="S190" i="52" s="1"/>
  <c r="T190" i="52" s="1"/>
  <c r="U190" i="52"/>
  <c r="V190" i="52" s="1"/>
  <c r="W190" i="52" s="1"/>
  <c r="X190" i="52" s="1"/>
  <c r="Y190" i="52" s="1"/>
  <c r="Z190" i="52" s="1"/>
  <c r="AA190" i="52" s="1"/>
  <c r="AB190" i="52" s="1"/>
  <c r="AC190" i="52" s="1"/>
  <c r="AD190" i="52" s="1"/>
  <c r="AE190" i="52" s="1"/>
  <c r="AF190" i="52" s="1"/>
  <c r="AG190" i="52" s="1"/>
  <c r="AH190" i="52"/>
  <c r="AI190" i="52" s="1"/>
  <c r="K189" i="52"/>
  <c r="L189" i="52" s="1"/>
  <c r="M189" i="52" s="1"/>
  <c r="N189" i="52" s="1"/>
  <c r="O189" i="52" s="1"/>
  <c r="P189" i="52" s="1"/>
  <c r="Q189" i="52" s="1"/>
  <c r="R189" i="52" s="1"/>
  <c r="S189" i="52" s="1"/>
  <c r="T189" i="52" s="1"/>
  <c r="U189" i="52" s="1"/>
  <c r="V189" i="52" s="1"/>
  <c r="W189" i="52" s="1"/>
  <c r="X189" i="52" s="1"/>
  <c r="Y189" i="52" s="1"/>
  <c r="Z189" i="52" s="1"/>
  <c r="AA189" i="52" s="1"/>
  <c r="AB189" i="52" s="1"/>
  <c r="AC189" i="52" s="1"/>
  <c r="AD189" i="52" s="1"/>
  <c r="AE189" i="52" s="1"/>
  <c r="K188" i="52"/>
  <c r="L188" i="52"/>
  <c r="M188" i="52" s="1"/>
  <c r="N188" i="52" s="1"/>
  <c r="O188" i="52" s="1"/>
  <c r="P188" i="52" s="1"/>
  <c r="Q188" i="52" s="1"/>
  <c r="R188" i="52" s="1"/>
  <c r="S188" i="52" s="1"/>
  <c r="T188" i="52" s="1"/>
  <c r="U188" i="52" s="1"/>
  <c r="V188" i="52" s="1"/>
  <c r="W188" i="52"/>
  <c r="X188" i="52" s="1"/>
  <c r="Y188" i="52" s="1"/>
  <c r="Z188" i="52" s="1"/>
  <c r="AA188" i="52" s="1"/>
  <c r="AB188" i="52" s="1"/>
  <c r="AC188" i="52" s="1"/>
  <c r="AD188" i="52" s="1"/>
  <c r="AE188" i="52" s="1"/>
  <c r="K187" i="52"/>
  <c r="L187" i="52" s="1"/>
  <c r="M187" i="52" s="1"/>
  <c r="N187" i="52" s="1"/>
  <c r="O187" i="52" s="1"/>
  <c r="P187" i="52" s="1"/>
  <c r="Q187" i="52" s="1"/>
  <c r="R187" i="52" s="1"/>
  <c r="S187" i="52" s="1"/>
  <c r="T187" i="52" s="1"/>
  <c r="U187" i="52" s="1"/>
  <c r="V187" i="52" s="1"/>
  <c r="W187" i="52" s="1"/>
  <c r="X187" i="52" s="1"/>
  <c r="Y187" i="52" s="1"/>
  <c r="Z187" i="52" s="1"/>
  <c r="AA187" i="52" s="1"/>
  <c r="AB187" i="52" s="1"/>
  <c r="AC187" i="52" s="1"/>
  <c r="AD187" i="52" s="1"/>
  <c r="AE187" i="52" s="1"/>
  <c r="AF187" i="52" s="1"/>
  <c r="AG187" i="52" s="1"/>
  <c r="AH187" i="52" s="1"/>
  <c r="AI187" i="52" s="1"/>
  <c r="AJ187" i="52" s="1"/>
  <c r="AK187" i="52" s="1"/>
  <c r="AL187" i="52" s="1"/>
  <c r="AM187" i="52" s="1"/>
  <c r="AN187" i="52" s="1"/>
  <c r="AO187" i="52" s="1"/>
  <c r="AP187" i="52" s="1"/>
  <c r="AQ187" i="52" s="1"/>
  <c r="AR187" i="52" s="1"/>
  <c r="AS187" i="52" s="1"/>
  <c r="AT187" i="52" s="1"/>
  <c r="AU187" i="52" s="1"/>
  <c r="AV187" i="52" s="1"/>
  <c r="AW187" i="52" s="1"/>
  <c r="AX187" i="52" s="1"/>
  <c r="AY187" i="52" s="1"/>
  <c r="K186" i="52"/>
  <c r="L186" i="52"/>
  <c r="M186" i="52" s="1"/>
  <c r="N186" i="52" s="1"/>
  <c r="O186" i="52" s="1"/>
  <c r="P186" i="52" s="1"/>
  <c r="Q186" i="52" s="1"/>
  <c r="R186" i="52"/>
  <c r="S186" i="52" s="1"/>
  <c r="T186" i="52" s="1"/>
  <c r="U186" i="52" s="1"/>
  <c r="V186" i="52" s="1"/>
  <c r="W186" i="52" s="1"/>
  <c r="X186" i="52" s="1"/>
  <c r="Y186" i="52" s="1"/>
  <c r="Z186" i="52" s="1"/>
  <c r="AA186" i="52" s="1"/>
  <c r="AB186" i="52" s="1"/>
  <c r="AC186" i="52" s="1"/>
  <c r="AD186" i="52" s="1"/>
  <c r="AE186" i="52" s="1"/>
  <c r="M185" i="52"/>
  <c r="N185" i="52" s="1"/>
  <c r="O185" i="52" s="1"/>
  <c r="P185" i="52" s="1"/>
  <c r="Q185" i="52" s="1"/>
  <c r="R185" i="52" s="1"/>
  <c r="S185" i="52" s="1"/>
  <c r="T185" i="52" s="1"/>
  <c r="U185" i="52" s="1"/>
  <c r="V185" i="52" s="1"/>
  <c r="W185" i="52" s="1"/>
  <c r="X185" i="52" s="1"/>
  <c r="Y185" i="52" s="1"/>
  <c r="Z185" i="52" s="1"/>
  <c r="AA185" i="52" s="1"/>
  <c r="AB185" i="52" s="1"/>
  <c r="AC185" i="52" s="1"/>
  <c r="AD185" i="52" s="1"/>
  <c r="AE185" i="52" s="1"/>
  <c r="AF185" i="52" s="1"/>
  <c r="AG185" i="52" s="1"/>
  <c r="AH185" i="52"/>
  <c r="AI185" i="52" s="1"/>
  <c r="AJ185" i="52" s="1"/>
  <c r="AK185" i="52" s="1"/>
  <c r="AL185" i="52" s="1"/>
  <c r="AM185" i="52" s="1"/>
  <c r="AN185" i="52" s="1"/>
  <c r="AO185" i="52" s="1"/>
  <c r="AP185" i="52" s="1"/>
  <c r="AQ185" i="52" s="1"/>
  <c r="AR185" i="52" s="1"/>
  <c r="AS185" i="52" s="1"/>
  <c r="AT185" i="52" s="1"/>
  <c r="AU185" i="52" s="1"/>
  <c r="AV185" i="52" s="1"/>
  <c r="AW185" i="52" s="1"/>
  <c r="AX185" i="52" s="1"/>
  <c r="AY185" i="52" s="1"/>
  <c r="K185" i="52"/>
  <c r="L185" i="52" s="1"/>
  <c r="R184" i="52"/>
  <c r="S184" i="52" s="1"/>
  <c r="T184" i="52" s="1"/>
  <c r="U184" i="52"/>
  <c r="V184" i="52" s="1"/>
  <c r="W184" i="52" s="1"/>
  <c r="X184" i="52" s="1"/>
  <c r="Y184" i="52" s="1"/>
  <c r="Z184" i="52" s="1"/>
  <c r="AA184" i="52" s="1"/>
  <c r="AB184" i="52" s="1"/>
  <c r="AC184" i="52" s="1"/>
  <c r="AD184" i="52" s="1"/>
  <c r="AE184" i="52" s="1"/>
  <c r="K184" i="52"/>
  <c r="L184" i="52"/>
  <c r="M184" i="52" s="1"/>
  <c r="N184" i="52" s="1"/>
  <c r="O184" i="52" s="1"/>
  <c r="P184" i="52" s="1"/>
  <c r="Q184" i="52" s="1"/>
  <c r="K183" i="52"/>
  <c r="L183" i="52" s="1"/>
  <c r="M183" i="52" s="1"/>
  <c r="N183" i="52" s="1"/>
  <c r="O183" i="52" s="1"/>
  <c r="P183" i="52" s="1"/>
  <c r="Q183" i="52"/>
  <c r="R183" i="52" s="1"/>
  <c r="S183" i="52"/>
  <c r="T183" i="52" s="1"/>
  <c r="U183" i="52" s="1"/>
  <c r="V183" i="52" s="1"/>
  <c r="W183" i="52" s="1"/>
  <c r="X183" i="52" s="1"/>
  <c r="Y183" i="52" s="1"/>
  <c r="Z183" i="52" s="1"/>
  <c r="AA183" i="52" s="1"/>
  <c r="AB183" i="52" s="1"/>
  <c r="AC183" i="52" s="1"/>
  <c r="AD183" i="52" s="1"/>
  <c r="AE183" i="52" s="1"/>
  <c r="AF183" i="52" s="1"/>
  <c r="AG183" i="52" s="1"/>
  <c r="AH183" i="52" s="1"/>
  <c r="AI183" i="52" s="1"/>
  <c r="AJ183" i="52" s="1"/>
  <c r="AK183" i="52" s="1"/>
  <c r="AL183" i="52" s="1"/>
  <c r="AM183" i="52" s="1"/>
  <c r="AN183" i="52" s="1"/>
  <c r="AO183" i="52" s="1"/>
  <c r="AP183" i="52" s="1"/>
  <c r="AQ183" i="52" s="1"/>
  <c r="AR183" i="52" s="1"/>
  <c r="AS183" i="52" s="1"/>
  <c r="AT183" i="52" s="1"/>
  <c r="AU183" i="52" s="1"/>
  <c r="AV183" i="52" s="1"/>
  <c r="AW183" i="52" s="1"/>
  <c r="AX183" i="52" s="1"/>
  <c r="AY183" i="52" s="1"/>
  <c r="K182" i="52"/>
  <c r="L182" i="52"/>
  <c r="M182" i="52" s="1"/>
  <c r="N182" i="52" s="1"/>
  <c r="O182" i="52" s="1"/>
  <c r="P182" i="52" s="1"/>
  <c r="Q182" i="52" s="1"/>
  <c r="R182" i="52" s="1"/>
  <c r="S182" i="52" s="1"/>
  <c r="T182" i="52" s="1"/>
  <c r="U182" i="52" s="1"/>
  <c r="V182" i="52" s="1"/>
  <c r="W182" i="52" s="1"/>
  <c r="X182" i="52" s="1"/>
  <c r="Y182" i="52" s="1"/>
  <c r="Z182" i="52" s="1"/>
  <c r="AA182" i="52" s="1"/>
  <c r="AB182" i="52" s="1"/>
  <c r="AC182" i="52" s="1"/>
  <c r="AD182" i="52" s="1"/>
  <c r="AE182" i="52" s="1"/>
  <c r="AF182" i="52" s="1"/>
  <c r="AG182" i="52" s="1"/>
  <c r="AH182" i="52" s="1"/>
  <c r="AI182" i="52" s="1"/>
  <c r="AJ182" i="52" s="1"/>
  <c r="AK182" i="52" s="1"/>
  <c r="AL182" i="52" s="1"/>
  <c r="AM182" i="52" s="1"/>
  <c r="AN182" i="52" s="1"/>
  <c r="AO182" i="52" s="1"/>
  <c r="AP182" i="52" s="1"/>
  <c r="AQ182" i="52" s="1"/>
  <c r="AR182" i="52" s="1"/>
  <c r="AS182" i="52" s="1"/>
  <c r="AT182" i="52" s="1"/>
  <c r="AU182" i="52" s="1"/>
  <c r="AV182" i="52" s="1"/>
  <c r="AW182" i="52" s="1"/>
  <c r="AX182" i="52" s="1"/>
  <c r="AY182" i="52" s="1"/>
  <c r="M181" i="52"/>
  <c r="N181" i="52" s="1"/>
  <c r="O181" i="52" s="1"/>
  <c r="P181" i="52" s="1"/>
  <c r="Q181" i="52" s="1"/>
  <c r="R181" i="52" s="1"/>
  <c r="S181" i="52" s="1"/>
  <c r="T181" i="52"/>
  <c r="U181" i="52" s="1"/>
  <c r="V181" i="52" s="1"/>
  <c r="W181" i="52" s="1"/>
  <c r="X181" i="52" s="1"/>
  <c r="Y181" i="52" s="1"/>
  <c r="Z181" i="52" s="1"/>
  <c r="AA181" i="52" s="1"/>
  <c r="AB181" i="52" s="1"/>
  <c r="AC181" i="52" s="1"/>
  <c r="AD181" i="52" s="1"/>
  <c r="AE181" i="52" s="1"/>
  <c r="AF181" i="52" s="1"/>
  <c r="AG181" i="52" s="1"/>
  <c r="AH181" i="52" s="1"/>
  <c r="AI181" i="52" s="1"/>
  <c r="AJ181" i="52" s="1"/>
  <c r="AK181" i="52" s="1"/>
  <c r="AL181" i="52" s="1"/>
  <c r="AM181" i="52" s="1"/>
  <c r="AN181" i="52" s="1"/>
  <c r="AO181" i="52" s="1"/>
  <c r="AP181" i="52" s="1"/>
  <c r="AQ181" i="52" s="1"/>
  <c r="AR181" i="52" s="1"/>
  <c r="AS181" i="52" s="1"/>
  <c r="AT181" i="52" s="1"/>
  <c r="AU181" i="52" s="1"/>
  <c r="AV181" i="52" s="1"/>
  <c r="AW181" i="52" s="1"/>
  <c r="AX181" i="52" s="1"/>
  <c r="AY181" i="52" s="1"/>
  <c r="K181" i="52"/>
  <c r="L181" i="52" s="1"/>
  <c r="AA180" i="52"/>
  <c r="AB180" i="52" s="1"/>
  <c r="AC180" i="52" s="1"/>
  <c r="AD180" i="52" s="1"/>
  <c r="AE180" i="52" s="1"/>
  <c r="AF180" i="52" s="1"/>
  <c r="AG180" i="52" s="1"/>
  <c r="AH180" i="52" s="1"/>
  <c r="AI180" i="52" s="1"/>
  <c r="AJ180" i="52" s="1"/>
  <c r="AK180" i="52" s="1"/>
  <c r="AL180" i="52" s="1"/>
  <c r="AM180" i="52" s="1"/>
  <c r="AN180" i="52" s="1"/>
  <c r="AO180" i="52" s="1"/>
  <c r="AP180" i="52" s="1"/>
  <c r="AQ180" i="52" s="1"/>
  <c r="AR180" i="52" s="1"/>
  <c r="AS180" i="52" s="1"/>
  <c r="AT180" i="52" s="1"/>
  <c r="AU180" i="52" s="1"/>
  <c r="AV180" i="52" s="1"/>
  <c r="AW180" i="52" s="1"/>
  <c r="AX180" i="52" s="1"/>
  <c r="K180" i="52"/>
  <c r="L180" i="52" s="1"/>
  <c r="M180" i="52" s="1"/>
  <c r="N180" i="52" s="1"/>
  <c r="O180" i="52" s="1"/>
  <c r="P180" i="52" s="1"/>
  <c r="Q180" i="52" s="1"/>
  <c r="R180" i="52" s="1"/>
  <c r="S180" i="52" s="1"/>
  <c r="T180" i="52" s="1"/>
  <c r="U180" i="52" s="1"/>
  <c r="V180" i="52" s="1"/>
  <c r="W180" i="52" s="1"/>
  <c r="X180" i="52" s="1"/>
  <c r="Y180" i="52" s="1"/>
  <c r="Z180" i="52" s="1"/>
  <c r="K179" i="52"/>
  <c r="L179" i="52"/>
  <c r="M179" i="52" s="1"/>
  <c r="N179" i="52" s="1"/>
  <c r="O179" i="52" s="1"/>
  <c r="P179" i="52" s="1"/>
  <c r="Q179" i="52" s="1"/>
  <c r="R179" i="52" s="1"/>
  <c r="S179" i="52" s="1"/>
  <c r="T179" i="52" s="1"/>
  <c r="U179" i="52" s="1"/>
  <c r="V179" i="52" s="1"/>
  <c r="W179" i="52" s="1"/>
  <c r="X179" i="52" s="1"/>
  <c r="Y179" i="52" s="1"/>
  <c r="Z179" i="52" s="1"/>
  <c r="AA179" i="52" s="1"/>
  <c r="AB179" i="52" s="1"/>
  <c r="AC179" i="52" s="1"/>
  <c r="AD179" i="52" s="1"/>
  <c r="AE179" i="52" s="1"/>
  <c r="AF179" i="52" s="1"/>
  <c r="AG179" i="52" s="1"/>
  <c r="AH179" i="52" s="1"/>
  <c r="AI179" i="52" s="1"/>
  <c r="AJ179" i="52" s="1"/>
  <c r="AK179" i="52" s="1"/>
  <c r="AL179" i="52" s="1"/>
  <c r="AM179" i="52" s="1"/>
  <c r="AN179" i="52" s="1"/>
  <c r="AO179" i="52" s="1"/>
  <c r="AP179" i="52" s="1"/>
  <c r="AQ179" i="52" s="1"/>
  <c r="AR179" i="52" s="1"/>
  <c r="AS179" i="52" s="1"/>
  <c r="AT179" i="52" s="1"/>
  <c r="AU179" i="52" s="1"/>
  <c r="AV179" i="52" s="1"/>
  <c r="AW179" i="52" s="1"/>
  <c r="AX179" i="52" s="1"/>
  <c r="K178" i="52"/>
  <c r="L178" i="52" s="1"/>
  <c r="M178" i="52" s="1"/>
  <c r="N178" i="52" s="1"/>
  <c r="O178" i="52" s="1"/>
  <c r="P178" i="52" s="1"/>
  <c r="Q178" i="52" s="1"/>
  <c r="R178" i="52" s="1"/>
  <c r="S178" i="52" s="1"/>
  <c r="T178" i="52" s="1"/>
  <c r="U178" i="52" s="1"/>
  <c r="V178" i="52" s="1"/>
  <c r="W178" i="52" s="1"/>
  <c r="X178" i="52" s="1"/>
  <c r="Y178" i="52" s="1"/>
  <c r="Z178" i="52" s="1"/>
  <c r="AA178" i="52" s="1"/>
  <c r="AB178" i="52" s="1"/>
  <c r="AC178" i="52" s="1"/>
  <c r="AD178" i="52" s="1"/>
  <c r="AE178" i="52" s="1"/>
  <c r="AF178" i="52" s="1"/>
  <c r="AG178" i="52" s="1"/>
  <c r="AH178" i="52" s="1"/>
  <c r="AI178" i="52" s="1"/>
  <c r="AJ178" i="52" s="1"/>
  <c r="AK178" i="52" s="1"/>
  <c r="AL178" i="52" s="1"/>
  <c r="AM178" i="52" s="1"/>
  <c r="AN178" i="52" s="1"/>
  <c r="AO178" i="52"/>
  <c r="AP178" i="52" s="1"/>
  <c r="AQ178" i="52" s="1"/>
  <c r="AR178" i="52" s="1"/>
  <c r="AS178" i="52" s="1"/>
  <c r="AT178" i="52" s="1"/>
  <c r="AU178" i="52" s="1"/>
  <c r="AV178" i="52" s="1"/>
  <c r="AW178" i="52" s="1"/>
  <c r="K177" i="52"/>
  <c r="L177" i="52" s="1"/>
  <c r="M177" i="52" s="1"/>
  <c r="N177" i="52"/>
  <c r="O177" i="52" s="1"/>
  <c r="P177" i="52" s="1"/>
  <c r="Q177" i="52" s="1"/>
  <c r="R177" i="52" s="1"/>
  <c r="S177" i="52" s="1"/>
  <c r="T177" i="52" s="1"/>
  <c r="U177" i="52" s="1"/>
  <c r="V177" i="52" s="1"/>
  <c r="W177" i="52" s="1"/>
  <c r="X177" i="52" s="1"/>
  <c r="Y177" i="52" s="1"/>
  <c r="Z177" i="52" s="1"/>
  <c r="AA177" i="52"/>
  <c r="AB177" i="52" s="1"/>
  <c r="AC177" i="52" s="1"/>
  <c r="AD177" i="52" s="1"/>
  <c r="AE177" i="52" s="1"/>
  <c r="AF177" i="52" s="1"/>
  <c r="AG177" i="52" s="1"/>
  <c r="AH177" i="52" s="1"/>
  <c r="AI177" i="52" s="1"/>
  <c r="AJ177" i="52" s="1"/>
  <c r="AK177" i="52" s="1"/>
  <c r="AL177" i="52" s="1"/>
  <c r="AM177" i="52" s="1"/>
  <c r="AN177" i="52" s="1"/>
  <c r="AO177" i="52" s="1"/>
  <c r="AP177" i="52" s="1"/>
  <c r="AQ177" i="52" s="1"/>
  <c r="AR177" i="52" s="1"/>
  <c r="AS177" i="52" s="1"/>
  <c r="AT177" i="52" s="1"/>
  <c r="AU177" i="52" s="1"/>
  <c r="AV177" i="52" s="1"/>
  <c r="AW177" i="52" s="1"/>
  <c r="AX177" i="52" s="1"/>
  <c r="AY177" i="52" s="1"/>
  <c r="K176" i="52"/>
  <c r="L176" i="52"/>
  <c r="M176" i="52" s="1"/>
  <c r="N176" i="52" s="1"/>
  <c r="O176" i="52" s="1"/>
  <c r="P176" i="52" s="1"/>
  <c r="Q176" i="52" s="1"/>
  <c r="R176" i="52" s="1"/>
  <c r="S176" i="52" s="1"/>
  <c r="T176" i="52" s="1"/>
  <c r="U176" i="52" s="1"/>
  <c r="V176" i="52" s="1"/>
  <c r="W176" i="52" s="1"/>
  <c r="X176" i="52" s="1"/>
  <c r="Y176" i="52" s="1"/>
  <c r="Z176" i="52" s="1"/>
  <c r="AA176" i="52" s="1"/>
  <c r="AB176" i="52" s="1"/>
  <c r="AC176" i="52" s="1"/>
  <c r="AD176" i="52" s="1"/>
  <c r="AE176" i="52" s="1"/>
  <c r="AF176" i="52" s="1"/>
  <c r="AG176" i="52" s="1"/>
  <c r="AH176" i="52" s="1"/>
  <c r="AI176" i="52" s="1"/>
  <c r="AJ176" i="52" s="1"/>
  <c r="AK176" i="52" s="1"/>
  <c r="AL176" i="52" s="1"/>
  <c r="AM176" i="52" s="1"/>
  <c r="AN176" i="52" s="1"/>
  <c r="AO176" i="52" s="1"/>
  <c r="AP176" i="52" s="1"/>
  <c r="AQ176" i="52" s="1"/>
  <c r="AR176" i="52" s="1"/>
  <c r="AS176" i="52"/>
  <c r="AT176" i="52" s="1"/>
  <c r="AU176" i="52" s="1"/>
  <c r="AV176" i="52" s="1"/>
  <c r="AW176" i="52" s="1"/>
  <c r="K175" i="52"/>
  <c r="L175" i="52"/>
  <c r="M175" i="52"/>
  <c r="N175" i="52" s="1"/>
  <c r="O175" i="52" s="1"/>
  <c r="P175" i="52" s="1"/>
  <c r="Q175" i="52" s="1"/>
  <c r="R175" i="52" s="1"/>
  <c r="S175" i="52" s="1"/>
  <c r="T175" i="52" s="1"/>
  <c r="U175" i="52" s="1"/>
  <c r="V175" i="52" s="1"/>
  <c r="W175" i="52" s="1"/>
  <c r="X175" i="52" s="1"/>
  <c r="Y175" i="52" s="1"/>
  <c r="Z175" i="52" s="1"/>
  <c r="AA175" i="52" s="1"/>
  <c r="AB175" i="52" s="1"/>
  <c r="AC175" i="52" s="1"/>
  <c r="AD175" i="52" s="1"/>
  <c r="AE175" i="52" s="1"/>
  <c r="AF175" i="52" s="1"/>
  <c r="AG175" i="52" s="1"/>
  <c r="AH175" i="52" s="1"/>
  <c r="AI175" i="52" s="1"/>
  <c r="AJ175" i="52" s="1"/>
  <c r="AK175" i="52" s="1"/>
  <c r="AL175" i="52" s="1"/>
  <c r="AM175" i="52" s="1"/>
  <c r="AN175" i="52" s="1"/>
  <c r="AO175" i="52" s="1"/>
  <c r="AP175" i="52" s="1"/>
  <c r="AQ175" i="52" s="1"/>
  <c r="AR175" i="52" s="1"/>
  <c r="AS175" i="52" s="1"/>
  <c r="AT175" i="52" s="1"/>
  <c r="AU175" i="52" s="1"/>
  <c r="AV175" i="52" s="1"/>
  <c r="AW175" i="52" s="1"/>
  <c r="AX175" i="52" s="1"/>
  <c r="AY175" i="52" s="1"/>
  <c r="AZ175" i="52" s="1"/>
  <c r="BA175" i="52" s="1"/>
  <c r="BB175" i="52" s="1"/>
  <c r="BC175" i="52" s="1"/>
  <c r="BD175" i="52" s="1"/>
  <c r="BE175" i="52" s="1"/>
  <c r="BF175" i="52" s="1"/>
  <c r="BG175" i="52" s="1"/>
  <c r="BH175" i="52" s="1"/>
  <c r="BI175" i="52" s="1"/>
  <c r="BJ175" i="52" s="1"/>
  <c r="BK175" i="52" s="1"/>
  <c r="BL175" i="52" s="1"/>
  <c r="K174" i="52"/>
  <c r="L174" i="52"/>
  <c r="M174" i="52" s="1"/>
  <c r="N174" i="52" s="1"/>
  <c r="O174" i="52" s="1"/>
  <c r="P174" i="52" s="1"/>
  <c r="Q174" i="52" s="1"/>
  <c r="R174" i="52"/>
  <c r="S174" i="52" s="1"/>
  <c r="T174" i="52" s="1"/>
  <c r="U174" i="52" s="1"/>
  <c r="V174" i="52" s="1"/>
  <c r="W174" i="52" s="1"/>
  <c r="X174" i="52" s="1"/>
  <c r="Y174" i="52" s="1"/>
  <c r="Z174" i="52" s="1"/>
  <c r="AA174" i="52" s="1"/>
  <c r="AB174" i="52" s="1"/>
  <c r="AC174" i="52" s="1"/>
  <c r="AD174" i="52" s="1"/>
  <c r="AE174" i="52"/>
  <c r="AF174" i="52" s="1"/>
  <c r="AG174" i="52" s="1"/>
  <c r="AH174" i="52" s="1"/>
  <c r="AI174" i="52" s="1"/>
  <c r="AJ174" i="52" s="1"/>
  <c r="AK174" i="52" s="1"/>
  <c r="AL174" i="52" s="1"/>
  <c r="AM174" i="52" s="1"/>
  <c r="AN174" i="52" s="1"/>
  <c r="AO174" i="52" s="1"/>
  <c r="AP174" i="52" s="1"/>
  <c r="AQ174" i="52" s="1"/>
  <c r="AR174" i="52" s="1"/>
  <c r="AS174" i="52" s="1"/>
  <c r="AT174" i="52" s="1"/>
  <c r="AU174" i="52" s="1"/>
  <c r="AV174" i="52" s="1"/>
  <c r="AW174" i="52" s="1"/>
  <c r="AX174" i="52" s="1"/>
  <c r="AY174" i="52" s="1"/>
  <c r="AZ174" i="52" s="1"/>
  <c r="BA174" i="52" s="1"/>
  <c r="BB174" i="52" s="1"/>
  <c r="BC174" i="52" s="1"/>
  <c r="BD174" i="52" s="1"/>
  <c r="BE174" i="52" s="1"/>
  <c r="BF174" i="52" s="1"/>
  <c r="BG174" i="52" s="1"/>
  <c r="BH174" i="52" s="1"/>
  <c r="BI174" i="52" s="1"/>
  <c r="BJ174" i="52" s="1"/>
  <c r="BK174" i="52" s="1"/>
  <c r="BL174" i="52" s="1"/>
  <c r="K173" i="52"/>
  <c r="L173" i="52"/>
  <c r="M173" i="52" s="1"/>
  <c r="N173" i="52" s="1"/>
  <c r="O173" i="52" s="1"/>
  <c r="P173" i="52" s="1"/>
  <c r="Q173" i="52" s="1"/>
  <c r="R173" i="52" s="1"/>
  <c r="S173" i="52" s="1"/>
  <c r="T173" i="52" s="1"/>
  <c r="U173" i="52" s="1"/>
  <c r="V173" i="52" s="1"/>
  <c r="W173" i="52" s="1"/>
  <c r="X173" i="52" s="1"/>
  <c r="Y173" i="52" s="1"/>
  <c r="Z173" i="52" s="1"/>
  <c r="AA173" i="52" s="1"/>
  <c r="AB173" i="52" s="1"/>
  <c r="AC173" i="52" s="1"/>
  <c r="AD173" i="52" s="1"/>
  <c r="AE173" i="52" s="1"/>
  <c r="AF173" i="52" s="1"/>
  <c r="AG173" i="52"/>
  <c r="AH173" i="52" s="1"/>
  <c r="AI173" i="52" s="1"/>
  <c r="AJ173" i="52" s="1"/>
  <c r="AK173" i="52" s="1"/>
  <c r="AL173" i="52" s="1"/>
  <c r="AM173" i="52" s="1"/>
  <c r="AN173" i="52" s="1"/>
  <c r="AO173" i="52" s="1"/>
  <c r="AP173" i="52" s="1"/>
  <c r="AQ173" i="52" s="1"/>
  <c r="AR173" i="52" s="1"/>
  <c r="AS173" i="52" s="1"/>
  <c r="AT173" i="52" s="1"/>
  <c r="AU173" i="52" s="1"/>
  <c r="AV173" i="52" s="1"/>
  <c r="AW173" i="52" s="1"/>
  <c r="AX173" i="52" s="1"/>
  <c r="AY173" i="52" s="1"/>
  <c r="AZ173" i="52" s="1"/>
  <c r="BA173" i="52" s="1"/>
  <c r="BB173" i="52" s="1"/>
  <c r="BC173" i="52" s="1"/>
  <c r="BD173" i="52" s="1"/>
  <c r="BE173" i="52" s="1"/>
  <c r="BF173" i="52" s="1"/>
  <c r="BG173" i="52" s="1"/>
  <c r="BH173" i="52" s="1"/>
  <c r="BI173" i="52" s="1"/>
  <c r="BJ173" i="52" s="1"/>
  <c r="BK173" i="52" s="1"/>
  <c r="BL173" i="52" s="1"/>
  <c r="H168" i="52"/>
  <c r="K167" i="52"/>
  <c r="L167" i="52" s="1"/>
  <c r="M167" i="52" s="1"/>
  <c r="N167" i="52" s="1"/>
  <c r="O167" i="52" s="1"/>
  <c r="P167" i="52" s="1"/>
  <c r="Q167" i="52" s="1"/>
  <c r="R167" i="52" s="1"/>
  <c r="S167" i="52" s="1"/>
  <c r="T167" i="52" s="1"/>
  <c r="U167" i="52" s="1"/>
  <c r="V167" i="52" s="1"/>
  <c r="W167" i="52" s="1"/>
  <c r="X167" i="52" s="1"/>
  <c r="Y167" i="52" s="1"/>
  <c r="Z167" i="52" s="1"/>
  <c r="AA167" i="52" s="1"/>
  <c r="K166" i="52"/>
  <c r="L166" i="52" s="1"/>
  <c r="M166" i="52" s="1"/>
  <c r="N166" i="52" s="1"/>
  <c r="O166" i="52" s="1"/>
  <c r="P166" i="52" s="1"/>
  <c r="Q166" i="52" s="1"/>
  <c r="R166" i="52" s="1"/>
  <c r="S166" i="52" s="1"/>
  <c r="T166" i="52" s="1"/>
  <c r="U166" i="52" s="1"/>
  <c r="V166" i="52" s="1"/>
  <c r="W166" i="52" s="1"/>
  <c r="X166" i="52" s="1"/>
  <c r="Y166" i="52" s="1"/>
  <c r="Z166" i="52"/>
  <c r="AA166" i="52" s="1"/>
  <c r="K165" i="52"/>
  <c r="L165" i="52" s="1"/>
  <c r="M165" i="52" s="1"/>
  <c r="N165" i="52" s="1"/>
  <c r="O165" i="52"/>
  <c r="P165" i="52" s="1"/>
  <c r="Q165" i="52" s="1"/>
  <c r="R165" i="52" s="1"/>
  <c r="S165" i="52" s="1"/>
  <c r="T165" i="52" s="1"/>
  <c r="U165" i="52" s="1"/>
  <c r="V165" i="52"/>
  <c r="W165" i="52" s="1"/>
  <c r="X165" i="52" s="1"/>
  <c r="Y165" i="52" s="1"/>
  <c r="Z165" i="52" s="1"/>
  <c r="AA165" i="52" s="1"/>
  <c r="K164" i="52"/>
  <c r="L164" i="52" s="1"/>
  <c r="M164" i="52" s="1"/>
  <c r="N164" i="52" s="1"/>
  <c r="O164" i="52" s="1"/>
  <c r="P164" i="52"/>
  <c r="Q164" i="52" s="1"/>
  <c r="R164" i="52" s="1"/>
  <c r="S164" i="52" s="1"/>
  <c r="T164" i="52" s="1"/>
  <c r="U164" i="52" s="1"/>
  <c r="V164" i="52" s="1"/>
  <c r="W164" i="52"/>
  <c r="X164" i="52" s="1"/>
  <c r="Y164" i="52" s="1"/>
  <c r="Z164" i="52" s="1"/>
  <c r="AA164" i="52" s="1"/>
  <c r="L163" i="52"/>
  <c r="M163" i="52" s="1"/>
  <c r="N163" i="52" s="1"/>
  <c r="O163" i="52" s="1"/>
  <c r="P163" i="52" s="1"/>
  <c r="Q163" i="52" s="1"/>
  <c r="R163" i="52" s="1"/>
  <c r="S163" i="52" s="1"/>
  <c r="T163" i="52" s="1"/>
  <c r="U163" i="52" s="1"/>
  <c r="V163" i="52" s="1"/>
  <c r="W163" i="52" s="1"/>
  <c r="X163" i="52" s="1"/>
  <c r="Y163" i="52"/>
  <c r="Z163" i="52" s="1"/>
  <c r="AA163" i="52" s="1"/>
  <c r="K163" i="52"/>
  <c r="K162" i="52"/>
  <c r="L162" i="52"/>
  <c r="M162" i="52" s="1"/>
  <c r="N162" i="52" s="1"/>
  <c r="O162" i="52" s="1"/>
  <c r="P162" i="52" s="1"/>
  <c r="Q162" i="52" s="1"/>
  <c r="R162" i="52" s="1"/>
  <c r="S162" i="52"/>
  <c r="T162" i="52" s="1"/>
  <c r="U162" i="52" s="1"/>
  <c r="V162" i="52" s="1"/>
  <c r="W162" i="52" s="1"/>
  <c r="X162" i="52" s="1"/>
  <c r="Y162" i="52" s="1"/>
  <c r="Z162" i="52" s="1"/>
  <c r="AA162" i="52" s="1"/>
  <c r="K161" i="52"/>
  <c r="L161" i="52"/>
  <c r="M161" i="52"/>
  <c r="N161" i="52"/>
  <c r="O161" i="52" s="1"/>
  <c r="P161" i="52" s="1"/>
  <c r="Q161" i="52" s="1"/>
  <c r="R161" i="52" s="1"/>
  <c r="S161" i="52" s="1"/>
  <c r="T161" i="52" s="1"/>
  <c r="U161" i="52" s="1"/>
  <c r="V161" i="52" s="1"/>
  <c r="W161" i="52" s="1"/>
  <c r="X161" i="52" s="1"/>
  <c r="Y161" i="52" s="1"/>
  <c r="Z161" i="52" s="1"/>
  <c r="AA161" i="52" s="1"/>
  <c r="K160" i="52"/>
  <c r="L160" i="52" s="1"/>
  <c r="M160" i="52" s="1"/>
  <c r="N160" i="52"/>
  <c r="O160" i="52" s="1"/>
  <c r="P160" i="52" s="1"/>
  <c r="Q160" i="52" s="1"/>
  <c r="R160" i="52" s="1"/>
  <c r="S160" i="52" s="1"/>
  <c r="T160" i="52" s="1"/>
  <c r="U160" i="52" s="1"/>
  <c r="V160" i="52" s="1"/>
  <c r="W160" i="52" s="1"/>
  <c r="X160" i="52" s="1"/>
  <c r="Y160" i="52" s="1"/>
  <c r="Z160" i="52" s="1"/>
  <c r="AA160" i="52" s="1"/>
  <c r="P159" i="52"/>
  <c r="Q159" i="52" s="1"/>
  <c r="R159" i="52" s="1"/>
  <c r="S159" i="52" s="1"/>
  <c r="T159" i="52" s="1"/>
  <c r="U159" i="52" s="1"/>
  <c r="V159" i="52" s="1"/>
  <c r="W159" i="52" s="1"/>
  <c r="X159" i="52" s="1"/>
  <c r="Y159" i="52" s="1"/>
  <c r="Z159" i="52" s="1"/>
  <c r="AA159" i="52" s="1"/>
  <c r="K159" i="52"/>
  <c r="L159" i="52" s="1"/>
  <c r="M159" i="52" s="1"/>
  <c r="N159" i="52" s="1"/>
  <c r="O159" i="52" s="1"/>
  <c r="K158" i="52"/>
  <c r="L158" i="52" s="1"/>
  <c r="M158" i="52" s="1"/>
  <c r="N158" i="52" s="1"/>
  <c r="O158" i="52" s="1"/>
  <c r="P158" i="52"/>
  <c r="Q158" i="52" s="1"/>
  <c r="R158" i="52" s="1"/>
  <c r="S158" i="52" s="1"/>
  <c r="T158" i="52" s="1"/>
  <c r="U158" i="52" s="1"/>
  <c r="V158" i="52" s="1"/>
  <c r="W158" i="52" s="1"/>
  <c r="X158" i="52" s="1"/>
  <c r="Y158" i="52" s="1"/>
  <c r="Z158" i="52" s="1"/>
  <c r="AA158" i="52" s="1"/>
  <c r="K157" i="52"/>
  <c r="L157" i="52"/>
  <c r="M157" i="52" s="1"/>
  <c r="N157" i="52" s="1"/>
  <c r="O157" i="52" s="1"/>
  <c r="P157" i="52" s="1"/>
  <c r="Q157" i="52"/>
  <c r="R157" i="52" s="1"/>
  <c r="S157" i="52" s="1"/>
  <c r="T157" i="52" s="1"/>
  <c r="U157" i="52" s="1"/>
  <c r="V157" i="52" s="1"/>
  <c r="W157" i="52" s="1"/>
  <c r="X157" i="52" s="1"/>
  <c r="Y157" i="52" s="1"/>
  <c r="Z157" i="52" s="1"/>
  <c r="AA157" i="52" s="1"/>
  <c r="K156" i="52"/>
  <c r="L156" i="52"/>
  <c r="M156" i="52"/>
  <c r="N156" i="52" s="1"/>
  <c r="O156" i="52" s="1"/>
  <c r="P156" i="52" s="1"/>
  <c r="Q156" i="52" s="1"/>
  <c r="R156" i="52" s="1"/>
  <c r="S156" i="52" s="1"/>
  <c r="T156" i="52" s="1"/>
  <c r="U156" i="52" s="1"/>
  <c r="V156" i="52" s="1"/>
  <c r="W156" i="52" s="1"/>
  <c r="X156" i="52" s="1"/>
  <c r="Y156" i="52" s="1"/>
  <c r="Z156" i="52" s="1"/>
  <c r="AA156" i="52" s="1"/>
  <c r="K155" i="52"/>
  <c r="L155" i="52" s="1"/>
  <c r="M155" i="52" s="1"/>
  <c r="N155" i="52" s="1"/>
  <c r="O155" i="52" s="1"/>
  <c r="P155" i="52" s="1"/>
  <c r="Q155" i="52" s="1"/>
  <c r="R155" i="52" s="1"/>
  <c r="S155" i="52" s="1"/>
  <c r="T155" i="52" s="1"/>
  <c r="U155" i="52" s="1"/>
  <c r="V155" i="52" s="1"/>
  <c r="W155" i="52" s="1"/>
  <c r="X155" i="52" s="1"/>
  <c r="Y155" i="52" s="1"/>
  <c r="Z155" i="52" s="1"/>
  <c r="AA155" i="52" s="1"/>
  <c r="K154" i="52"/>
  <c r="L154" i="52" s="1"/>
  <c r="M154" i="52" s="1"/>
  <c r="N154" i="52" s="1"/>
  <c r="O154" i="52" s="1"/>
  <c r="P154" i="52" s="1"/>
  <c r="Q154" i="52" s="1"/>
  <c r="R154" i="52" s="1"/>
  <c r="S154" i="52" s="1"/>
  <c r="T154" i="52" s="1"/>
  <c r="U154" i="52" s="1"/>
  <c r="V154" i="52" s="1"/>
  <c r="W154" i="52" s="1"/>
  <c r="X154" i="52" s="1"/>
  <c r="Y154" i="52" s="1"/>
  <c r="Z154" i="52" s="1"/>
  <c r="AA154" i="52"/>
  <c r="K153" i="52"/>
  <c r="L153" i="52" s="1"/>
  <c r="M153" i="52" s="1"/>
  <c r="N153" i="52" s="1"/>
  <c r="O153" i="52" s="1"/>
  <c r="P153" i="52" s="1"/>
  <c r="Q153" i="52" s="1"/>
  <c r="R153" i="52" s="1"/>
  <c r="S153" i="52" s="1"/>
  <c r="T153" i="52" s="1"/>
  <c r="U153" i="52" s="1"/>
  <c r="V153" i="52" s="1"/>
  <c r="W153" i="52" s="1"/>
  <c r="X153" i="52" s="1"/>
  <c r="Y153" i="52" s="1"/>
  <c r="Z153" i="52" s="1"/>
  <c r="AA153" i="52" s="1"/>
  <c r="K152" i="52"/>
  <c r="L152" i="52" s="1"/>
  <c r="M152" i="52" s="1"/>
  <c r="N152" i="52" s="1"/>
  <c r="O152" i="52" s="1"/>
  <c r="P152" i="52" s="1"/>
  <c r="Q152" i="52" s="1"/>
  <c r="R152" i="52" s="1"/>
  <c r="S152" i="52" s="1"/>
  <c r="T152" i="52" s="1"/>
  <c r="U152" i="52" s="1"/>
  <c r="V152" i="52" s="1"/>
  <c r="W152" i="52" s="1"/>
  <c r="X152" i="52" s="1"/>
  <c r="Y152" i="52" s="1"/>
  <c r="Z152" i="52" s="1"/>
  <c r="AA152" i="52" s="1"/>
  <c r="L151" i="52"/>
  <c r="M151" i="52" s="1"/>
  <c r="N151" i="52" s="1"/>
  <c r="O151" i="52" s="1"/>
  <c r="P151" i="52" s="1"/>
  <c r="Q151" i="52" s="1"/>
  <c r="R151" i="52" s="1"/>
  <c r="S151" i="52" s="1"/>
  <c r="T151" i="52" s="1"/>
  <c r="U151" i="52" s="1"/>
  <c r="V151" i="52" s="1"/>
  <c r="W151" i="52" s="1"/>
  <c r="X151" i="52" s="1"/>
  <c r="Y151" i="52" s="1"/>
  <c r="Z151" i="52" s="1"/>
  <c r="AA151" i="52" s="1"/>
  <c r="K151" i="52"/>
  <c r="K150" i="52"/>
  <c r="L150" i="52"/>
  <c r="M150" i="52"/>
  <c r="N150" i="52" s="1"/>
  <c r="O150" i="52" s="1"/>
  <c r="P150" i="52" s="1"/>
  <c r="Q150" i="52" s="1"/>
  <c r="R150" i="52" s="1"/>
  <c r="S150" i="52" s="1"/>
  <c r="T150" i="52" s="1"/>
  <c r="U150" i="52" s="1"/>
  <c r="V150" i="52" s="1"/>
  <c r="W150" i="52" s="1"/>
  <c r="X150" i="52" s="1"/>
  <c r="Y150" i="52" s="1"/>
  <c r="Z150" i="52" s="1"/>
  <c r="AA150" i="52" s="1"/>
  <c r="K149" i="52"/>
  <c r="L149" i="52"/>
  <c r="M149" i="52"/>
  <c r="N149" i="52"/>
  <c r="O149" i="52" s="1"/>
  <c r="P149" i="52" s="1"/>
  <c r="Q149" i="52" s="1"/>
  <c r="R149" i="52" s="1"/>
  <c r="S149" i="52"/>
  <c r="T149" i="52" s="1"/>
  <c r="U149" i="52" s="1"/>
  <c r="V149" i="52" s="1"/>
  <c r="W149" i="52" s="1"/>
  <c r="X149" i="52" s="1"/>
  <c r="Y149" i="52" s="1"/>
  <c r="Z149" i="52" s="1"/>
  <c r="AA149" i="52" s="1"/>
  <c r="K148" i="52"/>
  <c r="L148" i="52" s="1"/>
  <c r="M148" i="52" s="1"/>
  <c r="N148" i="52"/>
  <c r="O148" i="52"/>
  <c r="P148" i="52" s="1"/>
  <c r="Q148" i="52" s="1"/>
  <c r="R148" i="52" s="1"/>
  <c r="S148" i="52" s="1"/>
  <c r="T148" i="52" s="1"/>
  <c r="U148" i="52" s="1"/>
  <c r="V148" i="52" s="1"/>
  <c r="W148" i="52" s="1"/>
  <c r="X148" i="52" s="1"/>
  <c r="Y148" i="52" s="1"/>
  <c r="Z148" i="52" s="1"/>
  <c r="AA148" i="52" s="1"/>
  <c r="P147" i="52"/>
  <c r="Q147" i="52"/>
  <c r="R147" i="52" s="1"/>
  <c r="S147" i="52" s="1"/>
  <c r="T147" i="52" s="1"/>
  <c r="U147" i="52" s="1"/>
  <c r="V147" i="52" s="1"/>
  <c r="W147" i="52" s="1"/>
  <c r="X147" i="52" s="1"/>
  <c r="Y147" i="52" s="1"/>
  <c r="Z147" i="52" s="1"/>
  <c r="AA147" i="52" s="1"/>
  <c r="K147" i="52"/>
  <c r="L147" i="52" s="1"/>
  <c r="M147" i="52" s="1"/>
  <c r="N147" i="52" s="1"/>
  <c r="O147" i="52" s="1"/>
  <c r="K146" i="52"/>
  <c r="L146" i="52" s="1"/>
  <c r="M146" i="52" s="1"/>
  <c r="N146" i="52" s="1"/>
  <c r="O146" i="52" s="1"/>
  <c r="P146" i="52"/>
  <c r="Q146" i="52"/>
  <c r="R146" i="52" s="1"/>
  <c r="S146" i="52" s="1"/>
  <c r="T146" i="52" s="1"/>
  <c r="U146" i="52" s="1"/>
  <c r="V146" i="52" s="1"/>
  <c r="W146" i="52" s="1"/>
  <c r="X146" i="52" s="1"/>
  <c r="Y146" i="52" s="1"/>
  <c r="Z146" i="52" s="1"/>
  <c r="AA146" i="52" s="1"/>
  <c r="K145" i="52"/>
  <c r="L145" i="52" s="1"/>
  <c r="M145" i="52" s="1"/>
  <c r="N145" i="52" s="1"/>
  <c r="O145" i="52" s="1"/>
  <c r="P145" i="52" s="1"/>
  <c r="Q145" i="52" s="1"/>
  <c r="R145" i="52"/>
  <c r="S145" i="52" s="1"/>
  <c r="T145" i="52" s="1"/>
  <c r="U145" i="52" s="1"/>
  <c r="V145" i="52" s="1"/>
  <c r="W145" i="52" s="1"/>
  <c r="X145" i="52" s="1"/>
  <c r="Y145" i="52" s="1"/>
  <c r="Z145" i="52" s="1"/>
  <c r="AA145" i="52" s="1"/>
  <c r="K144" i="52"/>
  <c r="L144" i="52"/>
  <c r="M144" i="52"/>
  <c r="N144" i="52" s="1"/>
  <c r="O144" i="52" s="1"/>
  <c r="P144" i="52" s="1"/>
  <c r="Q144" i="52" s="1"/>
  <c r="R144" i="52"/>
  <c r="S144" i="52" s="1"/>
  <c r="T144" i="52" s="1"/>
  <c r="U144" i="52" s="1"/>
  <c r="V144" i="52" s="1"/>
  <c r="W144" i="52" s="1"/>
  <c r="X144" i="52" s="1"/>
  <c r="Y144" i="52" s="1"/>
  <c r="Z144" i="52" s="1"/>
  <c r="AA144" i="52" s="1"/>
  <c r="K143" i="52"/>
  <c r="L143" i="52" s="1"/>
  <c r="M143" i="52" s="1"/>
  <c r="N143" i="52" s="1"/>
  <c r="O143" i="52" s="1"/>
  <c r="P143" i="52" s="1"/>
  <c r="Q143" i="52" s="1"/>
  <c r="R143" i="52" s="1"/>
  <c r="S143" i="52" s="1"/>
  <c r="T143" i="52" s="1"/>
  <c r="U143" i="52" s="1"/>
  <c r="V143" i="52" s="1"/>
  <c r="W143" i="52" s="1"/>
  <c r="X143" i="52" s="1"/>
  <c r="Y143" i="52" s="1"/>
  <c r="Z143" i="52" s="1"/>
  <c r="AA143" i="52" s="1"/>
  <c r="K142" i="52"/>
  <c r="L142" i="52" s="1"/>
  <c r="M142" i="52" s="1"/>
  <c r="N142" i="52"/>
  <c r="O142" i="52" s="1"/>
  <c r="P142" i="52" s="1"/>
  <c r="Q142" i="52" s="1"/>
  <c r="R142" i="52" s="1"/>
  <c r="S142" i="52" s="1"/>
  <c r="T142" i="52" s="1"/>
  <c r="U142" i="52" s="1"/>
  <c r="V142" i="52" s="1"/>
  <c r="W142" i="52" s="1"/>
  <c r="X142" i="52" s="1"/>
  <c r="Y142" i="52" s="1"/>
  <c r="Z142" i="52" s="1"/>
  <c r="AA142" i="52" s="1"/>
  <c r="K141" i="52"/>
  <c r="L141" i="52" s="1"/>
  <c r="M141" i="52" s="1"/>
  <c r="N141" i="52" s="1"/>
  <c r="O141" i="52" s="1"/>
  <c r="P141" i="52" s="1"/>
  <c r="Q141" i="52" s="1"/>
  <c r="R141" i="52" s="1"/>
  <c r="S141" i="52" s="1"/>
  <c r="T141" i="52" s="1"/>
  <c r="U141" i="52" s="1"/>
  <c r="V141" i="52" s="1"/>
  <c r="W141" i="52" s="1"/>
  <c r="X141" i="52" s="1"/>
  <c r="Y141" i="52" s="1"/>
  <c r="Z141" i="52" s="1"/>
  <c r="AA141" i="52" s="1"/>
  <c r="K140" i="52"/>
  <c r="L140" i="52" s="1"/>
  <c r="M140" i="52" s="1"/>
  <c r="N140" i="52" s="1"/>
  <c r="O140" i="52" s="1"/>
  <c r="P140" i="52" s="1"/>
  <c r="Q140" i="52" s="1"/>
  <c r="R140" i="52" s="1"/>
  <c r="S140" i="52" s="1"/>
  <c r="T140" i="52" s="1"/>
  <c r="U140" i="52" s="1"/>
  <c r="V140" i="52" s="1"/>
  <c r="W140" i="52" s="1"/>
  <c r="X140" i="52" s="1"/>
  <c r="Y140" i="52" s="1"/>
  <c r="Z140" i="52" s="1"/>
  <c r="AA140" i="52" s="1"/>
  <c r="L139" i="52"/>
  <c r="M139" i="52"/>
  <c r="N139" i="52" s="1"/>
  <c r="O139" i="52" s="1"/>
  <c r="P139" i="52" s="1"/>
  <c r="Q139" i="52" s="1"/>
  <c r="R139" i="52" s="1"/>
  <c r="S139" i="52" s="1"/>
  <c r="T139" i="52" s="1"/>
  <c r="U139" i="52" s="1"/>
  <c r="V139" i="52" s="1"/>
  <c r="W139" i="52" s="1"/>
  <c r="X139" i="52" s="1"/>
  <c r="Y139" i="52" s="1"/>
  <c r="Z139" i="52" s="1"/>
  <c r="AA139" i="52" s="1"/>
  <c r="K139" i="52"/>
  <c r="K138" i="52"/>
  <c r="L138" i="52"/>
  <c r="M138" i="52" s="1"/>
  <c r="N138" i="52" s="1"/>
  <c r="O138" i="52" s="1"/>
  <c r="P138" i="52" s="1"/>
  <c r="Q138" i="52" s="1"/>
  <c r="R138" i="52" s="1"/>
  <c r="S138" i="52" s="1"/>
  <c r="T138" i="52" s="1"/>
  <c r="U138" i="52" s="1"/>
  <c r="V138" i="52" s="1"/>
  <c r="W138" i="52" s="1"/>
  <c r="X138" i="52" s="1"/>
  <c r="Y138" i="52" s="1"/>
  <c r="Z138" i="52" s="1"/>
  <c r="AA138" i="52" s="1"/>
  <c r="K137" i="52"/>
  <c r="L137" i="52"/>
  <c r="M137" i="52"/>
  <c r="N137" i="52" s="1"/>
  <c r="O137" i="52" s="1"/>
  <c r="P137" i="52" s="1"/>
  <c r="Q137" i="52" s="1"/>
  <c r="R137" i="52" s="1"/>
  <c r="S137" i="52" s="1"/>
  <c r="T137" i="52" s="1"/>
  <c r="U137" i="52" s="1"/>
  <c r="V137" i="52" s="1"/>
  <c r="W137" i="52" s="1"/>
  <c r="X137" i="52" s="1"/>
  <c r="Y137" i="52" s="1"/>
  <c r="Z137" i="52" s="1"/>
  <c r="AA137" i="52" s="1"/>
  <c r="K136" i="52"/>
  <c r="L136" i="52" s="1"/>
  <c r="M136" i="52" s="1"/>
  <c r="N136" i="52" s="1"/>
  <c r="O136" i="52" s="1"/>
  <c r="P136" i="52" s="1"/>
  <c r="Q136" i="52" s="1"/>
  <c r="R136" i="52" s="1"/>
  <c r="S136" i="52" s="1"/>
  <c r="T136" i="52" s="1"/>
  <c r="U136" i="52" s="1"/>
  <c r="V136" i="52" s="1"/>
  <c r="W136" i="52" s="1"/>
  <c r="X136" i="52" s="1"/>
  <c r="Y136" i="52" s="1"/>
  <c r="Z136" i="52" s="1"/>
  <c r="AA136" i="52" s="1"/>
  <c r="P135" i="52"/>
  <c r="Q135" i="52"/>
  <c r="R135" i="52" s="1"/>
  <c r="S135" i="52" s="1"/>
  <c r="T135" i="52" s="1"/>
  <c r="U135" i="52" s="1"/>
  <c r="V135" i="52"/>
  <c r="W135" i="52" s="1"/>
  <c r="X135" i="52" s="1"/>
  <c r="Y135" i="52" s="1"/>
  <c r="Z135" i="52" s="1"/>
  <c r="AA135" i="52" s="1"/>
  <c r="K135" i="52"/>
  <c r="L135" i="52" s="1"/>
  <c r="M135" i="52" s="1"/>
  <c r="N135" i="52" s="1"/>
  <c r="O135" i="52" s="1"/>
  <c r="K134" i="52"/>
  <c r="L134" i="52" s="1"/>
  <c r="M134" i="52" s="1"/>
  <c r="N134" i="52" s="1"/>
  <c r="O134" i="52" s="1"/>
  <c r="P134" i="52" s="1"/>
  <c r="Q134" i="52" s="1"/>
  <c r="R134" i="52" s="1"/>
  <c r="S134" i="52" s="1"/>
  <c r="T134" i="52" s="1"/>
  <c r="U134" i="52" s="1"/>
  <c r="V134" i="52" s="1"/>
  <c r="W134" i="52" s="1"/>
  <c r="X134" i="52" s="1"/>
  <c r="Y134" i="52" s="1"/>
  <c r="Z134" i="52" s="1"/>
  <c r="AA134" i="52" s="1"/>
  <c r="K133" i="52"/>
  <c r="L133" i="52"/>
  <c r="M133" i="52" s="1"/>
  <c r="N133" i="52" s="1"/>
  <c r="O133" i="52" s="1"/>
  <c r="P133" i="52" s="1"/>
  <c r="Q133" i="52" s="1"/>
  <c r="R133" i="52" s="1"/>
  <c r="S133" i="52" s="1"/>
  <c r="T133" i="52" s="1"/>
  <c r="U133" i="52" s="1"/>
  <c r="V133" i="52" s="1"/>
  <c r="W133" i="52" s="1"/>
  <c r="X133" i="52" s="1"/>
  <c r="Y133" i="52" s="1"/>
  <c r="Z133" i="52" s="1"/>
  <c r="AA133" i="52" s="1"/>
  <c r="K132" i="52"/>
  <c r="L132" i="52"/>
  <c r="M132" i="52" s="1"/>
  <c r="N132" i="52" s="1"/>
  <c r="O132" i="52" s="1"/>
  <c r="P132" i="52" s="1"/>
  <c r="Q132" i="52" s="1"/>
  <c r="R132" i="52"/>
  <c r="S132" i="52" s="1"/>
  <c r="T132" i="52" s="1"/>
  <c r="U132" i="52" s="1"/>
  <c r="V132" i="52" s="1"/>
  <c r="W132" i="52" s="1"/>
  <c r="X132" i="52" s="1"/>
  <c r="Y132" i="52" s="1"/>
  <c r="Z132" i="52" s="1"/>
  <c r="AA132" i="52" s="1"/>
  <c r="K131" i="52"/>
  <c r="L131" i="52" s="1"/>
  <c r="M131" i="52" s="1"/>
  <c r="N131" i="52" s="1"/>
  <c r="O131" i="52" s="1"/>
  <c r="P131" i="52" s="1"/>
  <c r="Q131" i="52" s="1"/>
  <c r="R131" i="52" s="1"/>
  <c r="S131" i="52" s="1"/>
  <c r="T131" i="52" s="1"/>
  <c r="U131" i="52" s="1"/>
  <c r="V131" i="52" s="1"/>
  <c r="W131" i="52" s="1"/>
  <c r="X131" i="52" s="1"/>
  <c r="Y131" i="52" s="1"/>
  <c r="Z131" i="52" s="1"/>
  <c r="AA131" i="52" s="1"/>
  <c r="K130" i="52"/>
  <c r="L130" i="52"/>
  <c r="M130" i="52" s="1"/>
  <c r="N130" i="52"/>
  <c r="O130" i="52" s="1"/>
  <c r="P130" i="52" s="1"/>
  <c r="Q130" i="52" s="1"/>
  <c r="R130" i="52" s="1"/>
  <c r="S130" i="52" s="1"/>
  <c r="T130" i="52" s="1"/>
  <c r="U130" i="52" s="1"/>
  <c r="V130" i="52" s="1"/>
  <c r="W130" i="52" s="1"/>
  <c r="X130" i="52" s="1"/>
  <c r="Y130" i="52" s="1"/>
  <c r="Z130" i="52" s="1"/>
  <c r="AA130" i="52" s="1"/>
  <c r="K129" i="52"/>
  <c r="L129" i="52" s="1"/>
  <c r="M129" i="52" s="1"/>
  <c r="N129" i="52" s="1"/>
  <c r="O129" i="52" s="1"/>
  <c r="P129" i="52" s="1"/>
  <c r="Q129" i="52" s="1"/>
  <c r="R129" i="52" s="1"/>
  <c r="S129" i="52" s="1"/>
  <c r="T129" i="52" s="1"/>
  <c r="U129" i="52" s="1"/>
  <c r="V129" i="52" s="1"/>
  <c r="W129" i="52" s="1"/>
  <c r="X129" i="52" s="1"/>
  <c r="Y129" i="52" s="1"/>
  <c r="Z129" i="52" s="1"/>
  <c r="AA129" i="52" s="1"/>
  <c r="K128" i="52"/>
  <c r="L128" i="52" s="1"/>
  <c r="M128" i="52" s="1"/>
  <c r="N128" i="52" s="1"/>
  <c r="O128" i="52" s="1"/>
  <c r="P128" i="52" s="1"/>
  <c r="Q128" i="52" s="1"/>
  <c r="R128" i="52" s="1"/>
  <c r="S128" i="52" s="1"/>
  <c r="T128" i="52" s="1"/>
  <c r="U128" i="52" s="1"/>
  <c r="V128" i="52" s="1"/>
  <c r="W128" i="52" s="1"/>
  <c r="X128" i="52" s="1"/>
  <c r="Y128" i="52" s="1"/>
  <c r="Z128" i="52" s="1"/>
  <c r="AA128" i="52" s="1"/>
  <c r="L127" i="52"/>
  <c r="M127" i="52" s="1"/>
  <c r="N127" i="52" s="1"/>
  <c r="O127" i="52" s="1"/>
  <c r="P127" i="52" s="1"/>
  <c r="Q127" i="52" s="1"/>
  <c r="R127" i="52" s="1"/>
  <c r="S127" i="52" s="1"/>
  <c r="T127" i="52" s="1"/>
  <c r="U127" i="52" s="1"/>
  <c r="V127" i="52" s="1"/>
  <c r="W127" i="52" s="1"/>
  <c r="X127" i="52" s="1"/>
  <c r="Y127" i="52" s="1"/>
  <c r="Z127" i="52" s="1"/>
  <c r="AA127" i="52" s="1"/>
  <c r="K127" i="52"/>
  <c r="K126" i="52"/>
  <c r="L126" i="52"/>
  <c r="M126" i="52" s="1"/>
  <c r="N126" i="52" s="1"/>
  <c r="O126" i="52" s="1"/>
  <c r="P126" i="52" s="1"/>
  <c r="Q126" i="52" s="1"/>
  <c r="R126" i="52" s="1"/>
  <c r="S126" i="52" s="1"/>
  <c r="T126" i="52" s="1"/>
  <c r="U126" i="52" s="1"/>
  <c r="V126" i="52" s="1"/>
  <c r="W126" i="52" s="1"/>
  <c r="X126" i="52"/>
  <c r="Y126" i="52"/>
  <c r="Z126" i="52" s="1"/>
  <c r="AA126" i="52" s="1"/>
  <c r="K125" i="52"/>
  <c r="L125" i="52" s="1"/>
  <c r="M125" i="52" s="1"/>
  <c r="N125" i="52" s="1"/>
  <c r="O125" i="52" s="1"/>
  <c r="P125" i="52" s="1"/>
  <c r="Q125" i="52" s="1"/>
  <c r="R125" i="52" s="1"/>
  <c r="S125" i="52" s="1"/>
  <c r="T125" i="52" s="1"/>
  <c r="U125" i="52" s="1"/>
  <c r="V125" i="52" s="1"/>
  <c r="W125" i="52" s="1"/>
  <c r="X125" i="52" s="1"/>
  <c r="Y125" i="52" s="1"/>
  <c r="Z125" i="52" s="1"/>
  <c r="AA125" i="52" s="1"/>
  <c r="K124" i="52"/>
  <c r="L124" i="52" s="1"/>
  <c r="M124" i="52" s="1"/>
  <c r="N124" i="52"/>
  <c r="O124" i="52" s="1"/>
  <c r="P124" i="52" s="1"/>
  <c r="Q124" i="52" s="1"/>
  <c r="R124" i="52" s="1"/>
  <c r="S124" i="52" s="1"/>
  <c r="T124" i="52"/>
  <c r="U124" i="52" s="1"/>
  <c r="V124" i="52" s="1"/>
  <c r="W124" i="52" s="1"/>
  <c r="X124" i="52" s="1"/>
  <c r="Y124" i="52" s="1"/>
  <c r="Z124" i="52" s="1"/>
  <c r="AA124" i="52" s="1"/>
  <c r="P123" i="52"/>
  <c r="Q123" i="52" s="1"/>
  <c r="R123" i="52" s="1"/>
  <c r="S123" i="52" s="1"/>
  <c r="T123" i="52" s="1"/>
  <c r="U123" i="52" s="1"/>
  <c r="V123" i="52"/>
  <c r="W123" i="52" s="1"/>
  <c r="X123" i="52" s="1"/>
  <c r="Y123" i="52" s="1"/>
  <c r="Z123" i="52" s="1"/>
  <c r="AA123" i="52" s="1"/>
  <c r="K123" i="52"/>
  <c r="L123" i="52" s="1"/>
  <c r="M123" i="52" s="1"/>
  <c r="N123" i="52" s="1"/>
  <c r="O123" i="52" s="1"/>
  <c r="K122" i="52"/>
  <c r="L122" i="52" s="1"/>
  <c r="M122" i="52" s="1"/>
  <c r="N122" i="52" s="1"/>
  <c r="O122" i="52" s="1"/>
  <c r="P122" i="52"/>
  <c r="Q122" i="52" s="1"/>
  <c r="R122" i="52" s="1"/>
  <c r="S122" i="52" s="1"/>
  <c r="T122" i="52" s="1"/>
  <c r="U122" i="52" s="1"/>
  <c r="V122" i="52" s="1"/>
  <c r="W122" i="52" s="1"/>
  <c r="X122" i="52" s="1"/>
  <c r="Y122" i="52" s="1"/>
  <c r="Z122" i="52" s="1"/>
  <c r="AA122" i="52" s="1"/>
  <c r="K121" i="52"/>
  <c r="L121" i="52" s="1"/>
  <c r="M121" i="52" s="1"/>
  <c r="N121" i="52" s="1"/>
  <c r="O121" i="52" s="1"/>
  <c r="P121" i="52" s="1"/>
  <c r="Q121" i="52" s="1"/>
  <c r="R121" i="52" s="1"/>
  <c r="S121" i="52" s="1"/>
  <c r="T121" i="52" s="1"/>
  <c r="U121" i="52" s="1"/>
  <c r="V121" i="52" s="1"/>
  <c r="W121" i="52"/>
  <c r="X121" i="52"/>
  <c r="Y121" i="52" s="1"/>
  <c r="Z121" i="52" s="1"/>
  <c r="AA121" i="52" s="1"/>
  <c r="K120" i="52"/>
  <c r="L120" i="52"/>
  <c r="M120" i="52"/>
  <c r="N120" i="52" s="1"/>
  <c r="O120" i="52" s="1"/>
  <c r="P120" i="52" s="1"/>
  <c r="Q120" i="52" s="1"/>
  <c r="R120" i="52" s="1"/>
  <c r="S120" i="52" s="1"/>
  <c r="T120" i="52" s="1"/>
  <c r="U120" i="52" s="1"/>
  <c r="V120" i="52" s="1"/>
  <c r="W120" i="52" s="1"/>
  <c r="X120" i="52" s="1"/>
  <c r="Y120" i="52" s="1"/>
  <c r="Z120" i="52" s="1"/>
  <c r="AA120" i="52" s="1"/>
  <c r="U119" i="52"/>
  <c r="V119" i="52" s="1"/>
  <c r="W119" i="52" s="1"/>
  <c r="X119" i="52" s="1"/>
  <c r="Y119" i="52" s="1"/>
  <c r="Z119" i="52"/>
  <c r="AA119" i="52" s="1"/>
  <c r="K119" i="52"/>
  <c r="L119" i="52" s="1"/>
  <c r="M119" i="52" s="1"/>
  <c r="N119" i="52" s="1"/>
  <c r="O119" i="52" s="1"/>
  <c r="P119" i="52" s="1"/>
  <c r="Q119" i="52" s="1"/>
  <c r="R119" i="52" s="1"/>
  <c r="S119" i="52" s="1"/>
  <c r="T119" i="52" s="1"/>
  <c r="K118" i="52"/>
  <c r="L118" i="52" s="1"/>
  <c r="M118" i="52" s="1"/>
  <c r="N118" i="52" s="1"/>
  <c r="O118" i="52" s="1"/>
  <c r="P118" i="52" s="1"/>
  <c r="Q118" i="52" s="1"/>
  <c r="R118" i="52" s="1"/>
  <c r="S118" i="52" s="1"/>
  <c r="T118" i="52" s="1"/>
  <c r="U118" i="52" s="1"/>
  <c r="V118" i="52" s="1"/>
  <c r="W118" i="52" s="1"/>
  <c r="X118" i="52" s="1"/>
  <c r="Y118" i="52" s="1"/>
  <c r="Z118" i="52" s="1"/>
  <c r="AA118" i="52" s="1"/>
  <c r="K117" i="52"/>
  <c r="L117" i="52"/>
  <c r="M117" i="52" s="1"/>
  <c r="N117" i="52" s="1"/>
  <c r="O117" i="52" s="1"/>
  <c r="P117" i="52" s="1"/>
  <c r="Q117" i="52" s="1"/>
  <c r="R117" i="52" s="1"/>
  <c r="S117" i="52" s="1"/>
  <c r="T117" i="52" s="1"/>
  <c r="U117" i="52" s="1"/>
  <c r="V117" i="52" s="1"/>
  <c r="W117" i="52" s="1"/>
  <c r="X117" i="52" s="1"/>
  <c r="Y117" i="52" s="1"/>
  <c r="Z117" i="52" s="1"/>
  <c r="AA117" i="52" s="1"/>
  <c r="K116" i="52"/>
  <c r="L116" i="52" s="1"/>
  <c r="M116" i="52" s="1"/>
  <c r="N116" i="52" s="1"/>
  <c r="O116" i="52" s="1"/>
  <c r="P116" i="52" s="1"/>
  <c r="Q116" i="52" s="1"/>
  <c r="R116" i="52" s="1"/>
  <c r="S116" i="52" s="1"/>
  <c r="T116" i="52" s="1"/>
  <c r="U116" i="52" s="1"/>
  <c r="V116" i="52" s="1"/>
  <c r="W116" i="52" s="1"/>
  <c r="X116" i="52" s="1"/>
  <c r="Y116" i="52" s="1"/>
  <c r="Z116" i="52" s="1"/>
  <c r="AA116" i="52" s="1"/>
  <c r="L115" i="52"/>
  <c r="M115" i="52"/>
  <c r="N115" i="52" s="1"/>
  <c r="O115" i="52" s="1"/>
  <c r="P115" i="52" s="1"/>
  <c r="Q115" i="52" s="1"/>
  <c r="R115" i="52" s="1"/>
  <c r="S115" i="52" s="1"/>
  <c r="T115" i="52" s="1"/>
  <c r="U115" i="52" s="1"/>
  <c r="V115" i="52" s="1"/>
  <c r="W115" i="52" s="1"/>
  <c r="X115" i="52" s="1"/>
  <c r="Y115" i="52" s="1"/>
  <c r="Z115" i="52" s="1"/>
  <c r="AA115" i="52" s="1"/>
  <c r="K115" i="52"/>
  <c r="K114" i="52"/>
  <c r="L114" i="52"/>
  <c r="M114" i="52" s="1"/>
  <c r="N114" i="52" s="1"/>
  <c r="O114" i="52" s="1"/>
  <c r="P114" i="52" s="1"/>
  <c r="Q114" i="52" s="1"/>
  <c r="R114" i="52" s="1"/>
  <c r="S114" i="52" s="1"/>
  <c r="T114" i="52" s="1"/>
  <c r="U114" i="52" s="1"/>
  <c r="V114" i="52" s="1"/>
  <c r="W114" i="52" s="1"/>
  <c r="X114" i="52" s="1"/>
  <c r="Y114" i="52"/>
  <c r="Z114" i="52" s="1"/>
  <c r="AA114" i="52" s="1"/>
  <c r="K113" i="52"/>
  <c r="L113" i="52" s="1"/>
  <c r="M113" i="52" s="1"/>
  <c r="N113" i="52" s="1"/>
  <c r="O113" i="52" s="1"/>
  <c r="P113" i="52" s="1"/>
  <c r="Q113" i="52" s="1"/>
  <c r="R113" i="52" s="1"/>
  <c r="S113" i="52" s="1"/>
  <c r="T113" i="52" s="1"/>
  <c r="U113" i="52" s="1"/>
  <c r="V113" i="52" s="1"/>
  <c r="W113" i="52" s="1"/>
  <c r="X113" i="52" s="1"/>
  <c r="Y113" i="52" s="1"/>
  <c r="Z113" i="52" s="1"/>
  <c r="AA113" i="52" s="1"/>
  <c r="K112" i="52"/>
  <c r="L112" i="52" s="1"/>
  <c r="M112" i="52" s="1"/>
  <c r="N112" i="52" s="1"/>
  <c r="O112" i="52" s="1"/>
  <c r="P112" i="52" s="1"/>
  <c r="Q112" i="52" s="1"/>
  <c r="R112" i="52" s="1"/>
  <c r="S112" i="52" s="1"/>
  <c r="T112" i="52" s="1"/>
  <c r="U112" i="52" s="1"/>
  <c r="V112" i="52" s="1"/>
  <c r="W112" i="52" s="1"/>
  <c r="X112" i="52" s="1"/>
  <c r="Y112" i="52" s="1"/>
  <c r="Z112" i="52" s="1"/>
  <c r="AA112" i="52" s="1"/>
  <c r="W111" i="52"/>
  <c r="X111" i="52" s="1"/>
  <c r="Y111" i="52" s="1"/>
  <c r="Z111" i="52" s="1"/>
  <c r="AA111" i="52" s="1"/>
  <c r="K111" i="52"/>
  <c r="L111" i="52" s="1"/>
  <c r="M111" i="52" s="1"/>
  <c r="N111" i="52" s="1"/>
  <c r="O111" i="52" s="1"/>
  <c r="P111" i="52" s="1"/>
  <c r="Q111" i="52" s="1"/>
  <c r="R111" i="52" s="1"/>
  <c r="S111" i="52" s="1"/>
  <c r="T111" i="52" s="1"/>
  <c r="U111" i="52" s="1"/>
  <c r="V111" i="52" s="1"/>
  <c r="K110" i="52"/>
  <c r="L110" i="52" s="1"/>
  <c r="M110" i="52" s="1"/>
  <c r="N110" i="52" s="1"/>
  <c r="O110" i="52" s="1"/>
  <c r="P110" i="52" s="1"/>
  <c r="Q110" i="52" s="1"/>
  <c r="R110" i="52" s="1"/>
  <c r="S110" i="52" s="1"/>
  <c r="T110" i="52" s="1"/>
  <c r="U110" i="52" s="1"/>
  <c r="V110" i="52" s="1"/>
  <c r="W110" i="52"/>
  <c r="X110" i="52" s="1"/>
  <c r="Y110" i="52" s="1"/>
  <c r="Z110" i="52" s="1"/>
  <c r="AA110" i="52" s="1"/>
  <c r="K109" i="52"/>
  <c r="L109" i="52" s="1"/>
  <c r="M109" i="52" s="1"/>
  <c r="N109" i="52" s="1"/>
  <c r="O109" i="52" s="1"/>
  <c r="P109" i="52" s="1"/>
  <c r="Q109" i="52" s="1"/>
  <c r="R109" i="52" s="1"/>
  <c r="S109" i="52" s="1"/>
  <c r="T109" i="52" s="1"/>
  <c r="U109" i="52" s="1"/>
  <c r="V109" i="52" s="1"/>
  <c r="W109" i="52" s="1"/>
  <c r="X109" i="52"/>
  <c r="Y109" i="52" s="1"/>
  <c r="Z109" i="52" s="1"/>
  <c r="AA109" i="52" s="1"/>
  <c r="K108" i="52"/>
  <c r="L108" i="52"/>
  <c r="M108" i="52" s="1"/>
  <c r="N108" i="52" s="1"/>
  <c r="O108" i="52" s="1"/>
  <c r="P108" i="52" s="1"/>
  <c r="Q108" i="52" s="1"/>
  <c r="R108" i="52" s="1"/>
  <c r="S108" i="52" s="1"/>
  <c r="T108" i="52" s="1"/>
  <c r="U108" i="52" s="1"/>
  <c r="V108" i="52" s="1"/>
  <c r="W108" i="52" s="1"/>
  <c r="X108" i="52" s="1"/>
  <c r="Y108" i="52" s="1"/>
  <c r="Z108" i="52" s="1"/>
  <c r="AA108" i="52" s="1"/>
  <c r="K107" i="52"/>
  <c r="L107" i="52" s="1"/>
  <c r="M107" i="52" s="1"/>
  <c r="N107" i="52" s="1"/>
  <c r="O107" i="52" s="1"/>
  <c r="P107" i="52" s="1"/>
  <c r="Q107" i="52" s="1"/>
  <c r="R107" i="52" s="1"/>
  <c r="S107" i="52" s="1"/>
  <c r="T107" i="52" s="1"/>
  <c r="U107" i="52" s="1"/>
  <c r="V107" i="52" s="1"/>
  <c r="W107" i="52" s="1"/>
  <c r="X107" i="52" s="1"/>
  <c r="Y107" i="52" s="1"/>
  <c r="Z107" i="52" s="1"/>
  <c r="AA107" i="52" s="1"/>
  <c r="K106" i="52"/>
  <c r="L106" i="52" s="1"/>
  <c r="M106" i="52" s="1"/>
  <c r="N106" i="52"/>
  <c r="O106" i="52" s="1"/>
  <c r="P106" i="52" s="1"/>
  <c r="Q106" i="52" s="1"/>
  <c r="R106" i="52" s="1"/>
  <c r="S106" i="52" s="1"/>
  <c r="T106" i="52"/>
  <c r="U106" i="52" s="1"/>
  <c r="V106" i="52" s="1"/>
  <c r="W106" i="52" s="1"/>
  <c r="X106" i="52" s="1"/>
  <c r="Y106" i="52" s="1"/>
  <c r="Z106" i="52" s="1"/>
  <c r="AA106" i="52" s="1"/>
  <c r="K105" i="52"/>
  <c r="L105" i="52"/>
  <c r="M105" i="52" s="1"/>
  <c r="N105" i="52" s="1"/>
  <c r="O105" i="52"/>
  <c r="P105" i="52" s="1"/>
  <c r="Q105" i="52" s="1"/>
  <c r="R105" i="52" s="1"/>
  <c r="S105" i="52" s="1"/>
  <c r="T105" i="52" s="1"/>
  <c r="U105" i="52" s="1"/>
  <c r="V105" i="52" s="1"/>
  <c r="W105" i="52" s="1"/>
  <c r="X105" i="52" s="1"/>
  <c r="Y105" i="52" s="1"/>
  <c r="Z105" i="52" s="1"/>
  <c r="AA105" i="52" s="1"/>
  <c r="H100" i="52"/>
  <c r="P97" i="52"/>
  <c r="Q97" i="52"/>
  <c r="R97" i="52" s="1"/>
  <c r="S97" i="52" s="1"/>
  <c r="T97" i="52" s="1"/>
  <c r="U97" i="52" s="1"/>
  <c r="V97" i="52" s="1"/>
  <c r="W97" i="52" s="1"/>
  <c r="K97" i="52"/>
  <c r="L97" i="52" s="1"/>
  <c r="M97" i="52" s="1"/>
  <c r="N97" i="52" s="1"/>
  <c r="O97" i="52" s="1"/>
  <c r="K96" i="52"/>
  <c r="L96" i="52" s="1"/>
  <c r="M96" i="52" s="1"/>
  <c r="N96" i="52"/>
  <c r="O96" i="52"/>
  <c r="P96" i="52" s="1"/>
  <c r="Q96" i="52" s="1"/>
  <c r="R96" i="52" s="1"/>
  <c r="S96" i="52" s="1"/>
  <c r="T96" i="52" s="1"/>
  <c r="U96" i="52" s="1"/>
  <c r="V96" i="52" s="1"/>
  <c r="W96" i="52" s="1"/>
  <c r="K95" i="52"/>
  <c r="L95" i="52"/>
  <c r="M95" i="52"/>
  <c r="N95" i="52" s="1"/>
  <c r="O95" i="52" s="1"/>
  <c r="P95" i="52" s="1"/>
  <c r="Q95" i="52" s="1"/>
  <c r="R95" i="52" s="1"/>
  <c r="S95" i="52" s="1"/>
  <c r="T95" i="52" s="1"/>
  <c r="U95" i="52" s="1"/>
  <c r="V95" i="52" s="1"/>
  <c r="W95" i="52" s="1"/>
  <c r="X95" i="52" s="1"/>
  <c r="Y95" i="52" s="1"/>
  <c r="K94" i="52"/>
  <c r="L94" i="52" s="1"/>
  <c r="M94" i="52" s="1"/>
  <c r="N94" i="52" s="1"/>
  <c r="O94" i="52" s="1"/>
  <c r="P94" i="52"/>
  <c r="Q94" i="52" s="1"/>
  <c r="R94" i="52" s="1"/>
  <c r="S94" i="52" s="1"/>
  <c r="T94" i="52" s="1"/>
  <c r="U94" i="52" s="1"/>
  <c r="V94" i="52" s="1"/>
  <c r="W94" i="52" s="1"/>
  <c r="X94" i="52" s="1"/>
  <c r="Y94" i="52" s="1"/>
  <c r="Z94" i="52" s="1"/>
  <c r="AA94" i="52" s="1"/>
  <c r="AB94" i="52" s="1"/>
  <c r="AC94" i="52" s="1"/>
  <c r="AD94" i="52" s="1"/>
  <c r="AE94" i="52" s="1"/>
  <c r="N93" i="52"/>
  <c r="O93" i="52"/>
  <c r="P93" i="52" s="1"/>
  <c r="Q93" i="52" s="1"/>
  <c r="R93" i="52" s="1"/>
  <c r="S93" i="52" s="1"/>
  <c r="T93" i="52" s="1"/>
  <c r="U93" i="52" s="1"/>
  <c r="V93" i="52" s="1"/>
  <c r="W93" i="52" s="1"/>
  <c r="X93" i="52" s="1"/>
  <c r="Y93" i="52" s="1"/>
  <c r="K93" i="52"/>
  <c r="L93" i="52" s="1"/>
  <c r="M93" i="52" s="1"/>
  <c r="K92" i="52"/>
  <c r="L92" i="52" s="1"/>
  <c r="M92" i="52" s="1"/>
  <c r="N92" i="52" s="1"/>
  <c r="O92" i="52" s="1"/>
  <c r="P92" i="52" s="1"/>
  <c r="Q92" i="52" s="1"/>
  <c r="R92" i="52" s="1"/>
  <c r="S92" i="52" s="1"/>
  <c r="T92" i="52" s="1"/>
  <c r="U92" i="52" s="1"/>
  <c r="V92" i="52" s="1"/>
  <c r="W92" i="52" s="1"/>
  <c r="X92" i="52" s="1"/>
  <c r="Y92" i="52" s="1"/>
  <c r="Z92" i="52" s="1"/>
  <c r="AA92" i="52" s="1"/>
  <c r="AB92" i="52" s="1"/>
  <c r="K91" i="52"/>
  <c r="L91" i="52" s="1"/>
  <c r="M91" i="52" s="1"/>
  <c r="N91" i="52" s="1"/>
  <c r="O91" i="52" s="1"/>
  <c r="P91" i="52"/>
  <c r="Q91" i="52" s="1"/>
  <c r="R91" i="52" s="1"/>
  <c r="S91" i="52" s="1"/>
  <c r="T91" i="52" s="1"/>
  <c r="U91" i="52" s="1"/>
  <c r="V91" i="52" s="1"/>
  <c r="W91" i="52" s="1"/>
  <c r="X91" i="52" s="1"/>
  <c r="Y91" i="52" s="1"/>
  <c r="Z91" i="52" s="1"/>
  <c r="AA91" i="52" s="1"/>
  <c r="AB91" i="52" s="1"/>
  <c r="AC91" i="52" s="1"/>
  <c r="H86" i="52"/>
  <c r="K81" i="52"/>
  <c r="L81" i="52" s="1"/>
  <c r="M81" i="52" s="1"/>
  <c r="N81" i="52" s="1"/>
  <c r="O81" i="52" s="1"/>
  <c r="P81" i="52" s="1"/>
  <c r="Q81" i="52" s="1"/>
  <c r="R81" i="52" s="1"/>
  <c r="S81" i="52" s="1"/>
  <c r="T81" i="52" s="1"/>
  <c r="U81" i="52" s="1"/>
  <c r="V81" i="52" s="1"/>
  <c r="W81" i="52" s="1"/>
  <c r="X81" i="52" s="1"/>
  <c r="Y81" i="52" s="1"/>
  <c r="Z81" i="52" s="1"/>
  <c r="AA81" i="52" s="1"/>
  <c r="AB81" i="52" s="1"/>
  <c r="AC81" i="52" s="1"/>
  <c r="AD81" i="52" s="1"/>
  <c r="AE81" i="52" s="1"/>
  <c r="K80" i="52"/>
  <c r="L80" i="52" s="1"/>
  <c r="M80" i="52" s="1"/>
  <c r="N80" i="52" s="1"/>
  <c r="O80" i="52" s="1"/>
  <c r="P80" i="52" s="1"/>
  <c r="Q80" i="52" s="1"/>
  <c r="R80" i="52" s="1"/>
  <c r="S80" i="52" s="1"/>
  <c r="T80" i="52" s="1"/>
  <c r="U80" i="52" s="1"/>
  <c r="V80" i="52" s="1"/>
  <c r="W80" i="52"/>
  <c r="X80" i="52" s="1"/>
  <c r="Y80" i="52" s="1"/>
  <c r="Z80" i="52" s="1"/>
  <c r="AA80" i="52" s="1"/>
  <c r="H76" i="52"/>
  <c r="L72" i="52"/>
  <c r="M72" i="52"/>
  <c r="N72" i="52" s="1"/>
  <c r="O72" i="52" s="1"/>
  <c r="P72" i="52" s="1"/>
  <c r="Q72" i="52" s="1"/>
  <c r="R72" i="52" s="1"/>
  <c r="S72" i="52"/>
  <c r="T72" i="52" s="1"/>
  <c r="U72" i="52" s="1"/>
  <c r="V72" i="52" s="1"/>
  <c r="W72" i="52" s="1"/>
  <c r="X72" i="52" s="1"/>
  <c r="Y72" i="52" s="1"/>
  <c r="Z72" i="52" s="1"/>
  <c r="AA72" i="52" s="1"/>
  <c r="K72" i="52"/>
  <c r="K71" i="52"/>
  <c r="L71" i="52"/>
  <c r="M71" i="52"/>
  <c r="N71" i="52" s="1"/>
  <c r="O71" i="52" s="1"/>
  <c r="P71" i="52" s="1"/>
  <c r="Q71" i="52" s="1"/>
  <c r="R71" i="52"/>
  <c r="S71" i="52" s="1"/>
  <c r="T71" i="52" s="1"/>
  <c r="U71" i="52" s="1"/>
  <c r="V71" i="52" s="1"/>
  <c r="W71" i="52" s="1"/>
  <c r="X71" i="52" s="1"/>
  <c r="Y71" i="52" s="1"/>
  <c r="Z71" i="52" s="1"/>
  <c r="AA71" i="52" s="1"/>
  <c r="K70" i="52"/>
  <c r="L70" i="52" s="1"/>
  <c r="M70" i="52"/>
  <c r="N70" i="52"/>
  <c r="O70" i="52" s="1"/>
  <c r="P70" i="52" s="1"/>
  <c r="Q70" i="52" s="1"/>
  <c r="R70" i="52" s="1"/>
  <c r="S70" i="52" s="1"/>
  <c r="T70" i="52" s="1"/>
  <c r="U70" i="52" s="1"/>
  <c r="V70" i="52" s="1"/>
  <c r="W70" i="52" s="1"/>
  <c r="X70" i="52" s="1"/>
  <c r="Y70" i="52" s="1"/>
  <c r="Z70" i="52" s="1"/>
  <c r="AA70" i="52" s="1"/>
  <c r="K69" i="52"/>
  <c r="L69" i="52" s="1"/>
  <c r="M69" i="52" s="1"/>
  <c r="N69" i="52"/>
  <c r="O69" i="52" s="1"/>
  <c r="P69" i="52" s="1"/>
  <c r="Q69" i="52" s="1"/>
  <c r="R69" i="52" s="1"/>
  <c r="S69" i="52" s="1"/>
  <c r="T69" i="52" s="1"/>
  <c r="U69" i="52" s="1"/>
  <c r="V69" i="52" s="1"/>
  <c r="W69" i="52" s="1"/>
  <c r="X69" i="52" s="1"/>
  <c r="Y69" i="52" s="1"/>
  <c r="Z69" i="52" s="1"/>
  <c r="AA69" i="52"/>
  <c r="K68" i="52"/>
  <c r="L68" i="52"/>
  <c r="M68" i="52" s="1"/>
  <c r="N68" i="52" s="1"/>
  <c r="O68" i="52" s="1"/>
  <c r="P68" i="52" s="1"/>
  <c r="Q68" i="52" s="1"/>
  <c r="R68" i="52" s="1"/>
  <c r="S68" i="52" s="1"/>
  <c r="T68" i="52" s="1"/>
  <c r="U68" i="52" s="1"/>
  <c r="V68" i="52"/>
  <c r="W68" i="52" s="1"/>
  <c r="X68" i="52" s="1"/>
  <c r="Y68" i="52" s="1"/>
  <c r="Z68" i="52" s="1"/>
  <c r="AA68" i="52" s="1"/>
  <c r="AB68" i="52" s="1"/>
  <c r="AC68" i="52" s="1"/>
  <c r="AD68" i="52" s="1"/>
  <c r="AE68" i="52" s="1"/>
  <c r="AF68" i="52" s="1"/>
  <c r="AG68" i="52" s="1"/>
  <c r="AH68" i="52" s="1"/>
  <c r="AI68" i="52" s="1"/>
  <c r="AJ68" i="52" s="1"/>
  <c r="AK68" i="52" s="1"/>
  <c r="AL68" i="52" s="1"/>
  <c r="AM68" i="52" s="1"/>
  <c r="AN68" i="52" s="1"/>
  <c r="K67" i="52"/>
  <c r="L67" i="52"/>
  <c r="M67" i="52" s="1"/>
  <c r="N67" i="52" s="1"/>
  <c r="O67" i="52" s="1"/>
  <c r="P67" i="52" s="1"/>
  <c r="Q67" i="52" s="1"/>
  <c r="R67" i="52" s="1"/>
  <c r="S67" i="52" s="1"/>
  <c r="T67" i="52" s="1"/>
  <c r="U67" i="52" s="1"/>
  <c r="V67" i="52" s="1"/>
  <c r="W67" i="52" s="1"/>
  <c r="X67" i="52" s="1"/>
  <c r="Y67" i="52" s="1"/>
  <c r="Z67" i="52" s="1"/>
  <c r="AA67" i="52" s="1"/>
  <c r="AB67" i="52" s="1"/>
  <c r="AC67" i="52" s="1"/>
  <c r="AD67" i="52" s="1"/>
  <c r="AE67" i="52" s="1"/>
  <c r="AF67" i="52" s="1"/>
  <c r="AG67" i="52" s="1"/>
  <c r="AH67" i="52" s="1"/>
  <c r="AI67" i="52" s="1"/>
  <c r="AJ67" i="52" s="1"/>
  <c r="AK67" i="52" s="1"/>
  <c r="K66" i="52"/>
  <c r="L66" i="52"/>
  <c r="M66" i="52"/>
  <c r="N66" i="52" s="1"/>
  <c r="O66" i="52" s="1"/>
  <c r="P66" i="52" s="1"/>
  <c r="Q66" i="52" s="1"/>
  <c r="R66" i="52" s="1"/>
  <c r="S66" i="52" s="1"/>
  <c r="T66" i="52" s="1"/>
  <c r="U66" i="52" s="1"/>
  <c r="V66" i="52" s="1"/>
  <c r="W66" i="52" s="1"/>
  <c r="X66" i="52" s="1"/>
  <c r="Y66" i="52" s="1"/>
  <c r="Z66" i="52" s="1"/>
  <c r="AA66" i="52" s="1"/>
  <c r="AB66" i="52" s="1"/>
  <c r="AC66" i="52" s="1"/>
  <c r="AD66" i="52" s="1"/>
  <c r="AE66" i="52" s="1"/>
  <c r="AF66" i="52" s="1"/>
  <c r="AG66" i="52" s="1"/>
  <c r="AH66" i="52" s="1"/>
  <c r="AI66" i="52" s="1"/>
  <c r="AJ66" i="52" s="1"/>
  <c r="AK66" i="52" s="1"/>
  <c r="K65" i="52"/>
  <c r="L65" i="52" s="1"/>
  <c r="M65" i="52" s="1"/>
  <c r="N65" i="52" s="1"/>
  <c r="O65" i="52" s="1"/>
  <c r="P65" i="52" s="1"/>
  <c r="Q65" i="52" s="1"/>
  <c r="R65" i="52" s="1"/>
  <c r="S65" i="52" s="1"/>
  <c r="T65" i="52" s="1"/>
  <c r="U65" i="52" s="1"/>
  <c r="V65" i="52" s="1"/>
  <c r="W65" i="52" s="1"/>
  <c r="X65" i="52" s="1"/>
  <c r="Y65" i="52" s="1"/>
  <c r="Z65" i="52" s="1"/>
  <c r="AA65" i="52" s="1"/>
  <c r="AB65" i="52" s="1"/>
  <c r="AC65" i="52" s="1"/>
  <c r="AD65" i="52" s="1"/>
  <c r="AE65" i="52" s="1"/>
  <c r="AF65" i="52" s="1"/>
  <c r="AG65" i="52" s="1"/>
  <c r="AH65" i="52" s="1"/>
  <c r="AI65" i="52" s="1"/>
  <c r="AJ65" i="52" s="1"/>
  <c r="AK65" i="52" s="1"/>
  <c r="K64" i="52"/>
  <c r="L64" i="52"/>
  <c r="M64" i="52" s="1"/>
  <c r="N64" i="52" s="1"/>
  <c r="O64" i="52" s="1"/>
  <c r="P64" i="52" s="1"/>
  <c r="Q64" i="52" s="1"/>
  <c r="R64" i="52" s="1"/>
  <c r="S64" i="52" s="1"/>
  <c r="T64" i="52" s="1"/>
  <c r="U64" i="52" s="1"/>
  <c r="V64" i="52" s="1"/>
  <c r="W64" i="52" s="1"/>
  <c r="X64" i="52" s="1"/>
  <c r="Y64" i="52" s="1"/>
  <c r="Z64" i="52" s="1"/>
  <c r="AA64" i="52" s="1"/>
  <c r="AB64" i="52" s="1"/>
  <c r="AC64" i="52" s="1"/>
  <c r="AD64" i="52" s="1"/>
  <c r="AE64" i="52" s="1"/>
  <c r="AF64" i="52" s="1"/>
  <c r="AG64" i="52" s="1"/>
  <c r="AH64" i="52" s="1"/>
  <c r="AI64" i="52" s="1"/>
  <c r="AJ64" i="52" s="1"/>
  <c r="AK64" i="52" s="1"/>
  <c r="K63" i="52"/>
  <c r="L63" i="52"/>
  <c r="M63" i="52" s="1"/>
  <c r="N63" i="52" s="1"/>
  <c r="O63" i="52" s="1"/>
  <c r="P63" i="52" s="1"/>
  <c r="Q63" i="52" s="1"/>
  <c r="R63" i="52" s="1"/>
  <c r="S63" i="52" s="1"/>
  <c r="T63" i="52" s="1"/>
  <c r="U63" i="52" s="1"/>
  <c r="V63" i="52" s="1"/>
  <c r="W63" i="52" s="1"/>
  <c r="X63" i="52" s="1"/>
  <c r="Y63" i="52" s="1"/>
  <c r="Z63" i="52" s="1"/>
  <c r="AA63" i="52"/>
  <c r="K62" i="52"/>
  <c r="L62" i="52" s="1"/>
  <c r="M62" i="52" s="1"/>
  <c r="N62" i="52" s="1"/>
  <c r="O62" i="52" s="1"/>
  <c r="P62" i="52" s="1"/>
  <c r="Q62" i="52" s="1"/>
  <c r="R62" i="52" s="1"/>
  <c r="S62" i="52" s="1"/>
  <c r="T62" i="52" s="1"/>
  <c r="U62" i="52" s="1"/>
  <c r="V62" i="52" s="1"/>
  <c r="W62" i="52" s="1"/>
  <c r="X62" i="52" s="1"/>
  <c r="Y62" i="52" s="1"/>
  <c r="Z62" i="52" s="1"/>
  <c r="AA62" i="52" s="1"/>
  <c r="AB62" i="52" s="1"/>
  <c r="AC62" i="52" s="1"/>
  <c r="AD62" i="52" s="1"/>
  <c r="AE62" i="52" s="1"/>
  <c r="AF62" i="52" s="1"/>
  <c r="AG62" i="52" s="1"/>
  <c r="AH62" i="52" s="1"/>
  <c r="AI62" i="52" s="1"/>
  <c r="AJ62" i="52" s="1"/>
  <c r="AK62" i="52" s="1"/>
  <c r="K61" i="52"/>
  <c r="L61" i="52" s="1"/>
  <c r="M61" i="52" s="1"/>
  <c r="N61" i="52" s="1"/>
  <c r="O61" i="52" s="1"/>
  <c r="P61" i="52" s="1"/>
  <c r="Q61" i="52" s="1"/>
  <c r="R61" i="52" s="1"/>
  <c r="S61" i="52" s="1"/>
  <c r="T61" i="52" s="1"/>
  <c r="U61" i="52" s="1"/>
  <c r="V61" i="52" s="1"/>
  <c r="W61" i="52" s="1"/>
  <c r="X61" i="52" s="1"/>
  <c r="Y61" i="52" s="1"/>
  <c r="Z61" i="52" s="1"/>
  <c r="AA61" i="52" s="1"/>
  <c r="K60" i="52"/>
  <c r="L60" i="52" s="1"/>
  <c r="M60" i="52" s="1"/>
  <c r="N60" i="52"/>
  <c r="O60" i="52"/>
  <c r="P60" i="52" s="1"/>
  <c r="Q60" i="52" s="1"/>
  <c r="R60" i="52" s="1"/>
  <c r="S60" i="52" s="1"/>
  <c r="T60" i="52" s="1"/>
  <c r="U60" i="52" s="1"/>
  <c r="V60" i="52" s="1"/>
  <c r="W60" i="52" s="1"/>
  <c r="X60" i="52" s="1"/>
  <c r="Y60" i="52" s="1"/>
  <c r="Z60" i="52" s="1"/>
  <c r="AA60" i="52" s="1"/>
  <c r="K59" i="52"/>
  <c r="L59" i="52"/>
  <c r="M59" i="52" s="1"/>
  <c r="N59" i="52" s="1"/>
  <c r="O59" i="52" s="1"/>
  <c r="P59" i="52" s="1"/>
  <c r="Q59" i="52" s="1"/>
  <c r="R59" i="52" s="1"/>
  <c r="S59" i="52" s="1"/>
  <c r="T59" i="52" s="1"/>
  <c r="U59" i="52" s="1"/>
  <c r="V59" i="52" s="1"/>
  <c r="W59" i="52" s="1"/>
  <c r="X59" i="52" s="1"/>
  <c r="Y59" i="52" s="1"/>
  <c r="Z59" i="52" s="1"/>
  <c r="AA59" i="52"/>
  <c r="K58" i="52"/>
  <c r="L58" i="52" s="1"/>
  <c r="M58" i="52" s="1"/>
  <c r="N58" i="52" s="1"/>
  <c r="O58" i="52" s="1"/>
  <c r="P58" i="52" s="1"/>
  <c r="Q58" i="52" s="1"/>
  <c r="R58" i="52" s="1"/>
  <c r="S58" i="52" s="1"/>
  <c r="T58" i="52" s="1"/>
  <c r="U58" i="52" s="1"/>
  <c r="V58" i="52" s="1"/>
  <c r="W58" i="52" s="1"/>
  <c r="X58" i="52" s="1"/>
  <c r="Y58" i="52" s="1"/>
  <c r="Z58" i="52" s="1"/>
  <c r="AA58" i="52" s="1"/>
  <c r="H54" i="52"/>
  <c r="K51" i="52"/>
  <c r="L51" i="52" s="1"/>
  <c r="M51" i="52" s="1"/>
  <c r="N51" i="52" s="1"/>
  <c r="O51" i="52" s="1"/>
  <c r="P51" i="52" s="1"/>
  <c r="Q51" i="52" s="1"/>
  <c r="R51" i="52" s="1"/>
  <c r="S51" i="52" s="1"/>
  <c r="T51" i="52" s="1"/>
  <c r="U51" i="52" s="1"/>
  <c r="V51" i="52" s="1"/>
  <c r="W51" i="52" s="1"/>
  <c r="X51" i="52" s="1"/>
  <c r="Y51" i="52" s="1"/>
  <c r="Z51" i="52" s="1"/>
  <c r="AA51" i="52" s="1"/>
  <c r="L50" i="52"/>
  <c r="M50" i="52"/>
  <c r="N50" i="52" s="1"/>
  <c r="O50" i="52" s="1"/>
  <c r="P50" i="52" s="1"/>
  <c r="Q50" i="52" s="1"/>
  <c r="R50" i="52" s="1"/>
  <c r="S50" i="52" s="1"/>
  <c r="T50" i="52" s="1"/>
  <c r="U50" i="52" s="1"/>
  <c r="V50" i="52" s="1"/>
  <c r="W50" i="52" s="1"/>
  <c r="X50" i="52" s="1"/>
  <c r="Y50" i="52" s="1"/>
  <c r="Z50" i="52" s="1"/>
  <c r="AA50" i="52" s="1"/>
  <c r="K50" i="52"/>
  <c r="K49" i="52"/>
  <c r="L49" i="52"/>
  <c r="M49" i="52" s="1"/>
  <c r="N49" i="52" s="1"/>
  <c r="O49" i="52" s="1"/>
  <c r="P49" i="52" s="1"/>
  <c r="Q49" i="52" s="1"/>
  <c r="R49" i="52" s="1"/>
  <c r="S49" i="52" s="1"/>
  <c r="T49" i="52" s="1"/>
  <c r="U49" i="52" s="1"/>
  <c r="V49" i="52" s="1"/>
  <c r="W49" i="52" s="1"/>
  <c r="X49" i="52"/>
  <c r="Y49" i="52" s="1"/>
  <c r="Z49" i="52" s="1"/>
  <c r="AA49" i="52" s="1"/>
  <c r="K48" i="52"/>
  <c r="L48" i="52" s="1"/>
  <c r="M48" i="52" s="1"/>
  <c r="N48" i="52" s="1"/>
  <c r="O48" i="52" s="1"/>
  <c r="P48" i="52" s="1"/>
  <c r="Q48" i="52" s="1"/>
  <c r="R48" i="52" s="1"/>
  <c r="S48" i="52" s="1"/>
  <c r="T48" i="52"/>
  <c r="U48" i="52" s="1"/>
  <c r="V48" i="52" s="1"/>
  <c r="W48" i="52" s="1"/>
  <c r="X48" i="52" s="1"/>
  <c r="Y48" i="52"/>
  <c r="Z48" i="52" s="1"/>
  <c r="AA48" i="52" s="1"/>
  <c r="K47" i="52"/>
  <c r="L47" i="52" s="1"/>
  <c r="M47" i="52" s="1"/>
  <c r="N47" i="52"/>
  <c r="O47" i="52" s="1"/>
  <c r="P47" i="52" s="1"/>
  <c r="Q47" i="52" s="1"/>
  <c r="R47" i="52" s="1"/>
  <c r="S47" i="52" s="1"/>
  <c r="T47" i="52" s="1"/>
  <c r="U47" i="52" s="1"/>
  <c r="V47" i="52" s="1"/>
  <c r="W47" i="52" s="1"/>
  <c r="X47" i="52" s="1"/>
  <c r="Y47" i="52" s="1"/>
  <c r="Z47" i="52" s="1"/>
  <c r="AA47" i="52" s="1"/>
  <c r="H43" i="52"/>
  <c r="K40" i="52"/>
  <c r="K39" i="52"/>
  <c r="K38" i="52"/>
  <c r="K37" i="52"/>
  <c r="K36" i="52"/>
  <c r="K35" i="52"/>
  <c r="K34" i="52"/>
  <c r="K33" i="52"/>
  <c r="K32" i="52"/>
  <c r="K31" i="52"/>
  <c r="K30" i="52"/>
  <c r="K29" i="52"/>
  <c r="K28" i="52"/>
  <c r="K27" i="52"/>
  <c r="K26" i="52"/>
  <c r="K25" i="52"/>
  <c r="K24" i="52"/>
  <c r="K23" i="52"/>
  <c r="K22" i="52"/>
  <c r="K21" i="52"/>
  <c r="K20" i="52"/>
  <c r="K19" i="52"/>
  <c r="K18" i="52"/>
  <c r="K17" i="52"/>
  <c r="K16" i="52"/>
  <c r="K15" i="52"/>
  <c r="K14" i="52"/>
  <c r="K13" i="52"/>
  <c r="K12" i="52"/>
  <c r="K11" i="52"/>
  <c r="K67" i="51"/>
  <c r="O67" i="51"/>
  <c r="P67" i="51"/>
  <c r="Q67" i="51" s="1"/>
  <c r="R67" i="51" s="1"/>
  <c r="S67" i="51" s="1"/>
  <c r="T67" i="51" s="1"/>
  <c r="U67" i="51" s="1"/>
  <c r="V67" i="51" s="1"/>
  <c r="W67" i="51" s="1"/>
  <c r="X67" i="51" s="1"/>
  <c r="Y67" i="51" s="1"/>
  <c r="Z67" i="51" s="1"/>
  <c r="AA67" i="51" s="1"/>
  <c r="L67" i="51"/>
  <c r="M67" i="51" s="1"/>
  <c r="N67" i="51" s="1"/>
  <c r="H531" i="51"/>
  <c r="K530" i="51"/>
  <c r="L530" i="51" s="1"/>
  <c r="M530" i="51" s="1"/>
  <c r="N530" i="51" s="1"/>
  <c r="O530" i="51" s="1"/>
  <c r="P530" i="51" s="1"/>
  <c r="Q530" i="51" s="1"/>
  <c r="R530" i="51" s="1"/>
  <c r="S530" i="51" s="1"/>
  <c r="T530" i="51" s="1"/>
  <c r="U530" i="51" s="1"/>
  <c r="V530" i="51" s="1"/>
  <c r="W530" i="51" s="1"/>
  <c r="X530" i="51" s="1"/>
  <c r="Y530" i="51" s="1"/>
  <c r="Z530" i="51" s="1"/>
  <c r="AA530" i="51" s="1"/>
  <c r="AB530" i="51" s="1"/>
  <c r="AC530" i="51" s="1"/>
  <c r="AD530" i="51" s="1"/>
  <c r="AE530" i="51" s="1"/>
  <c r="AF530" i="51" s="1"/>
  <c r="AG530" i="51" s="1"/>
  <c r="AH530" i="51" s="1"/>
  <c r="AI530" i="51" s="1"/>
  <c r="AJ530" i="51" s="1"/>
  <c r="AK530" i="51" s="1"/>
  <c r="AL530" i="51" s="1"/>
  <c r="AM530" i="51" s="1"/>
  <c r="AN530" i="51" s="1"/>
  <c r="K529" i="51"/>
  <c r="L529" i="51" s="1"/>
  <c r="M529" i="51" s="1"/>
  <c r="N529" i="51" s="1"/>
  <c r="O529" i="51" s="1"/>
  <c r="P529" i="51" s="1"/>
  <c r="Q529" i="51" s="1"/>
  <c r="R529" i="51" s="1"/>
  <c r="S529" i="51" s="1"/>
  <c r="T529" i="51" s="1"/>
  <c r="U529" i="51" s="1"/>
  <c r="V529" i="51" s="1"/>
  <c r="W529" i="51" s="1"/>
  <c r="X529" i="51" s="1"/>
  <c r="Y529" i="51" s="1"/>
  <c r="Z529" i="51" s="1"/>
  <c r="AA529" i="51" s="1"/>
  <c r="AB529" i="51" s="1"/>
  <c r="AC529" i="51" s="1"/>
  <c r="AD529" i="51" s="1"/>
  <c r="AE529" i="51" s="1"/>
  <c r="AF529" i="51"/>
  <c r="AG529" i="51" s="1"/>
  <c r="AH529" i="51" s="1"/>
  <c r="AI529" i="51" s="1"/>
  <c r="AJ529" i="51" s="1"/>
  <c r="AK529" i="51" s="1"/>
  <c r="AL529" i="51" s="1"/>
  <c r="AM529" i="51" s="1"/>
  <c r="AN529" i="51" s="1"/>
  <c r="AO529" i="51" s="1"/>
  <c r="K528" i="51"/>
  <c r="L528" i="51" s="1"/>
  <c r="M528" i="51"/>
  <c r="N528" i="51"/>
  <c r="O528" i="51" s="1"/>
  <c r="P528" i="51" s="1"/>
  <c r="Q528" i="51" s="1"/>
  <c r="R528" i="51" s="1"/>
  <c r="S528" i="51" s="1"/>
  <c r="T528" i="51" s="1"/>
  <c r="U528" i="51" s="1"/>
  <c r="V528" i="51" s="1"/>
  <c r="W528" i="51" s="1"/>
  <c r="X528" i="51" s="1"/>
  <c r="Y528" i="51" s="1"/>
  <c r="Z528" i="51" s="1"/>
  <c r="AA528" i="51" s="1"/>
  <c r="AB528" i="51" s="1"/>
  <c r="AC528" i="51" s="1"/>
  <c r="AD528" i="51" s="1"/>
  <c r="AE528" i="51" s="1"/>
  <c r="AF528" i="51" s="1"/>
  <c r="AG528" i="51" s="1"/>
  <c r="AH528" i="51" s="1"/>
  <c r="AI528" i="51" s="1"/>
  <c r="AJ528" i="51" s="1"/>
  <c r="AK528" i="51" s="1"/>
  <c r="AL528" i="51" s="1"/>
  <c r="AM528" i="51" s="1"/>
  <c r="AN528" i="51" s="1"/>
  <c r="AO528" i="51" s="1"/>
  <c r="K527" i="51"/>
  <c r="L527" i="51"/>
  <c r="M527" i="51"/>
  <c r="N527" i="51" s="1"/>
  <c r="O527" i="51" s="1"/>
  <c r="P527" i="51" s="1"/>
  <c r="Q527" i="51" s="1"/>
  <c r="R527" i="51"/>
  <c r="S527" i="51" s="1"/>
  <c r="T527" i="51" s="1"/>
  <c r="U527" i="51" s="1"/>
  <c r="V527" i="51" s="1"/>
  <c r="W527" i="51" s="1"/>
  <c r="X527" i="51" s="1"/>
  <c r="Y527" i="51" s="1"/>
  <c r="Z527" i="51" s="1"/>
  <c r="AA527" i="51" s="1"/>
  <c r="AB527" i="51" s="1"/>
  <c r="AC527" i="51" s="1"/>
  <c r="AD527" i="51" s="1"/>
  <c r="AE527" i="51" s="1"/>
  <c r="AF527" i="51" s="1"/>
  <c r="AG527" i="51" s="1"/>
  <c r="AH527" i="51" s="1"/>
  <c r="AI527" i="51" s="1"/>
  <c r="AJ527" i="51" s="1"/>
  <c r="AK527" i="51" s="1"/>
  <c r="AL527" i="51" s="1"/>
  <c r="AM527" i="51" s="1"/>
  <c r="AN527" i="51" s="1"/>
  <c r="AO527" i="51" s="1"/>
  <c r="AP527" i="51" s="1"/>
  <c r="AQ527" i="51" s="1"/>
  <c r="K526" i="51"/>
  <c r="L526" i="51" s="1"/>
  <c r="M526" i="51" s="1"/>
  <c r="N526" i="51" s="1"/>
  <c r="O526" i="51"/>
  <c r="P526" i="51" s="1"/>
  <c r="Q526" i="51" s="1"/>
  <c r="R526" i="51" s="1"/>
  <c r="S526" i="51" s="1"/>
  <c r="T526" i="51" s="1"/>
  <c r="U526" i="51" s="1"/>
  <c r="V526" i="51" s="1"/>
  <c r="W526" i="51" s="1"/>
  <c r="X526" i="51" s="1"/>
  <c r="Y526" i="51" s="1"/>
  <c r="Z526" i="51" s="1"/>
  <c r="AA526" i="51" s="1"/>
  <c r="AB526" i="51" s="1"/>
  <c r="AC526" i="51" s="1"/>
  <c r="AD526" i="51" s="1"/>
  <c r="AE526" i="51" s="1"/>
  <c r="AF526" i="51" s="1"/>
  <c r="AG526" i="51" s="1"/>
  <c r="AH526" i="51" s="1"/>
  <c r="AI526" i="51" s="1"/>
  <c r="AJ526" i="51" s="1"/>
  <c r="AK526" i="51" s="1"/>
  <c r="AL526" i="51" s="1"/>
  <c r="AM526" i="51" s="1"/>
  <c r="AN526" i="51" s="1"/>
  <c r="AO526" i="51" s="1"/>
  <c r="AP526" i="51" s="1"/>
  <c r="AQ526" i="51" s="1"/>
  <c r="K525" i="51"/>
  <c r="L525" i="51"/>
  <c r="M525" i="51"/>
  <c r="N525" i="51" s="1"/>
  <c r="O525" i="51" s="1"/>
  <c r="P525" i="51" s="1"/>
  <c r="Q525" i="51" s="1"/>
  <c r="R525" i="51" s="1"/>
  <c r="S525" i="51" s="1"/>
  <c r="T525" i="51" s="1"/>
  <c r="U525" i="51" s="1"/>
  <c r="V525" i="51" s="1"/>
  <c r="W525" i="51" s="1"/>
  <c r="X525" i="51" s="1"/>
  <c r="Y525" i="51" s="1"/>
  <c r="Z525" i="51" s="1"/>
  <c r="AA525" i="51" s="1"/>
  <c r="AB525" i="51" s="1"/>
  <c r="AC525" i="51" s="1"/>
  <c r="AD525" i="51" s="1"/>
  <c r="AE525" i="51" s="1"/>
  <c r="AF525" i="51" s="1"/>
  <c r="AG525" i="51" s="1"/>
  <c r="AH525" i="51" s="1"/>
  <c r="AI525" i="51" s="1"/>
  <c r="AJ525" i="51" s="1"/>
  <c r="AK525" i="51" s="1"/>
  <c r="AL525" i="51" s="1"/>
  <c r="AM525" i="51" s="1"/>
  <c r="AN525" i="51" s="1"/>
  <c r="AO525" i="51" s="1"/>
  <c r="AP525" i="51" s="1"/>
  <c r="AQ525" i="51" s="1"/>
  <c r="K524" i="51"/>
  <c r="L524" i="51" s="1"/>
  <c r="M524" i="51" s="1"/>
  <c r="N524" i="51" s="1"/>
  <c r="O524" i="51"/>
  <c r="P524" i="51"/>
  <c r="Q524" i="51" s="1"/>
  <c r="R524" i="51" s="1"/>
  <c r="S524" i="51" s="1"/>
  <c r="T524" i="51" s="1"/>
  <c r="U524" i="51" s="1"/>
  <c r="V524" i="51" s="1"/>
  <c r="W524" i="51" s="1"/>
  <c r="X524" i="51" s="1"/>
  <c r="Y524" i="51" s="1"/>
  <c r="Z524" i="51" s="1"/>
  <c r="AA524" i="51" s="1"/>
  <c r="AB524" i="51" s="1"/>
  <c r="AC524" i="51" s="1"/>
  <c r="AD524" i="51" s="1"/>
  <c r="AE524" i="51" s="1"/>
  <c r="AF524" i="51" s="1"/>
  <c r="AG524" i="51" s="1"/>
  <c r="AH524" i="51" s="1"/>
  <c r="AI524" i="51" s="1"/>
  <c r="AJ524" i="51" s="1"/>
  <c r="AK524" i="51" s="1"/>
  <c r="AL524" i="51" s="1"/>
  <c r="AM524" i="51" s="1"/>
  <c r="AN524" i="51" s="1"/>
  <c r="AO524" i="51" s="1"/>
  <c r="AP524" i="51" s="1"/>
  <c r="AQ524" i="51" s="1"/>
  <c r="AR524" i="51" s="1"/>
  <c r="AS524" i="51" s="1"/>
  <c r="AT524" i="51" s="1"/>
  <c r="AU524" i="51" s="1"/>
  <c r="AV524" i="51" s="1"/>
  <c r="AW524" i="51" s="1"/>
  <c r="AX524" i="51" s="1"/>
  <c r="AY524" i="51" s="1"/>
  <c r="AZ524" i="51" s="1"/>
  <c r="BA524" i="51" s="1"/>
  <c r="BB524" i="51" s="1"/>
  <c r="BC524" i="51" s="1"/>
  <c r="BD524" i="51" s="1"/>
  <c r="BE524" i="51" s="1"/>
  <c r="BF524" i="51" s="1"/>
  <c r="BG524" i="51" s="1"/>
  <c r="BH524" i="51" s="1"/>
  <c r="BI524" i="51" s="1"/>
  <c r="BJ524" i="51" s="1"/>
  <c r="BK524" i="51" s="1"/>
  <c r="BL524" i="51" s="1"/>
  <c r="BM524" i="51" s="1"/>
  <c r="BN524" i="51" s="1"/>
  <c r="BO524" i="51" s="1"/>
  <c r="BP524" i="51" s="1"/>
  <c r="BQ524" i="51" s="1"/>
  <c r="K523" i="51"/>
  <c r="L523" i="51" s="1"/>
  <c r="M523" i="51" s="1"/>
  <c r="N523" i="51" s="1"/>
  <c r="O523" i="51" s="1"/>
  <c r="P523" i="51" s="1"/>
  <c r="Q523" i="51" s="1"/>
  <c r="R523" i="51" s="1"/>
  <c r="S523" i="51" s="1"/>
  <c r="T523" i="51" s="1"/>
  <c r="U523" i="51" s="1"/>
  <c r="V523" i="51" s="1"/>
  <c r="W523" i="51" s="1"/>
  <c r="X523" i="51" s="1"/>
  <c r="Y523" i="51" s="1"/>
  <c r="Z523" i="51" s="1"/>
  <c r="AA523" i="51" s="1"/>
  <c r="AB523" i="51" s="1"/>
  <c r="AC523" i="51" s="1"/>
  <c r="AD523" i="51" s="1"/>
  <c r="AE523" i="51" s="1"/>
  <c r="AF523" i="51" s="1"/>
  <c r="AG523" i="51" s="1"/>
  <c r="AH523" i="51" s="1"/>
  <c r="AI523" i="51" s="1"/>
  <c r="AJ523" i="51" s="1"/>
  <c r="AK523" i="51" s="1"/>
  <c r="AL523" i="51" s="1"/>
  <c r="AM523" i="51" s="1"/>
  <c r="AN523" i="51" s="1"/>
  <c r="AO523" i="51" s="1"/>
  <c r="AP523" i="51" s="1"/>
  <c r="AQ523" i="51" s="1"/>
  <c r="AR523" i="51" s="1"/>
  <c r="AS523" i="51" s="1"/>
  <c r="AT523" i="51" s="1"/>
  <c r="AU523" i="51" s="1"/>
  <c r="AV523" i="51" s="1"/>
  <c r="AW523" i="51" s="1"/>
  <c r="AX523" i="51" s="1"/>
  <c r="AY523" i="51" s="1"/>
  <c r="AZ523" i="51" s="1"/>
  <c r="K522" i="51"/>
  <c r="L522" i="51" s="1"/>
  <c r="M522" i="51" s="1"/>
  <c r="N522" i="51" s="1"/>
  <c r="O522" i="51" s="1"/>
  <c r="P522" i="51"/>
  <c r="Q522" i="51" s="1"/>
  <c r="R522" i="51" s="1"/>
  <c r="S522" i="51" s="1"/>
  <c r="T522" i="51" s="1"/>
  <c r="U522" i="51" s="1"/>
  <c r="V522" i="51" s="1"/>
  <c r="W522" i="51" s="1"/>
  <c r="X522" i="51" s="1"/>
  <c r="Y522" i="51" s="1"/>
  <c r="Z522" i="51" s="1"/>
  <c r="AA522" i="51" s="1"/>
  <c r="AB522" i="51" s="1"/>
  <c r="AC522" i="51" s="1"/>
  <c r="AD522" i="51" s="1"/>
  <c r="AE522" i="51" s="1"/>
  <c r="AF522" i="51" s="1"/>
  <c r="AG522" i="51" s="1"/>
  <c r="AH522" i="51" s="1"/>
  <c r="AI522" i="51" s="1"/>
  <c r="AJ522" i="51" s="1"/>
  <c r="AK522" i="51" s="1"/>
  <c r="AL522" i="51" s="1"/>
  <c r="AM522" i="51" s="1"/>
  <c r="AN522" i="51" s="1"/>
  <c r="AO522" i="51" s="1"/>
  <c r="AP522" i="51" s="1"/>
  <c r="AQ522" i="51" s="1"/>
  <c r="AR522" i="51" s="1"/>
  <c r="AS522" i="51" s="1"/>
  <c r="AT522" i="51" s="1"/>
  <c r="AU522" i="51" s="1"/>
  <c r="AV522" i="51" s="1"/>
  <c r="AW522" i="51" s="1"/>
  <c r="AX522" i="51" s="1"/>
  <c r="AY522" i="51" s="1"/>
  <c r="AZ522" i="51" s="1"/>
  <c r="BA522" i="51" s="1"/>
  <c r="BB522" i="51" s="1"/>
  <c r="BC522" i="51" s="1"/>
  <c r="BD522" i="51" s="1"/>
  <c r="BE522" i="51" s="1"/>
  <c r="BF522" i="51" s="1"/>
  <c r="BG522" i="51" s="1"/>
  <c r="BH522" i="51" s="1"/>
  <c r="BI522" i="51" s="1"/>
  <c r="BJ522" i="51" s="1"/>
  <c r="BK522" i="51" s="1"/>
  <c r="BL522" i="51" s="1"/>
  <c r="BM522" i="51" s="1"/>
  <c r="BN522" i="51" s="1"/>
  <c r="BO522" i="51" s="1"/>
  <c r="BP522" i="51" s="1"/>
  <c r="BQ522" i="51" s="1"/>
  <c r="K521" i="51"/>
  <c r="L521" i="51" s="1"/>
  <c r="M521" i="51" s="1"/>
  <c r="N521" i="51" s="1"/>
  <c r="O521" i="51" s="1"/>
  <c r="P521" i="51" s="1"/>
  <c r="Q521" i="51"/>
  <c r="R521" i="51" s="1"/>
  <c r="S521" i="51" s="1"/>
  <c r="T521" i="51" s="1"/>
  <c r="U521" i="51" s="1"/>
  <c r="V521" i="51" s="1"/>
  <c r="W521" i="51" s="1"/>
  <c r="X521" i="51" s="1"/>
  <c r="Y521" i="51" s="1"/>
  <c r="Z521" i="51" s="1"/>
  <c r="AA521" i="51" s="1"/>
  <c r="AB521" i="51" s="1"/>
  <c r="AC521" i="51" s="1"/>
  <c r="AD521" i="51" s="1"/>
  <c r="AE521" i="51" s="1"/>
  <c r="AF521" i="51" s="1"/>
  <c r="AG521" i="51" s="1"/>
  <c r="AH521" i="51" s="1"/>
  <c r="AI521" i="51" s="1"/>
  <c r="AJ521" i="51"/>
  <c r="AK521" i="51" s="1"/>
  <c r="AL521" i="51" s="1"/>
  <c r="AM521" i="51" s="1"/>
  <c r="AN521" i="51" s="1"/>
  <c r="AO521" i="51" s="1"/>
  <c r="AP521" i="51" s="1"/>
  <c r="AQ521" i="51" s="1"/>
  <c r="AR521" i="51" s="1"/>
  <c r="AS521" i="51" s="1"/>
  <c r="AT521" i="51" s="1"/>
  <c r="AU521" i="51" s="1"/>
  <c r="AV521" i="51" s="1"/>
  <c r="AW521" i="51" s="1"/>
  <c r="AX521" i="51" s="1"/>
  <c r="AY521" i="51" s="1"/>
  <c r="AZ521" i="51" s="1"/>
  <c r="BA521" i="51" s="1"/>
  <c r="BB521" i="51" s="1"/>
  <c r="BC521" i="51" s="1"/>
  <c r="BD521" i="51" s="1"/>
  <c r="BE521" i="51" s="1"/>
  <c r="BF521" i="51" s="1"/>
  <c r="BG521" i="51" s="1"/>
  <c r="BH521" i="51" s="1"/>
  <c r="BI521" i="51" s="1"/>
  <c r="BJ521" i="51" s="1"/>
  <c r="BK521" i="51" s="1"/>
  <c r="BL521" i="51" s="1"/>
  <c r="BM521" i="51" s="1"/>
  <c r="BN521" i="51" s="1"/>
  <c r="BO521" i="51" s="1"/>
  <c r="BP521" i="51" s="1"/>
  <c r="BQ521" i="51" s="1"/>
  <c r="K520" i="51"/>
  <c r="L520" i="51"/>
  <c r="M520" i="51" s="1"/>
  <c r="N520" i="51" s="1"/>
  <c r="O520" i="51" s="1"/>
  <c r="P520" i="51" s="1"/>
  <c r="Q520" i="51" s="1"/>
  <c r="R520" i="51" s="1"/>
  <c r="S520" i="51" s="1"/>
  <c r="T520" i="51" s="1"/>
  <c r="U520" i="51" s="1"/>
  <c r="V520" i="51" s="1"/>
  <c r="W520" i="51" s="1"/>
  <c r="X520" i="51" s="1"/>
  <c r="Y520" i="51"/>
  <c r="Z520" i="51" s="1"/>
  <c r="AA520" i="51" s="1"/>
  <c r="AB520" i="51" s="1"/>
  <c r="AC520" i="51" s="1"/>
  <c r="AD520" i="51"/>
  <c r="AE520" i="51" s="1"/>
  <c r="AF520" i="51" s="1"/>
  <c r="AG520" i="51" s="1"/>
  <c r="AH520" i="51" s="1"/>
  <c r="AI520" i="51" s="1"/>
  <c r="AJ520" i="51" s="1"/>
  <c r="AK520" i="51" s="1"/>
  <c r="AL520" i="51" s="1"/>
  <c r="AM520" i="51" s="1"/>
  <c r="H516" i="51"/>
  <c r="K515" i="51"/>
  <c r="L515" i="51"/>
  <c r="M515" i="51" s="1"/>
  <c r="N515" i="51" s="1"/>
  <c r="O515" i="51" s="1"/>
  <c r="P515" i="51" s="1"/>
  <c r="Q515" i="51" s="1"/>
  <c r="R515" i="51" s="1"/>
  <c r="S515" i="51" s="1"/>
  <c r="T515" i="51" s="1"/>
  <c r="U515" i="51" s="1"/>
  <c r="V515" i="51" s="1"/>
  <c r="W515" i="51" s="1"/>
  <c r="X515" i="51" s="1"/>
  <c r="Y515" i="51" s="1"/>
  <c r="Z515" i="51" s="1"/>
  <c r="AA515" i="51" s="1"/>
  <c r="AB515" i="51" s="1"/>
  <c r="AC515" i="51" s="1"/>
  <c r="AD515" i="51" s="1"/>
  <c r="AE515" i="51" s="1"/>
  <c r="AF515" i="51" s="1"/>
  <c r="AG515" i="51" s="1"/>
  <c r="AH515" i="51" s="1"/>
  <c r="AI515" i="51" s="1"/>
  <c r="AJ515" i="51" s="1"/>
  <c r="AK515" i="51" s="1"/>
  <c r="AL515" i="51" s="1"/>
  <c r="AM515" i="51" s="1"/>
  <c r="AN515" i="51" s="1"/>
  <c r="AO515" i="51" s="1"/>
  <c r="AP515" i="51" s="1"/>
  <c r="AQ515" i="51"/>
  <c r="AR515" i="51" s="1"/>
  <c r="AS515" i="51" s="1"/>
  <c r="AT515" i="51" s="1"/>
  <c r="AU515" i="51" s="1"/>
  <c r="K514" i="51"/>
  <c r="L514" i="51" s="1"/>
  <c r="M514" i="51" s="1"/>
  <c r="N514" i="51" s="1"/>
  <c r="O514" i="51" s="1"/>
  <c r="P514" i="51" s="1"/>
  <c r="Q514" i="51" s="1"/>
  <c r="R514" i="51" s="1"/>
  <c r="S514" i="51" s="1"/>
  <c r="T514" i="51" s="1"/>
  <c r="U514" i="51" s="1"/>
  <c r="V514" i="51" s="1"/>
  <c r="W514" i="51" s="1"/>
  <c r="X514" i="51" s="1"/>
  <c r="Y514" i="51" s="1"/>
  <c r="Z514" i="51" s="1"/>
  <c r="AA514" i="51" s="1"/>
  <c r="AB514" i="51" s="1"/>
  <c r="AC514" i="51" s="1"/>
  <c r="AD514" i="51" s="1"/>
  <c r="AE514" i="51" s="1"/>
  <c r="AF514" i="51" s="1"/>
  <c r="AG514" i="51" s="1"/>
  <c r="AH514" i="51" s="1"/>
  <c r="AI514" i="51" s="1"/>
  <c r="AJ514" i="51" s="1"/>
  <c r="AK514" i="51" s="1"/>
  <c r="AL514" i="51" s="1"/>
  <c r="AM514" i="51" s="1"/>
  <c r="AN514" i="51" s="1"/>
  <c r="AO514" i="51" s="1"/>
  <c r="AP514" i="51" s="1"/>
  <c r="AQ514" i="51" s="1"/>
  <c r="AR514" i="51" s="1"/>
  <c r="AS514" i="51" s="1"/>
  <c r="AT514" i="51" s="1"/>
  <c r="AU514" i="51" s="1"/>
  <c r="AV514" i="51" s="1"/>
  <c r="K513" i="51"/>
  <c r="L513" i="51" s="1"/>
  <c r="M513" i="51" s="1"/>
  <c r="N513" i="51" s="1"/>
  <c r="O513" i="51"/>
  <c r="P513" i="51" s="1"/>
  <c r="Q513" i="51" s="1"/>
  <c r="R513" i="51" s="1"/>
  <c r="S513" i="51" s="1"/>
  <c r="T513" i="51" s="1"/>
  <c r="U513" i="51" s="1"/>
  <c r="V513" i="51" s="1"/>
  <c r="W513" i="51" s="1"/>
  <c r="X513" i="51" s="1"/>
  <c r="Y513" i="51" s="1"/>
  <c r="Z513" i="51" s="1"/>
  <c r="AA513" i="51" s="1"/>
  <c r="AB513" i="51" s="1"/>
  <c r="AC513" i="51" s="1"/>
  <c r="AD513" i="51" s="1"/>
  <c r="AE513" i="51" s="1"/>
  <c r="AF513" i="51" s="1"/>
  <c r="AG513" i="51" s="1"/>
  <c r="AH513" i="51" s="1"/>
  <c r="AI513" i="51" s="1"/>
  <c r="AJ513" i="51" s="1"/>
  <c r="AK513" i="51" s="1"/>
  <c r="AL513" i="51" s="1"/>
  <c r="AM513" i="51" s="1"/>
  <c r="AN513" i="51" s="1"/>
  <c r="AO513" i="51" s="1"/>
  <c r="AP513" i="51" s="1"/>
  <c r="AQ513" i="51" s="1"/>
  <c r="AR513" i="51" s="1"/>
  <c r="AS513" i="51" s="1"/>
  <c r="AT513" i="51" s="1"/>
  <c r="AU513" i="51" s="1"/>
  <c r="AV513" i="51" s="1"/>
  <c r="AW513" i="51" s="1"/>
  <c r="K512" i="51"/>
  <c r="L512" i="51"/>
  <c r="M512" i="51"/>
  <c r="N512" i="51" s="1"/>
  <c r="O512" i="51" s="1"/>
  <c r="P512" i="51" s="1"/>
  <c r="Q512" i="51" s="1"/>
  <c r="R512" i="51"/>
  <c r="S512" i="51" s="1"/>
  <c r="T512" i="51" s="1"/>
  <c r="U512" i="51" s="1"/>
  <c r="V512" i="51" s="1"/>
  <c r="W512" i="51" s="1"/>
  <c r="X512" i="51" s="1"/>
  <c r="Y512" i="51" s="1"/>
  <c r="Z512" i="51" s="1"/>
  <c r="AA512" i="51" s="1"/>
  <c r="AB512" i="51" s="1"/>
  <c r="AC512" i="51" s="1"/>
  <c r="AD512" i="51" s="1"/>
  <c r="AE512" i="51" s="1"/>
  <c r="AF512" i="51" s="1"/>
  <c r="AG512" i="51" s="1"/>
  <c r="AH512" i="51" s="1"/>
  <c r="AI512" i="51" s="1"/>
  <c r="AJ512" i="51" s="1"/>
  <c r="AK512" i="51" s="1"/>
  <c r="AL512" i="51" s="1"/>
  <c r="AM512" i="51" s="1"/>
  <c r="AN512" i="51" s="1"/>
  <c r="AO512" i="51" s="1"/>
  <c r="AP512" i="51" s="1"/>
  <c r="AQ512" i="51" s="1"/>
  <c r="K511" i="51"/>
  <c r="L511" i="51" s="1"/>
  <c r="M511" i="51"/>
  <c r="N511" i="51" s="1"/>
  <c r="O511" i="51" s="1"/>
  <c r="P511" i="51" s="1"/>
  <c r="Q511" i="51" s="1"/>
  <c r="R511" i="51" s="1"/>
  <c r="S511" i="51" s="1"/>
  <c r="T511" i="51" s="1"/>
  <c r="U511" i="51" s="1"/>
  <c r="V511" i="51" s="1"/>
  <c r="W511" i="51" s="1"/>
  <c r="X511" i="51" s="1"/>
  <c r="Y511" i="51" s="1"/>
  <c r="Z511" i="51" s="1"/>
  <c r="AA511" i="51" s="1"/>
  <c r="AB511" i="51" s="1"/>
  <c r="AC511" i="51" s="1"/>
  <c r="AD511" i="51" s="1"/>
  <c r="AE511" i="51" s="1"/>
  <c r="AF511" i="51" s="1"/>
  <c r="AG511" i="51" s="1"/>
  <c r="AH511" i="51" s="1"/>
  <c r="AI511" i="51" s="1"/>
  <c r="AJ511" i="51" s="1"/>
  <c r="AK511" i="51" s="1"/>
  <c r="AL511" i="51" s="1"/>
  <c r="AM511" i="51" s="1"/>
  <c r="AN511" i="51" s="1"/>
  <c r="AO511" i="51" s="1"/>
  <c r="AP511" i="51" s="1"/>
  <c r="AQ511" i="51" s="1"/>
  <c r="AR511" i="51" s="1"/>
  <c r="AS511" i="51" s="1"/>
  <c r="AT511" i="51" s="1"/>
  <c r="AU511" i="51" s="1"/>
  <c r="AV511" i="51" s="1"/>
  <c r="AW511" i="51" s="1"/>
  <c r="AX511" i="51" s="1"/>
  <c r="H507" i="51"/>
  <c r="K506" i="51"/>
  <c r="L506" i="51" s="1"/>
  <c r="M506" i="51" s="1"/>
  <c r="N506" i="51" s="1"/>
  <c r="O506" i="51" s="1"/>
  <c r="P506" i="51"/>
  <c r="Q506" i="51" s="1"/>
  <c r="R506" i="51" s="1"/>
  <c r="S506" i="51" s="1"/>
  <c r="T506" i="51" s="1"/>
  <c r="U506" i="51" s="1"/>
  <c r="V506" i="51" s="1"/>
  <c r="W506" i="51" s="1"/>
  <c r="X506" i="51" s="1"/>
  <c r="Y506" i="51" s="1"/>
  <c r="Z506" i="51" s="1"/>
  <c r="AA506" i="51" s="1"/>
  <c r="AB506" i="51" s="1"/>
  <c r="AC506" i="51" s="1"/>
  <c r="K505" i="51"/>
  <c r="L505" i="51" s="1"/>
  <c r="M505" i="51" s="1"/>
  <c r="N505" i="51" s="1"/>
  <c r="O505" i="51" s="1"/>
  <c r="P505" i="51" s="1"/>
  <c r="Q505" i="51" s="1"/>
  <c r="R505" i="51" s="1"/>
  <c r="S505" i="51" s="1"/>
  <c r="T505" i="51" s="1"/>
  <c r="U505" i="51" s="1"/>
  <c r="V505" i="51" s="1"/>
  <c r="W505" i="51" s="1"/>
  <c r="X505" i="51" s="1"/>
  <c r="Y505" i="51" s="1"/>
  <c r="Z505" i="51" s="1"/>
  <c r="AA505" i="51" s="1"/>
  <c r="AB505" i="51" s="1"/>
  <c r="AC505" i="51" s="1"/>
  <c r="AD505" i="51" s="1"/>
  <c r="AE505" i="51" s="1"/>
  <c r="AF505" i="51" s="1"/>
  <c r="AG505" i="51" s="1"/>
  <c r="AH505" i="51" s="1"/>
  <c r="AI505" i="51" s="1"/>
  <c r="AJ505" i="51" s="1"/>
  <c r="AK505" i="51" s="1"/>
  <c r="AL505" i="51" s="1"/>
  <c r="AM505" i="51" s="1"/>
  <c r="AN505" i="51" s="1"/>
  <c r="AO505" i="51" s="1"/>
  <c r="AP505" i="51" s="1"/>
  <c r="AQ505" i="51" s="1"/>
  <c r="K504" i="51"/>
  <c r="L504" i="51"/>
  <c r="M504" i="51" s="1"/>
  <c r="N504" i="51" s="1"/>
  <c r="O504" i="51" s="1"/>
  <c r="P504" i="51" s="1"/>
  <c r="Q504" i="51" s="1"/>
  <c r="R504" i="51" s="1"/>
  <c r="S504" i="51" s="1"/>
  <c r="T504" i="51" s="1"/>
  <c r="U504" i="51" s="1"/>
  <c r="V504" i="51" s="1"/>
  <c r="W504" i="51" s="1"/>
  <c r="X504" i="51" s="1"/>
  <c r="Y504" i="51" s="1"/>
  <c r="Z504" i="51" s="1"/>
  <c r="AA504" i="51" s="1"/>
  <c r="AB504" i="51" s="1"/>
  <c r="AC504" i="51" s="1"/>
  <c r="K503" i="51"/>
  <c r="L503" i="51" s="1"/>
  <c r="M503" i="51" s="1"/>
  <c r="N503" i="51" s="1"/>
  <c r="O503" i="51" s="1"/>
  <c r="P503" i="51" s="1"/>
  <c r="Q503" i="51" s="1"/>
  <c r="R503" i="51" s="1"/>
  <c r="S503" i="51" s="1"/>
  <c r="T503" i="51" s="1"/>
  <c r="U503" i="51" s="1"/>
  <c r="V503" i="51" s="1"/>
  <c r="W503" i="51" s="1"/>
  <c r="X503" i="51" s="1"/>
  <c r="Y503" i="51" s="1"/>
  <c r="Z503" i="51" s="1"/>
  <c r="AA503" i="51" s="1"/>
  <c r="AB503" i="51" s="1"/>
  <c r="AC503" i="51" s="1"/>
  <c r="K502" i="51"/>
  <c r="L502" i="51" s="1"/>
  <c r="M502" i="51" s="1"/>
  <c r="N502" i="51" s="1"/>
  <c r="O502" i="51" s="1"/>
  <c r="P502" i="51"/>
  <c r="Q502" i="51"/>
  <c r="R502" i="51" s="1"/>
  <c r="S502" i="51" s="1"/>
  <c r="T502" i="51" s="1"/>
  <c r="U502" i="51" s="1"/>
  <c r="V502" i="51"/>
  <c r="W502" i="51" s="1"/>
  <c r="X502" i="51" s="1"/>
  <c r="Y502" i="51" s="1"/>
  <c r="Z502" i="51" s="1"/>
  <c r="AA502" i="51" s="1"/>
  <c r="AB502" i="51" s="1"/>
  <c r="AC502" i="51" s="1"/>
  <c r="K501" i="51"/>
  <c r="L501" i="51" s="1"/>
  <c r="M501" i="51" s="1"/>
  <c r="N501" i="51" s="1"/>
  <c r="O501" i="51"/>
  <c r="P501" i="51"/>
  <c r="Q501" i="51" s="1"/>
  <c r="R501" i="51" s="1"/>
  <c r="S501" i="51" s="1"/>
  <c r="T501" i="51" s="1"/>
  <c r="U501" i="51" s="1"/>
  <c r="V501" i="51" s="1"/>
  <c r="W501" i="51" s="1"/>
  <c r="X501" i="51" s="1"/>
  <c r="Y501" i="51" s="1"/>
  <c r="Z501" i="51" s="1"/>
  <c r="AA501" i="51" s="1"/>
  <c r="AB501" i="51" s="1"/>
  <c r="AC501" i="51" s="1"/>
  <c r="AD501" i="51" s="1"/>
  <c r="AE501" i="51" s="1"/>
  <c r="K500" i="51"/>
  <c r="L500" i="51"/>
  <c r="M500" i="51" s="1"/>
  <c r="N500" i="51" s="1"/>
  <c r="O500" i="51" s="1"/>
  <c r="P500" i="51" s="1"/>
  <c r="Q500" i="51" s="1"/>
  <c r="R500" i="51" s="1"/>
  <c r="S500" i="51" s="1"/>
  <c r="T500" i="51" s="1"/>
  <c r="U500" i="51" s="1"/>
  <c r="V500" i="51" s="1"/>
  <c r="W500" i="51" s="1"/>
  <c r="X500" i="51" s="1"/>
  <c r="Y500" i="51"/>
  <c r="Z500" i="51" s="1"/>
  <c r="AA500" i="51" s="1"/>
  <c r="AB500" i="51" s="1"/>
  <c r="AC500" i="51" s="1"/>
  <c r="K499" i="51"/>
  <c r="L499" i="51" s="1"/>
  <c r="M499" i="51" s="1"/>
  <c r="N499" i="51" s="1"/>
  <c r="O499" i="51" s="1"/>
  <c r="P499" i="51" s="1"/>
  <c r="Q499" i="51" s="1"/>
  <c r="R499" i="51" s="1"/>
  <c r="S499" i="51" s="1"/>
  <c r="T499" i="51" s="1"/>
  <c r="U499" i="51" s="1"/>
  <c r="V499" i="51" s="1"/>
  <c r="W499" i="51" s="1"/>
  <c r="X499" i="51" s="1"/>
  <c r="Y499" i="51" s="1"/>
  <c r="Z499" i="51" s="1"/>
  <c r="AA499" i="51" s="1"/>
  <c r="AB499" i="51" s="1"/>
  <c r="AC499" i="51" s="1"/>
  <c r="K498" i="51"/>
  <c r="L498" i="51" s="1"/>
  <c r="M498" i="51" s="1"/>
  <c r="N498" i="51" s="1"/>
  <c r="O498" i="51" s="1"/>
  <c r="P498" i="51"/>
  <c r="Q498" i="51" s="1"/>
  <c r="R498" i="51" s="1"/>
  <c r="S498" i="51" s="1"/>
  <c r="T498" i="51" s="1"/>
  <c r="U498" i="51" s="1"/>
  <c r="V498" i="51" s="1"/>
  <c r="W498" i="51"/>
  <c r="X498" i="51" s="1"/>
  <c r="Y498" i="51" s="1"/>
  <c r="Z498" i="51" s="1"/>
  <c r="AA498" i="51" s="1"/>
  <c r="AB498" i="51" s="1"/>
  <c r="AC498" i="51" s="1"/>
  <c r="AD498" i="51" s="1"/>
  <c r="AE498" i="51" s="1"/>
  <c r="AF498" i="51" s="1"/>
  <c r="AG498" i="51" s="1"/>
  <c r="AH498" i="51" s="1"/>
  <c r="AI498" i="51" s="1"/>
  <c r="AJ498" i="51" s="1"/>
  <c r="AK498" i="51" s="1"/>
  <c r="AL498" i="51" s="1"/>
  <c r="K497" i="51"/>
  <c r="L497" i="51"/>
  <c r="M497" i="51" s="1"/>
  <c r="N497" i="51" s="1"/>
  <c r="O497" i="51" s="1"/>
  <c r="P497" i="51" s="1"/>
  <c r="Q497" i="51" s="1"/>
  <c r="R497" i="51" s="1"/>
  <c r="S497" i="51" s="1"/>
  <c r="T497" i="51" s="1"/>
  <c r="U497" i="51" s="1"/>
  <c r="V497" i="51" s="1"/>
  <c r="W497" i="51" s="1"/>
  <c r="X497" i="51" s="1"/>
  <c r="Y497" i="51" s="1"/>
  <c r="Z497" i="51" s="1"/>
  <c r="AA497" i="51" s="1"/>
  <c r="AB497" i="51" s="1"/>
  <c r="AC497" i="51" s="1"/>
  <c r="AD497" i="51" s="1"/>
  <c r="AE497" i="51" s="1"/>
  <c r="AF497" i="51" s="1"/>
  <c r="AG497" i="51" s="1"/>
  <c r="AH497" i="51" s="1"/>
  <c r="H493" i="51"/>
  <c r="K492" i="51"/>
  <c r="L492" i="51" s="1"/>
  <c r="M492" i="51" s="1"/>
  <c r="N492" i="51" s="1"/>
  <c r="O492" i="51" s="1"/>
  <c r="P492" i="51" s="1"/>
  <c r="Q492" i="51" s="1"/>
  <c r="R492" i="51"/>
  <c r="S492" i="51" s="1"/>
  <c r="T492" i="51" s="1"/>
  <c r="U492" i="51" s="1"/>
  <c r="V492" i="51" s="1"/>
  <c r="W492" i="51" s="1"/>
  <c r="X492" i="51" s="1"/>
  <c r="Y492" i="51" s="1"/>
  <c r="Z492" i="51" s="1"/>
  <c r="K491" i="51"/>
  <c r="L491" i="51" s="1"/>
  <c r="M491" i="51" s="1"/>
  <c r="N491" i="51" s="1"/>
  <c r="O491" i="51" s="1"/>
  <c r="P491" i="51" s="1"/>
  <c r="Q491" i="51" s="1"/>
  <c r="R491" i="51" s="1"/>
  <c r="S491" i="51"/>
  <c r="T491" i="51" s="1"/>
  <c r="U491" i="51" s="1"/>
  <c r="V491" i="51" s="1"/>
  <c r="W491" i="51" s="1"/>
  <c r="X491" i="51" s="1"/>
  <c r="Y491" i="51" s="1"/>
  <c r="Z491" i="51" s="1"/>
  <c r="K490" i="51"/>
  <c r="L490" i="51" s="1"/>
  <c r="M490" i="51" s="1"/>
  <c r="N490" i="51" s="1"/>
  <c r="O490" i="51"/>
  <c r="P490" i="51"/>
  <c r="Q490" i="51" s="1"/>
  <c r="R490" i="51" s="1"/>
  <c r="S490" i="51" s="1"/>
  <c r="T490" i="51" s="1"/>
  <c r="U490" i="51"/>
  <c r="V490" i="51" s="1"/>
  <c r="W490" i="51" s="1"/>
  <c r="X490" i="51" s="1"/>
  <c r="K489" i="51"/>
  <c r="L489" i="51" s="1"/>
  <c r="M489" i="51" s="1"/>
  <c r="N489" i="51" s="1"/>
  <c r="O489" i="51" s="1"/>
  <c r="P489" i="51" s="1"/>
  <c r="Q489" i="51" s="1"/>
  <c r="R489" i="51" s="1"/>
  <c r="S489" i="51" s="1"/>
  <c r="T489" i="51" s="1"/>
  <c r="U489" i="51" s="1"/>
  <c r="V489" i="51" s="1"/>
  <c r="W489" i="51" s="1"/>
  <c r="X489" i="51" s="1"/>
  <c r="Y489" i="51" s="1"/>
  <c r="Z489" i="51" s="1"/>
  <c r="AA489" i="51" s="1"/>
  <c r="AB489" i="51" s="1"/>
  <c r="AC489" i="51" s="1"/>
  <c r="AD489" i="51" s="1"/>
  <c r="AE489" i="51" s="1"/>
  <c r="AF489" i="51" s="1"/>
  <c r="AG489" i="51" s="1"/>
  <c r="AH489" i="51" s="1"/>
  <c r="AI489" i="51" s="1"/>
  <c r="AJ489" i="51" s="1"/>
  <c r="AK489" i="51" s="1"/>
  <c r="AL489" i="51" s="1"/>
  <c r="AM489" i="51" s="1"/>
  <c r="AN489" i="51" s="1"/>
  <c r="AO489" i="51" s="1"/>
  <c r="K488" i="51"/>
  <c r="L488" i="51"/>
  <c r="M488" i="51" s="1"/>
  <c r="N488" i="51" s="1"/>
  <c r="O488" i="51" s="1"/>
  <c r="P488" i="51" s="1"/>
  <c r="Q488" i="51" s="1"/>
  <c r="R488" i="51" s="1"/>
  <c r="S488" i="51" s="1"/>
  <c r="T488" i="51" s="1"/>
  <c r="U488" i="51" s="1"/>
  <c r="V488" i="51" s="1"/>
  <c r="W488" i="51" s="1"/>
  <c r="X488" i="51" s="1"/>
  <c r="Y488" i="51" s="1"/>
  <c r="Z488" i="51" s="1"/>
  <c r="AA488" i="51" s="1"/>
  <c r="AB488" i="51" s="1"/>
  <c r="AC488" i="51" s="1"/>
  <c r="AD488" i="51" s="1"/>
  <c r="AE488" i="51" s="1"/>
  <c r="AF488" i="51" s="1"/>
  <c r="AG488" i="51" s="1"/>
  <c r="AH488" i="51" s="1"/>
  <c r="AI488" i="51" s="1"/>
  <c r="AJ488" i="51" s="1"/>
  <c r="AK488" i="51" s="1"/>
  <c r="AL488" i="51" s="1"/>
  <c r="AM488" i="51" s="1"/>
  <c r="AN488" i="51" s="1"/>
  <c r="AO488" i="51" s="1"/>
  <c r="AP488" i="51" s="1"/>
  <c r="K487" i="51"/>
  <c r="L487" i="51" s="1"/>
  <c r="M487" i="51" s="1"/>
  <c r="N487" i="51" s="1"/>
  <c r="O487" i="51" s="1"/>
  <c r="P487" i="51"/>
  <c r="Q487" i="51" s="1"/>
  <c r="R487" i="51" s="1"/>
  <c r="S487" i="51" s="1"/>
  <c r="T487" i="51" s="1"/>
  <c r="U487" i="51" s="1"/>
  <c r="V487" i="51" s="1"/>
  <c r="W487" i="51" s="1"/>
  <c r="X487" i="51" s="1"/>
  <c r="Y487" i="51" s="1"/>
  <c r="Z487" i="51" s="1"/>
  <c r="AA487" i="51" s="1"/>
  <c r="AB487" i="51" s="1"/>
  <c r="AC487" i="51" s="1"/>
  <c r="AD487" i="51" s="1"/>
  <c r="AE487" i="51" s="1"/>
  <c r="AF487" i="51" s="1"/>
  <c r="AG487" i="51" s="1"/>
  <c r="AH487" i="51" s="1"/>
  <c r="AI487" i="51" s="1"/>
  <c r="AJ487" i="51" s="1"/>
  <c r="AK487" i="51" s="1"/>
  <c r="AL487" i="51" s="1"/>
  <c r="AM487" i="51" s="1"/>
  <c r="AN487" i="51" s="1"/>
  <c r="AO487" i="51" s="1"/>
  <c r="AP487" i="51" s="1"/>
  <c r="AQ487" i="51" s="1"/>
  <c r="AR487" i="51" s="1"/>
  <c r="K486" i="51"/>
  <c r="L486" i="51"/>
  <c r="M486" i="51"/>
  <c r="N486" i="51" s="1"/>
  <c r="O486" i="51" s="1"/>
  <c r="P486" i="51" s="1"/>
  <c r="Q486" i="51" s="1"/>
  <c r="R486" i="51" s="1"/>
  <c r="S486" i="51" s="1"/>
  <c r="T486" i="51" s="1"/>
  <c r="U486" i="51" s="1"/>
  <c r="V486" i="51" s="1"/>
  <c r="W486" i="51" s="1"/>
  <c r="X486" i="51" s="1"/>
  <c r="Y486" i="51" s="1"/>
  <c r="Z486" i="51" s="1"/>
  <c r="AA486" i="51" s="1"/>
  <c r="AB486" i="51" s="1"/>
  <c r="AC486" i="51" s="1"/>
  <c r="AD486" i="51" s="1"/>
  <c r="AE486" i="51" s="1"/>
  <c r="AF486" i="51" s="1"/>
  <c r="AG486" i="51" s="1"/>
  <c r="AH486" i="51" s="1"/>
  <c r="AI486" i="51" s="1"/>
  <c r="AJ486" i="51" s="1"/>
  <c r="AK486" i="51" s="1"/>
  <c r="AL486" i="51" s="1"/>
  <c r="AM486" i="51" s="1"/>
  <c r="AN486" i="51" s="1"/>
  <c r="AO486" i="51" s="1"/>
  <c r="K485" i="51"/>
  <c r="L485" i="51" s="1"/>
  <c r="M485" i="51" s="1"/>
  <c r="N485" i="51" s="1"/>
  <c r="O485" i="51" s="1"/>
  <c r="P485" i="51" s="1"/>
  <c r="Q485" i="51" s="1"/>
  <c r="R485" i="51" s="1"/>
  <c r="S485" i="51" s="1"/>
  <c r="T485" i="51" s="1"/>
  <c r="U485" i="51" s="1"/>
  <c r="V485" i="51" s="1"/>
  <c r="W485" i="51" s="1"/>
  <c r="X485" i="51" s="1"/>
  <c r="Y485" i="51" s="1"/>
  <c r="Z485" i="51" s="1"/>
  <c r="AA485" i="51" s="1"/>
  <c r="AB485" i="51" s="1"/>
  <c r="AC485" i="51" s="1"/>
  <c r="AD485" i="51" s="1"/>
  <c r="AE485" i="51" s="1"/>
  <c r="AF485" i="51" s="1"/>
  <c r="AG485" i="51" s="1"/>
  <c r="AH485" i="51" s="1"/>
  <c r="AI485" i="51" s="1"/>
  <c r="AJ485" i="51" s="1"/>
  <c r="AK485" i="51" s="1"/>
  <c r="AL485" i="51" s="1"/>
  <c r="AM485" i="51" s="1"/>
  <c r="AN485" i="51" s="1"/>
  <c r="AO485" i="51" s="1"/>
  <c r="AP485" i="51" s="1"/>
  <c r="AQ485" i="51" s="1"/>
  <c r="AR485" i="51" s="1"/>
  <c r="K484" i="51"/>
  <c r="L484" i="51" s="1"/>
  <c r="M484" i="51" s="1"/>
  <c r="N484" i="51" s="1"/>
  <c r="O484" i="51" s="1"/>
  <c r="P484" i="51" s="1"/>
  <c r="Q484" i="51" s="1"/>
  <c r="R484" i="51" s="1"/>
  <c r="S484" i="51" s="1"/>
  <c r="T484" i="51" s="1"/>
  <c r="U484" i="51" s="1"/>
  <c r="V484" i="51" s="1"/>
  <c r="W484" i="51" s="1"/>
  <c r="X484" i="51" s="1"/>
  <c r="Y484" i="51" s="1"/>
  <c r="Z484" i="51" s="1"/>
  <c r="AA484" i="51" s="1"/>
  <c r="AB484" i="51" s="1"/>
  <c r="AC484" i="51" s="1"/>
  <c r="AD484" i="51" s="1"/>
  <c r="AE484" i="51" s="1"/>
  <c r="AF484" i="51" s="1"/>
  <c r="AG484" i="51" s="1"/>
  <c r="AH484" i="51" s="1"/>
  <c r="AI484" i="51" s="1"/>
  <c r="AJ484" i="51" s="1"/>
  <c r="AK484" i="51" s="1"/>
  <c r="AL484" i="51" s="1"/>
  <c r="AM484" i="51" s="1"/>
  <c r="AN484" i="51" s="1"/>
  <c r="AO484" i="51" s="1"/>
  <c r="K483" i="51"/>
  <c r="L483" i="51"/>
  <c r="M483" i="51" s="1"/>
  <c r="N483" i="51" s="1"/>
  <c r="O483" i="51" s="1"/>
  <c r="P483" i="51" s="1"/>
  <c r="Q483" i="51" s="1"/>
  <c r="R483" i="51" s="1"/>
  <c r="S483" i="51" s="1"/>
  <c r="T483" i="51" s="1"/>
  <c r="U483" i="51" s="1"/>
  <c r="V483" i="51" s="1"/>
  <c r="W483" i="51" s="1"/>
  <c r="X483" i="51" s="1"/>
  <c r="Y483" i="51" s="1"/>
  <c r="Z483" i="51" s="1"/>
  <c r="AA483" i="51" s="1"/>
  <c r="AB483" i="51" s="1"/>
  <c r="AC483" i="51" s="1"/>
  <c r="AD483" i="51" s="1"/>
  <c r="AE483" i="51" s="1"/>
  <c r="AF483" i="51" s="1"/>
  <c r="AG483" i="51" s="1"/>
  <c r="AH483" i="51" s="1"/>
  <c r="AI483" i="51" s="1"/>
  <c r="AJ483" i="51" s="1"/>
  <c r="AK483" i="51" s="1"/>
  <c r="AL483" i="51" s="1"/>
  <c r="AM483" i="51" s="1"/>
  <c r="AN483" i="51" s="1"/>
  <c r="AO483" i="51" s="1"/>
  <c r="K482" i="51"/>
  <c r="L482" i="51"/>
  <c r="M482" i="51" s="1"/>
  <c r="N482" i="51" s="1"/>
  <c r="O482" i="51" s="1"/>
  <c r="P482" i="51" s="1"/>
  <c r="Q482" i="51"/>
  <c r="R482" i="51" s="1"/>
  <c r="S482" i="51" s="1"/>
  <c r="T482" i="51" s="1"/>
  <c r="U482" i="51" s="1"/>
  <c r="V482" i="51" s="1"/>
  <c r="W482" i="51" s="1"/>
  <c r="X482" i="51" s="1"/>
  <c r="Y482" i="51" s="1"/>
  <c r="Z482" i="51" s="1"/>
  <c r="AA482" i="51" s="1"/>
  <c r="AB482" i="51" s="1"/>
  <c r="AC482" i="51" s="1"/>
  <c r="AD482" i="51" s="1"/>
  <c r="AE482" i="51" s="1"/>
  <c r="AF482" i="51" s="1"/>
  <c r="AG482" i="51" s="1"/>
  <c r="AH482" i="51" s="1"/>
  <c r="AI482" i="51" s="1"/>
  <c r="AJ482" i="51" s="1"/>
  <c r="AK482" i="51" s="1"/>
  <c r="K481" i="51"/>
  <c r="L481" i="51"/>
  <c r="M481" i="51" s="1"/>
  <c r="N481" i="51" s="1"/>
  <c r="O481" i="51" s="1"/>
  <c r="P481" i="51" s="1"/>
  <c r="Q481" i="51" s="1"/>
  <c r="R481" i="51" s="1"/>
  <c r="S481" i="51" s="1"/>
  <c r="T481" i="51"/>
  <c r="U481" i="51" s="1"/>
  <c r="V481" i="51" s="1"/>
  <c r="W481" i="51" s="1"/>
  <c r="X481" i="51" s="1"/>
  <c r="Y481" i="51" s="1"/>
  <c r="Z481" i="51" s="1"/>
  <c r="K480" i="51"/>
  <c r="L480" i="51" s="1"/>
  <c r="M480" i="51" s="1"/>
  <c r="N480" i="51" s="1"/>
  <c r="O480" i="51" s="1"/>
  <c r="P480" i="51" s="1"/>
  <c r="Q480" i="51" s="1"/>
  <c r="R480" i="51" s="1"/>
  <c r="S480" i="51" s="1"/>
  <c r="T480" i="51" s="1"/>
  <c r="U480" i="51" s="1"/>
  <c r="V480" i="51"/>
  <c r="W480" i="51" s="1"/>
  <c r="X480" i="51" s="1"/>
  <c r="Y480" i="51" s="1"/>
  <c r="Z480" i="51" s="1"/>
  <c r="K479" i="51"/>
  <c r="L479" i="51"/>
  <c r="M479" i="51" s="1"/>
  <c r="N479" i="51" s="1"/>
  <c r="O479" i="51" s="1"/>
  <c r="P479" i="51" s="1"/>
  <c r="Q479" i="51" s="1"/>
  <c r="R479" i="51" s="1"/>
  <c r="S479" i="51" s="1"/>
  <c r="T479" i="51" s="1"/>
  <c r="U479" i="51" s="1"/>
  <c r="V479" i="51" s="1"/>
  <c r="W479" i="51" s="1"/>
  <c r="X479" i="51" s="1"/>
  <c r="Y479" i="51" s="1"/>
  <c r="Z479" i="51" s="1"/>
  <c r="AA479" i="51" s="1"/>
  <c r="AB479" i="51" s="1"/>
  <c r="AC479" i="51" s="1"/>
  <c r="AD479" i="51" s="1"/>
  <c r="AE479" i="51" s="1"/>
  <c r="AF479" i="51" s="1"/>
  <c r="AG479" i="51" s="1"/>
  <c r="AH479" i="51" s="1"/>
  <c r="AI479" i="51" s="1"/>
  <c r="AJ479" i="51" s="1"/>
  <c r="AK479" i="51" s="1"/>
  <c r="AL479" i="51" s="1"/>
  <c r="AM479" i="51" s="1"/>
  <c r="AN479" i="51" s="1"/>
  <c r="AO479" i="51" s="1"/>
  <c r="K478" i="51"/>
  <c r="L478" i="51" s="1"/>
  <c r="M478" i="51" s="1"/>
  <c r="N478" i="51" s="1"/>
  <c r="O478" i="51" s="1"/>
  <c r="P478" i="51" s="1"/>
  <c r="Q478" i="51" s="1"/>
  <c r="R478" i="51" s="1"/>
  <c r="S478" i="51" s="1"/>
  <c r="T478" i="51" s="1"/>
  <c r="U478" i="51" s="1"/>
  <c r="V478" i="51" s="1"/>
  <c r="W478" i="51" s="1"/>
  <c r="X478" i="51"/>
  <c r="Y478" i="51" s="1"/>
  <c r="Z478" i="51" s="1"/>
  <c r="AA478" i="51" s="1"/>
  <c r="AB478" i="51" s="1"/>
  <c r="AC478" i="51"/>
  <c r="AD478" i="51" s="1"/>
  <c r="AE478" i="51" s="1"/>
  <c r="AF478" i="51" s="1"/>
  <c r="AG478" i="51" s="1"/>
  <c r="AH478" i="51" s="1"/>
  <c r="AI478" i="51" s="1"/>
  <c r="AJ478" i="51" s="1"/>
  <c r="AK478" i="51" s="1"/>
  <c r="AL478" i="51" s="1"/>
  <c r="AM478" i="51" s="1"/>
  <c r="AN478" i="51" s="1"/>
  <c r="AO478" i="51" s="1"/>
  <c r="K477" i="51"/>
  <c r="L477" i="51" s="1"/>
  <c r="M477" i="51" s="1"/>
  <c r="N477" i="51" s="1"/>
  <c r="O477" i="51" s="1"/>
  <c r="P477" i="51" s="1"/>
  <c r="Q477" i="51" s="1"/>
  <c r="R477" i="51" s="1"/>
  <c r="S477" i="51" s="1"/>
  <c r="T477" i="51" s="1"/>
  <c r="U477" i="51" s="1"/>
  <c r="V477" i="51" s="1"/>
  <c r="W477" i="51" s="1"/>
  <c r="X477" i="51" s="1"/>
  <c r="Y477" i="51" s="1"/>
  <c r="Z477" i="51" s="1"/>
  <c r="AA477" i="51" s="1"/>
  <c r="AB477" i="51" s="1"/>
  <c r="AC477" i="51" s="1"/>
  <c r="AD477" i="51" s="1"/>
  <c r="AE477" i="51" s="1"/>
  <c r="AF477" i="51" s="1"/>
  <c r="AG477" i="51" s="1"/>
  <c r="AH477" i="51" s="1"/>
  <c r="AI477" i="51" s="1"/>
  <c r="AJ477" i="51" s="1"/>
  <c r="AK477" i="51" s="1"/>
  <c r="AL477" i="51" s="1"/>
  <c r="AM477" i="51" s="1"/>
  <c r="AN477" i="51" s="1"/>
  <c r="AO477" i="51" s="1"/>
  <c r="K476" i="51"/>
  <c r="L476" i="51"/>
  <c r="M476" i="51"/>
  <c r="N476" i="51" s="1"/>
  <c r="O476" i="51" s="1"/>
  <c r="P476" i="51" s="1"/>
  <c r="Q476" i="51" s="1"/>
  <c r="R476" i="51" s="1"/>
  <c r="S476" i="51" s="1"/>
  <c r="T476" i="51" s="1"/>
  <c r="U476" i="51" s="1"/>
  <c r="V476" i="51" s="1"/>
  <c r="W476" i="51" s="1"/>
  <c r="X476" i="51" s="1"/>
  <c r="Y476" i="51" s="1"/>
  <c r="Z476" i="51" s="1"/>
  <c r="AA476" i="51" s="1"/>
  <c r="AB476" i="51" s="1"/>
  <c r="AC476" i="51" s="1"/>
  <c r="AD476" i="51" s="1"/>
  <c r="AE476" i="51" s="1"/>
  <c r="AF476" i="51" s="1"/>
  <c r="AG476" i="51" s="1"/>
  <c r="AH476" i="51" s="1"/>
  <c r="AI476" i="51" s="1"/>
  <c r="AJ476" i="51" s="1"/>
  <c r="AK476" i="51" s="1"/>
  <c r="AL476" i="51" s="1"/>
  <c r="AM476" i="51" s="1"/>
  <c r="AN476" i="51" s="1"/>
  <c r="AO476" i="51" s="1"/>
  <c r="K475" i="51"/>
  <c r="L475" i="51"/>
  <c r="M475" i="51" s="1"/>
  <c r="N475" i="51" s="1"/>
  <c r="O475" i="51" s="1"/>
  <c r="P475" i="51" s="1"/>
  <c r="Q475" i="51" s="1"/>
  <c r="R475" i="51" s="1"/>
  <c r="S475" i="51" s="1"/>
  <c r="T475" i="51" s="1"/>
  <c r="U475" i="51" s="1"/>
  <c r="V475" i="51" s="1"/>
  <c r="W475" i="51" s="1"/>
  <c r="X475" i="51" s="1"/>
  <c r="Y475" i="51" s="1"/>
  <c r="Z475" i="51"/>
  <c r="AA475" i="51" s="1"/>
  <c r="AB475" i="51" s="1"/>
  <c r="AC475" i="51" s="1"/>
  <c r="AD475" i="51" s="1"/>
  <c r="AE475" i="51" s="1"/>
  <c r="AF475" i="51" s="1"/>
  <c r="AG475" i="51" s="1"/>
  <c r="AH475" i="51" s="1"/>
  <c r="AI475" i="51" s="1"/>
  <c r="AJ475" i="51" s="1"/>
  <c r="AK475" i="51" s="1"/>
  <c r="AL475" i="51" s="1"/>
  <c r="AM475" i="51" s="1"/>
  <c r="K474" i="51"/>
  <c r="L474" i="51"/>
  <c r="M474" i="51"/>
  <c r="N474" i="51" s="1"/>
  <c r="O474" i="51"/>
  <c r="P474" i="51" s="1"/>
  <c r="Q474" i="51" s="1"/>
  <c r="R474" i="51" s="1"/>
  <c r="S474" i="51" s="1"/>
  <c r="T474" i="51" s="1"/>
  <c r="U474" i="51" s="1"/>
  <c r="V474" i="51"/>
  <c r="W474" i="51" s="1"/>
  <c r="X474" i="51" s="1"/>
  <c r="Y474" i="51" s="1"/>
  <c r="Z474" i="51" s="1"/>
  <c r="AA474" i="51" s="1"/>
  <c r="AB474" i="51" s="1"/>
  <c r="AC474" i="51" s="1"/>
  <c r="AD474" i="51" s="1"/>
  <c r="AE474" i="51" s="1"/>
  <c r="AF474" i="51" s="1"/>
  <c r="AG474" i="51" s="1"/>
  <c r="AH474" i="51" s="1"/>
  <c r="AI474" i="51" s="1"/>
  <c r="AJ474" i="51" s="1"/>
  <c r="AK474" i="51" s="1"/>
  <c r="AL474" i="51" s="1"/>
  <c r="AM474" i="51" s="1"/>
  <c r="K473" i="51"/>
  <c r="L473" i="51" s="1"/>
  <c r="M473" i="51" s="1"/>
  <c r="N473" i="51" s="1"/>
  <c r="O473" i="51" s="1"/>
  <c r="P473" i="51"/>
  <c r="Q473" i="51" s="1"/>
  <c r="R473" i="51" s="1"/>
  <c r="S473" i="51" s="1"/>
  <c r="T473" i="51" s="1"/>
  <c r="U473" i="51" s="1"/>
  <c r="V473" i="51" s="1"/>
  <c r="W473" i="51" s="1"/>
  <c r="X473" i="51" s="1"/>
  <c r="Y473" i="51" s="1"/>
  <c r="Z473" i="51" s="1"/>
  <c r="AA473" i="51" s="1"/>
  <c r="AB473" i="51" s="1"/>
  <c r="AC473" i="51" s="1"/>
  <c r="AD473" i="51" s="1"/>
  <c r="AE473" i="51" s="1"/>
  <c r="AF473" i="51" s="1"/>
  <c r="AG473" i="51" s="1"/>
  <c r="AH473" i="51" s="1"/>
  <c r="AI473" i="51" s="1"/>
  <c r="AJ473" i="51" s="1"/>
  <c r="AK473" i="51" s="1"/>
  <c r="AL473" i="51" s="1"/>
  <c r="AM473" i="51" s="1"/>
  <c r="AN473" i="51" s="1"/>
  <c r="AO473" i="51" s="1"/>
  <c r="K472" i="51"/>
  <c r="L472" i="51" s="1"/>
  <c r="M472" i="51" s="1"/>
  <c r="N472" i="51" s="1"/>
  <c r="O472" i="51"/>
  <c r="P472" i="51" s="1"/>
  <c r="Q472" i="51" s="1"/>
  <c r="R472" i="51" s="1"/>
  <c r="S472" i="51" s="1"/>
  <c r="T472" i="51" s="1"/>
  <c r="U472" i="51" s="1"/>
  <c r="V472" i="51" s="1"/>
  <c r="W472" i="51" s="1"/>
  <c r="X472" i="51" s="1"/>
  <c r="Y472" i="51" s="1"/>
  <c r="Z472" i="51" s="1"/>
  <c r="AA472" i="51" s="1"/>
  <c r="AB472" i="51" s="1"/>
  <c r="AC472" i="51" s="1"/>
  <c r="AD472" i="51" s="1"/>
  <c r="AE472" i="51" s="1"/>
  <c r="AF472" i="51" s="1"/>
  <c r="AG472" i="51" s="1"/>
  <c r="AH472" i="51" s="1"/>
  <c r="AI472" i="51" s="1"/>
  <c r="AJ472" i="51" s="1"/>
  <c r="AK472" i="51" s="1"/>
  <c r="AL472" i="51" s="1"/>
  <c r="AM472" i="51" s="1"/>
  <c r="K471" i="51"/>
  <c r="L471" i="51" s="1"/>
  <c r="M471" i="51" s="1"/>
  <c r="N471" i="51" s="1"/>
  <c r="O471" i="51" s="1"/>
  <c r="P471" i="51" s="1"/>
  <c r="Q471" i="51" s="1"/>
  <c r="R471" i="51" s="1"/>
  <c r="S471" i="51" s="1"/>
  <c r="T471" i="51" s="1"/>
  <c r="U471" i="51" s="1"/>
  <c r="V471" i="51"/>
  <c r="W471" i="51" s="1"/>
  <c r="X471" i="51" s="1"/>
  <c r="Y471" i="51" s="1"/>
  <c r="Z471" i="51" s="1"/>
  <c r="AA471" i="51" s="1"/>
  <c r="AB471" i="51" s="1"/>
  <c r="AC471" i="51" s="1"/>
  <c r="AD471" i="51" s="1"/>
  <c r="AE471" i="51" s="1"/>
  <c r="AF471" i="51" s="1"/>
  <c r="AG471" i="51" s="1"/>
  <c r="AH471" i="51" s="1"/>
  <c r="AI471" i="51" s="1"/>
  <c r="AJ471" i="51" s="1"/>
  <c r="AK471" i="51" s="1"/>
  <c r="AL471" i="51" s="1"/>
  <c r="AM471" i="51" s="1"/>
  <c r="K470" i="51"/>
  <c r="L470" i="51"/>
  <c r="M470" i="51" s="1"/>
  <c r="N470" i="51" s="1"/>
  <c r="O470" i="51" s="1"/>
  <c r="P470" i="51" s="1"/>
  <c r="Q470" i="51" s="1"/>
  <c r="R470" i="51" s="1"/>
  <c r="S470" i="51" s="1"/>
  <c r="T470" i="51" s="1"/>
  <c r="U470" i="51" s="1"/>
  <c r="V470" i="51" s="1"/>
  <c r="W470" i="51" s="1"/>
  <c r="X470" i="51" s="1"/>
  <c r="Y470" i="51" s="1"/>
  <c r="Z470" i="51" s="1"/>
  <c r="AA470" i="51" s="1"/>
  <c r="AB470" i="51" s="1"/>
  <c r="AC470" i="51" s="1"/>
  <c r="AD470" i="51" s="1"/>
  <c r="AE470" i="51" s="1"/>
  <c r="AF470" i="51" s="1"/>
  <c r="AG470" i="51" s="1"/>
  <c r="AH470" i="51" s="1"/>
  <c r="AI470" i="51" s="1"/>
  <c r="AJ470" i="51" s="1"/>
  <c r="AK470" i="51" s="1"/>
  <c r="AL470" i="51" s="1"/>
  <c r="AM470" i="51" s="1"/>
  <c r="AN470" i="51" s="1"/>
  <c r="AO470" i="51" s="1"/>
  <c r="K469" i="51"/>
  <c r="L469" i="51" s="1"/>
  <c r="M469" i="51" s="1"/>
  <c r="N469" i="51" s="1"/>
  <c r="O469" i="51" s="1"/>
  <c r="P469" i="51"/>
  <c r="Q469" i="51" s="1"/>
  <c r="R469" i="51" s="1"/>
  <c r="S469" i="51" s="1"/>
  <c r="T469" i="51" s="1"/>
  <c r="U469" i="51" s="1"/>
  <c r="V469" i="51" s="1"/>
  <c r="W469" i="51" s="1"/>
  <c r="X469" i="51" s="1"/>
  <c r="Y469" i="51" s="1"/>
  <c r="Z469" i="51" s="1"/>
  <c r="AA469" i="51" s="1"/>
  <c r="AB469" i="51" s="1"/>
  <c r="AC469" i="51" s="1"/>
  <c r="AD469" i="51" s="1"/>
  <c r="AE469" i="51" s="1"/>
  <c r="AF469" i="51" s="1"/>
  <c r="AG469" i="51" s="1"/>
  <c r="AH469" i="51" s="1"/>
  <c r="AI469" i="51" s="1"/>
  <c r="AJ469" i="51" s="1"/>
  <c r="AK469" i="51" s="1"/>
  <c r="AL469" i="51" s="1"/>
  <c r="AM469" i="51" s="1"/>
  <c r="K468" i="51"/>
  <c r="L468" i="51"/>
  <c r="M468" i="51" s="1"/>
  <c r="N468" i="51" s="1"/>
  <c r="O468" i="51" s="1"/>
  <c r="P468" i="51" s="1"/>
  <c r="Q468" i="51" s="1"/>
  <c r="R468" i="51" s="1"/>
  <c r="S468" i="51" s="1"/>
  <c r="T468" i="51" s="1"/>
  <c r="U468" i="51" s="1"/>
  <c r="V468" i="51" s="1"/>
  <c r="W468" i="51" s="1"/>
  <c r="X468" i="51" s="1"/>
  <c r="Y468" i="51" s="1"/>
  <c r="Z468" i="51" s="1"/>
  <c r="AA468" i="51" s="1"/>
  <c r="AB468" i="51" s="1"/>
  <c r="AC468" i="51" s="1"/>
  <c r="AD468" i="51" s="1"/>
  <c r="AE468" i="51" s="1"/>
  <c r="AF468" i="51" s="1"/>
  <c r="AG468" i="51" s="1"/>
  <c r="AH468" i="51" s="1"/>
  <c r="AI468" i="51" s="1"/>
  <c r="AJ468" i="51" s="1"/>
  <c r="AK468" i="51" s="1"/>
  <c r="AL468" i="51" s="1"/>
  <c r="AM468" i="51" s="1"/>
  <c r="K467" i="51"/>
  <c r="L467" i="51"/>
  <c r="M467" i="51" s="1"/>
  <c r="N467" i="51" s="1"/>
  <c r="O467" i="51" s="1"/>
  <c r="P467" i="51" s="1"/>
  <c r="Q467" i="51" s="1"/>
  <c r="R467" i="51" s="1"/>
  <c r="S467" i="51" s="1"/>
  <c r="T467" i="51" s="1"/>
  <c r="U467" i="51" s="1"/>
  <c r="V467" i="51" s="1"/>
  <c r="W467" i="51" s="1"/>
  <c r="X467" i="51" s="1"/>
  <c r="Y467" i="51"/>
  <c r="Z467" i="51" s="1"/>
  <c r="AA467" i="51" s="1"/>
  <c r="AB467" i="51" s="1"/>
  <c r="AC467" i="51" s="1"/>
  <c r="AD467" i="51"/>
  <c r="AE467" i="51" s="1"/>
  <c r="AF467" i="51" s="1"/>
  <c r="AG467" i="51" s="1"/>
  <c r="AH467" i="51" s="1"/>
  <c r="AI467" i="51" s="1"/>
  <c r="AJ467" i="51" s="1"/>
  <c r="AK467" i="51" s="1"/>
  <c r="AL467" i="51" s="1"/>
  <c r="AM467" i="51" s="1"/>
  <c r="K466" i="51"/>
  <c r="L466" i="51" s="1"/>
  <c r="M466" i="51"/>
  <c r="N466" i="51"/>
  <c r="O466" i="51" s="1"/>
  <c r="P466" i="51" s="1"/>
  <c r="Q466" i="51" s="1"/>
  <c r="R466" i="51" s="1"/>
  <c r="S466" i="51" s="1"/>
  <c r="T466" i="51" s="1"/>
  <c r="U466" i="51" s="1"/>
  <c r="V466" i="51" s="1"/>
  <c r="W466" i="51" s="1"/>
  <c r="X466" i="51" s="1"/>
  <c r="Y466" i="51" s="1"/>
  <c r="Z466" i="51" s="1"/>
  <c r="AA466" i="51" s="1"/>
  <c r="AB466" i="51" s="1"/>
  <c r="AC466" i="51" s="1"/>
  <c r="AD466" i="51" s="1"/>
  <c r="AE466" i="51" s="1"/>
  <c r="AF466" i="51" s="1"/>
  <c r="AG466" i="51" s="1"/>
  <c r="AH466" i="51" s="1"/>
  <c r="AI466" i="51" s="1"/>
  <c r="AJ466" i="51" s="1"/>
  <c r="AK466" i="51" s="1"/>
  <c r="AL466" i="51" s="1"/>
  <c r="AM466" i="51" s="1"/>
  <c r="AN466" i="51" s="1"/>
  <c r="AO466" i="51" s="1"/>
  <c r="K465" i="51"/>
  <c r="L465" i="51"/>
  <c r="M465" i="51"/>
  <c r="N465" i="51" s="1"/>
  <c r="O465" i="51" s="1"/>
  <c r="P465" i="51" s="1"/>
  <c r="Q465" i="51" s="1"/>
  <c r="R465" i="51"/>
  <c r="S465" i="51" s="1"/>
  <c r="T465" i="51" s="1"/>
  <c r="U465" i="51" s="1"/>
  <c r="V465" i="51" s="1"/>
  <c r="W465" i="51" s="1"/>
  <c r="X465" i="51" s="1"/>
  <c r="Y465" i="51" s="1"/>
  <c r="Z465" i="51" s="1"/>
  <c r="AA465" i="51" s="1"/>
  <c r="AB465" i="51" s="1"/>
  <c r="AC465" i="51" s="1"/>
  <c r="AD465" i="51" s="1"/>
  <c r="AE465" i="51" s="1"/>
  <c r="AF465" i="51" s="1"/>
  <c r="AG465" i="51" s="1"/>
  <c r="AH465" i="51" s="1"/>
  <c r="AI465" i="51" s="1"/>
  <c r="AJ465" i="51" s="1"/>
  <c r="AK465" i="51" s="1"/>
  <c r="AL465" i="51" s="1"/>
  <c r="AM465" i="51" s="1"/>
  <c r="K464" i="51"/>
  <c r="L464" i="51" s="1"/>
  <c r="M464" i="51" s="1"/>
  <c r="N464" i="51" s="1"/>
  <c r="O464" i="51" s="1"/>
  <c r="P464" i="51" s="1"/>
  <c r="Q464" i="51" s="1"/>
  <c r="R464" i="51" s="1"/>
  <c r="S464" i="51" s="1"/>
  <c r="T464" i="51" s="1"/>
  <c r="U464" i="51" s="1"/>
  <c r="V464" i="51" s="1"/>
  <c r="W464" i="51" s="1"/>
  <c r="X464" i="51" s="1"/>
  <c r="Y464" i="51" s="1"/>
  <c r="Z464" i="51" s="1"/>
  <c r="AA464" i="51" s="1"/>
  <c r="AB464" i="51" s="1"/>
  <c r="AC464" i="51" s="1"/>
  <c r="AD464" i="51" s="1"/>
  <c r="AE464" i="51" s="1"/>
  <c r="AF464" i="51" s="1"/>
  <c r="AG464" i="51" s="1"/>
  <c r="AH464" i="51" s="1"/>
  <c r="AI464" i="51" s="1"/>
  <c r="AJ464" i="51" s="1"/>
  <c r="AK464" i="51" s="1"/>
  <c r="AL464" i="51" s="1"/>
  <c r="AM464" i="51" s="1"/>
  <c r="AN464" i="51" s="1"/>
  <c r="AO464" i="51" s="1"/>
  <c r="K463" i="51"/>
  <c r="L463" i="51"/>
  <c r="M463" i="51" s="1"/>
  <c r="N463" i="51" s="1"/>
  <c r="O463" i="51" s="1"/>
  <c r="P463" i="51" s="1"/>
  <c r="Q463" i="51" s="1"/>
  <c r="R463" i="51" s="1"/>
  <c r="S463" i="51" s="1"/>
  <c r="T463" i="51" s="1"/>
  <c r="U463" i="51" s="1"/>
  <c r="V463" i="51" s="1"/>
  <c r="W463" i="51" s="1"/>
  <c r="X463" i="51" s="1"/>
  <c r="Y463" i="51" s="1"/>
  <c r="Z463" i="51" s="1"/>
  <c r="AA463" i="51" s="1"/>
  <c r="AB463" i="51" s="1"/>
  <c r="AC463" i="51" s="1"/>
  <c r="AD463" i="51" s="1"/>
  <c r="AE463" i="51" s="1"/>
  <c r="AF463" i="51" s="1"/>
  <c r="AG463" i="51" s="1"/>
  <c r="AH463" i="51" s="1"/>
  <c r="AI463" i="51" s="1"/>
  <c r="AJ463" i="51" s="1"/>
  <c r="AK463" i="51" s="1"/>
  <c r="AL463" i="51" s="1"/>
  <c r="AM463" i="51" s="1"/>
  <c r="K462" i="51"/>
  <c r="L462" i="51" s="1"/>
  <c r="M462" i="51" s="1"/>
  <c r="N462" i="51" s="1"/>
  <c r="O462" i="51" s="1"/>
  <c r="P462" i="51" s="1"/>
  <c r="Q462" i="51" s="1"/>
  <c r="R462" i="51" s="1"/>
  <c r="S462" i="51" s="1"/>
  <c r="T462" i="51" s="1"/>
  <c r="U462" i="51" s="1"/>
  <c r="V462" i="51" s="1"/>
  <c r="W462" i="51" s="1"/>
  <c r="X462" i="51" s="1"/>
  <c r="K461" i="51"/>
  <c r="L461" i="51"/>
  <c r="M461" i="51" s="1"/>
  <c r="N461" i="51" s="1"/>
  <c r="O461" i="51" s="1"/>
  <c r="P461" i="51" s="1"/>
  <c r="Q461" i="51" s="1"/>
  <c r="R461" i="51" s="1"/>
  <c r="S461" i="51" s="1"/>
  <c r="T461" i="51" s="1"/>
  <c r="U461" i="51" s="1"/>
  <c r="V461" i="51" s="1"/>
  <c r="W461" i="51" s="1"/>
  <c r="X461" i="51" s="1"/>
  <c r="Y461" i="51" s="1"/>
  <c r="Z461" i="51" s="1"/>
  <c r="K460" i="51"/>
  <c r="L460" i="51" s="1"/>
  <c r="M460" i="51" s="1"/>
  <c r="N460" i="51" s="1"/>
  <c r="O460" i="51" s="1"/>
  <c r="P460" i="51" s="1"/>
  <c r="Q460" i="51" s="1"/>
  <c r="R460" i="51" s="1"/>
  <c r="S460" i="51" s="1"/>
  <c r="T460" i="51" s="1"/>
  <c r="U460" i="51" s="1"/>
  <c r="V460" i="51" s="1"/>
  <c r="W460" i="51" s="1"/>
  <c r="X460" i="51" s="1"/>
  <c r="Y460" i="51" s="1"/>
  <c r="Z460" i="51" s="1"/>
  <c r="AA460" i="51" s="1"/>
  <c r="AB460" i="51" s="1"/>
  <c r="AC460" i="51" s="1"/>
  <c r="AD460" i="51" s="1"/>
  <c r="AE460" i="51" s="1"/>
  <c r="AF460" i="51" s="1"/>
  <c r="AG460" i="51" s="1"/>
  <c r="AH460" i="51" s="1"/>
  <c r="AI460" i="51" s="1"/>
  <c r="AJ460" i="51" s="1"/>
  <c r="AK460" i="51" s="1"/>
  <c r="AL460" i="51" s="1"/>
  <c r="K459" i="51"/>
  <c r="L459" i="51"/>
  <c r="M459" i="51"/>
  <c r="N459" i="51" s="1"/>
  <c r="O459" i="51" s="1"/>
  <c r="P459" i="51" s="1"/>
  <c r="Q459" i="51" s="1"/>
  <c r="R459" i="51" s="1"/>
  <c r="S459" i="51" s="1"/>
  <c r="T459" i="51" s="1"/>
  <c r="U459" i="51" s="1"/>
  <c r="V459" i="51" s="1"/>
  <c r="W459" i="51" s="1"/>
  <c r="X459" i="51" s="1"/>
  <c r="Y459" i="51" s="1"/>
  <c r="K458" i="51"/>
  <c r="L458" i="51"/>
  <c r="M458" i="51" s="1"/>
  <c r="N458" i="51" s="1"/>
  <c r="O458" i="51" s="1"/>
  <c r="P458" i="51" s="1"/>
  <c r="Q458" i="51" s="1"/>
  <c r="R458" i="51" s="1"/>
  <c r="S458" i="51" s="1"/>
  <c r="T458" i="51" s="1"/>
  <c r="U458" i="51" s="1"/>
  <c r="V458" i="51" s="1"/>
  <c r="W458" i="51" s="1"/>
  <c r="X458" i="51" s="1"/>
  <c r="Y458" i="51" s="1"/>
  <c r="K457" i="51"/>
  <c r="L457" i="51" s="1"/>
  <c r="M457" i="51" s="1"/>
  <c r="N457" i="51" s="1"/>
  <c r="O457" i="51" s="1"/>
  <c r="P457" i="51" s="1"/>
  <c r="Q457" i="51" s="1"/>
  <c r="R457" i="51" s="1"/>
  <c r="S457" i="51" s="1"/>
  <c r="T457" i="51" s="1"/>
  <c r="U457" i="51" s="1"/>
  <c r="V457" i="51" s="1"/>
  <c r="W457" i="51" s="1"/>
  <c r="X457" i="51" s="1"/>
  <c r="Y457" i="51" s="1"/>
  <c r="Z457" i="51" s="1"/>
  <c r="AA457" i="51"/>
  <c r="AB457" i="51" s="1"/>
  <c r="AC457" i="51" s="1"/>
  <c r="AD457" i="51" s="1"/>
  <c r="AE457" i="51" s="1"/>
  <c r="AF457" i="51" s="1"/>
  <c r="AG457" i="51" s="1"/>
  <c r="AH457" i="51" s="1"/>
  <c r="AI457" i="51" s="1"/>
  <c r="AJ457" i="51" s="1"/>
  <c r="AK457" i="51" s="1"/>
  <c r="AL457" i="51" s="1"/>
  <c r="K456" i="51"/>
  <c r="L456" i="51"/>
  <c r="M456" i="51" s="1"/>
  <c r="N456" i="51" s="1"/>
  <c r="O456" i="51" s="1"/>
  <c r="P456" i="51" s="1"/>
  <c r="Q456" i="51"/>
  <c r="R456" i="51"/>
  <c r="S456" i="51" s="1"/>
  <c r="T456" i="51" s="1"/>
  <c r="U456" i="51" s="1"/>
  <c r="V456" i="51" s="1"/>
  <c r="W456" i="51" s="1"/>
  <c r="X456" i="51" s="1"/>
  <c r="Y456" i="51" s="1"/>
  <c r="Z456" i="51" s="1"/>
  <c r="AA456" i="51" s="1"/>
  <c r="AB456" i="51" s="1"/>
  <c r="AC456" i="51" s="1"/>
  <c r="AD456" i="51" s="1"/>
  <c r="AE456" i="51" s="1"/>
  <c r="AF456" i="51" s="1"/>
  <c r="AG456" i="51" s="1"/>
  <c r="AH456" i="51" s="1"/>
  <c r="AI456" i="51"/>
  <c r="AJ456" i="51" s="1"/>
  <c r="AK456" i="51" s="1"/>
  <c r="AL456" i="51" s="1"/>
  <c r="K455" i="51"/>
  <c r="L455" i="51" s="1"/>
  <c r="M455" i="51"/>
  <c r="N455" i="51" s="1"/>
  <c r="O455" i="51" s="1"/>
  <c r="P455" i="51" s="1"/>
  <c r="Q455" i="51" s="1"/>
  <c r="R455" i="51" s="1"/>
  <c r="S455" i="51" s="1"/>
  <c r="T455" i="51" s="1"/>
  <c r="U455" i="51" s="1"/>
  <c r="V455" i="51" s="1"/>
  <c r="W455" i="51" s="1"/>
  <c r="X455" i="51" s="1"/>
  <c r="Y455" i="51" s="1"/>
  <c r="Z455" i="51" s="1"/>
  <c r="AA455" i="51" s="1"/>
  <c r="AB455" i="51" s="1"/>
  <c r="AC455" i="51" s="1"/>
  <c r="AD455" i="51" s="1"/>
  <c r="K454" i="51"/>
  <c r="L454" i="51" s="1"/>
  <c r="M454" i="51" s="1"/>
  <c r="N454" i="51" s="1"/>
  <c r="O454" i="51" s="1"/>
  <c r="P454" i="51" s="1"/>
  <c r="Q454" i="51" s="1"/>
  <c r="R454" i="51" s="1"/>
  <c r="S454" i="51" s="1"/>
  <c r="T454" i="51" s="1"/>
  <c r="U454" i="51" s="1"/>
  <c r="V454" i="51" s="1"/>
  <c r="W454" i="51" s="1"/>
  <c r="X454" i="51" s="1"/>
  <c r="Y454" i="51" s="1"/>
  <c r="Z454" i="51" s="1"/>
  <c r="AA454" i="51" s="1"/>
  <c r="AB454" i="51" s="1"/>
  <c r="AC454" i="51" s="1"/>
  <c r="AD454" i="51" s="1"/>
  <c r="AE454" i="51" s="1"/>
  <c r="AF454" i="51" s="1"/>
  <c r="AG454" i="51" s="1"/>
  <c r="AH454" i="51" s="1"/>
  <c r="AI454" i="51" s="1"/>
  <c r="AJ454" i="51" s="1"/>
  <c r="AK454" i="51" s="1"/>
  <c r="AL454" i="51" s="1"/>
  <c r="K453" i="51"/>
  <c r="L453" i="51" s="1"/>
  <c r="M453" i="51" s="1"/>
  <c r="N453" i="51" s="1"/>
  <c r="O453" i="51" s="1"/>
  <c r="P453" i="51" s="1"/>
  <c r="Q453" i="51" s="1"/>
  <c r="R453" i="51" s="1"/>
  <c r="S453" i="51" s="1"/>
  <c r="T453" i="51" s="1"/>
  <c r="U453" i="51" s="1"/>
  <c r="V453" i="51" s="1"/>
  <c r="H449" i="51"/>
  <c r="K448" i="51"/>
  <c r="L448" i="51"/>
  <c r="M448" i="51"/>
  <c r="N448" i="51" s="1"/>
  <c r="O448" i="51" s="1"/>
  <c r="P448" i="51" s="1"/>
  <c r="Q448" i="51" s="1"/>
  <c r="R448" i="51" s="1"/>
  <c r="S448" i="51" s="1"/>
  <c r="T448" i="51" s="1"/>
  <c r="U448" i="51" s="1"/>
  <c r="V448" i="51" s="1"/>
  <c r="W448" i="51" s="1"/>
  <c r="X448" i="51"/>
  <c r="Y448" i="51" s="1"/>
  <c r="Z448" i="51" s="1"/>
  <c r="K447" i="51"/>
  <c r="L447" i="51"/>
  <c r="M447" i="51" s="1"/>
  <c r="N447" i="51" s="1"/>
  <c r="O447" i="51" s="1"/>
  <c r="P447" i="51" s="1"/>
  <c r="Q447" i="51" s="1"/>
  <c r="R447" i="51" s="1"/>
  <c r="S447" i="51" s="1"/>
  <c r="T447" i="51" s="1"/>
  <c r="U447" i="51" s="1"/>
  <c r="V447" i="51" s="1"/>
  <c r="W447" i="51" s="1"/>
  <c r="X447" i="51" s="1"/>
  <c r="Y447" i="51" s="1"/>
  <c r="Z447" i="51" s="1"/>
  <c r="AA447" i="51" s="1"/>
  <c r="AB447" i="51" s="1"/>
  <c r="AC447" i="51" s="1"/>
  <c r="AD447" i="51" s="1"/>
  <c r="AE447" i="51" s="1"/>
  <c r="AF447" i="51" s="1"/>
  <c r="AG447" i="51" s="1"/>
  <c r="AH447" i="51" s="1"/>
  <c r="AI447" i="51" s="1"/>
  <c r="AJ447" i="51" s="1"/>
  <c r="AK447" i="51" s="1"/>
  <c r="AL447" i="51" s="1"/>
  <c r="AM447" i="51" s="1"/>
  <c r="AN447" i="51" s="1"/>
  <c r="AO447" i="51" s="1"/>
  <c r="AP447" i="51" s="1"/>
  <c r="AQ447" i="51" s="1"/>
  <c r="K446" i="51"/>
  <c r="L446" i="51"/>
  <c r="M446" i="51" s="1"/>
  <c r="N446" i="51" s="1"/>
  <c r="O446" i="51" s="1"/>
  <c r="P446" i="51" s="1"/>
  <c r="Q446" i="51" s="1"/>
  <c r="R446" i="51" s="1"/>
  <c r="S446" i="51" s="1"/>
  <c r="T446" i="51" s="1"/>
  <c r="U446" i="51" s="1"/>
  <c r="V446" i="51" s="1"/>
  <c r="W446" i="51" s="1"/>
  <c r="X446" i="51" s="1"/>
  <c r="Y446" i="51" s="1"/>
  <c r="Z446" i="51" s="1"/>
  <c r="AA446" i="51" s="1"/>
  <c r="AB446" i="51" s="1"/>
  <c r="AC446" i="51" s="1"/>
  <c r="AD446" i="51" s="1"/>
  <c r="AE446" i="51" s="1"/>
  <c r="AF446" i="51" s="1"/>
  <c r="AG446" i="51" s="1"/>
  <c r="AH446" i="51" s="1"/>
  <c r="AI446" i="51" s="1"/>
  <c r="AJ446" i="51" s="1"/>
  <c r="AK446" i="51" s="1"/>
  <c r="AL446" i="51" s="1"/>
  <c r="AM446" i="51" s="1"/>
  <c r="AN446" i="51" s="1"/>
  <c r="AO446" i="51" s="1"/>
  <c r="AP446" i="51" s="1"/>
  <c r="AQ446" i="51" s="1"/>
  <c r="K445" i="51"/>
  <c r="L445" i="51"/>
  <c r="M445" i="51" s="1"/>
  <c r="N445" i="51" s="1"/>
  <c r="O445" i="51" s="1"/>
  <c r="P445" i="51" s="1"/>
  <c r="Q445" i="51" s="1"/>
  <c r="R445" i="51" s="1"/>
  <c r="S445" i="51" s="1"/>
  <c r="T445" i="51" s="1"/>
  <c r="U445" i="51" s="1"/>
  <c r="V445" i="51" s="1"/>
  <c r="W445" i="51" s="1"/>
  <c r="X445" i="51" s="1"/>
  <c r="Y445" i="51" s="1"/>
  <c r="Z445" i="51" s="1"/>
  <c r="AA445" i="51" s="1"/>
  <c r="AB445" i="51" s="1"/>
  <c r="K444" i="51"/>
  <c r="L444" i="51"/>
  <c r="M444" i="51" s="1"/>
  <c r="N444" i="51"/>
  <c r="O444" i="51"/>
  <c r="P444" i="51" s="1"/>
  <c r="Q444" i="51" s="1"/>
  <c r="R444" i="51" s="1"/>
  <c r="S444" i="51" s="1"/>
  <c r="T444" i="51" s="1"/>
  <c r="U444" i="51" s="1"/>
  <c r="V444" i="51" s="1"/>
  <c r="W444" i="51" s="1"/>
  <c r="X444" i="51" s="1"/>
  <c r="Y444" i="51" s="1"/>
  <c r="Z444" i="51" s="1"/>
  <c r="AA444" i="51" s="1"/>
  <c r="AB444" i="51" s="1"/>
  <c r="AC444" i="51" s="1"/>
  <c r="AD444" i="51" s="1"/>
  <c r="AE444" i="51" s="1"/>
  <c r="AF444" i="51" s="1"/>
  <c r="AG444" i="51" s="1"/>
  <c r="AH444" i="51" s="1"/>
  <c r="AI444" i="51" s="1"/>
  <c r="AJ444" i="51" s="1"/>
  <c r="AK444" i="51" s="1"/>
  <c r="AL444" i="51" s="1"/>
  <c r="AM444" i="51" s="1"/>
  <c r="AN444" i="51" s="1"/>
  <c r="AO444" i="51" s="1"/>
  <c r="AP444" i="51" s="1"/>
  <c r="AQ444" i="51" s="1"/>
  <c r="K443" i="51"/>
  <c r="L443" i="51"/>
  <c r="M443" i="51" s="1"/>
  <c r="N443" i="51" s="1"/>
  <c r="O443" i="51" s="1"/>
  <c r="P443" i="51" s="1"/>
  <c r="Q443" i="51"/>
  <c r="R443" i="51"/>
  <c r="S443" i="51" s="1"/>
  <c r="T443" i="51" s="1"/>
  <c r="U443" i="51" s="1"/>
  <c r="V443" i="51" s="1"/>
  <c r="W443" i="51" s="1"/>
  <c r="X443" i="51" s="1"/>
  <c r="Y443" i="51" s="1"/>
  <c r="Z443" i="51" s="1"/>
  <c r="AA443" i="51" s="1"/>
  <c r="AB443" i="51" s="1"/>
  <c r="AC443" i="51" s="1"/>
  <c r="AD443" i="51" s="1"/>
  <c r="AE443" i="51" s="1"/>
  <c r="AF443" i="51" s="1"/>
  <c r="AG443" i="51" s="1"/>
  <c r="AH443" i="51" s="1"/>
  <c r="AI443" i="51" s="1"/>
  <c r="AJ443" i="51" s="1"/>
  <c r="AK443" i="51" s="1"/>
  <c r="AL443" i="51" s="1"/>
  <c r="AM443" i="51" s="1"/>
  <c r="AN443" i="51" s="1"/>
  <c r="AO443" i="51" s="1"/>
  <c r="AP443" i="51" s="1"/>
  <c r="AQ443" i="51" s="1"/>
  <c r="K442" i="51"/>
  <c r="L442" i="51" s="1"/>
  <c r="M442" i="51" s="1"/>
  <c r="N442" i="51"/>
  <c r="O442" i="51"/>
  <c r="P442" i="51" s="1"/>
  <c r="Q442" i="51" s="1"/>
  <c r="R442" i="51" s="1"/>
  <c r="S442" i="51" s="1"/>
  <c r="T442" i="51"/>
  <c r="U442" i="51" s="1"/>
  <c r="V442" i="51" s="1"/>
  <c r="W442" i="51" s="1"/>
  <c r="X442" i="51" s="1"/>
  <c r="Y442" i="51" s="1"/>
  <c r="K441" i="51"/>
  <c r="L441" i="51" s="1"/>
  <c r="M441" i="51" s="1"/>
  <c r="N441" i="51" s="1"/>
  <c r="O441" i="51" s="1"/>
  <c r="P441" i="51" s="1"/>
  <c r="Q441" i="51" s="1"/>
  <c r="R441" i="51" s="1"/>
  <c r="S441" i="51" s="1"/>
  <c r="T441" i="51" s="1"/>
  <c r="U441" i="51" s="1"/>
  <c r="V441" i="51" s="1"/>
  <c r="W441" i="51" s="1"/>
  <c r="X441" i="51" s="1"/>
  <c r="Y441" i="51" s="1"/>
  <c r="H437" i="51"/>
  <c r="K436" i="51"/>
  <c r="L436" i="51" s="1"/>
  <c r="M436" i="51"/>
  <c r="N436" i="51"/>
  <c r="O436" i="51" s="1"/>
  <c r="P436" i="51" s="1"/>
  <c r="Q436" i="51" s="1"/>
  <c r="R436" i="51" s="1"/>
  <c r="S436" i="51" s="1"/>
  <c r="T436" i="51" s="1"/>
  <c r="U436" i="51" s="1"/>
  <c r="V436" i="51" s="1"/>
  <c r="W436" i="51" s="1"/>
  <c r="X436" i="51" s="1"/>
  <c r="Y436" i="51" s="1"/>
  <c r="Z436" i="51" s="1"/>
  <c r="AA436" i="51" s="1"/>
  <c r="AB436" i="51" s="1"/>
  <c r="AC436" i="51" s="1"/>
  <c r="AD436" i="51" s="1"/>
  <c r="AE436" i="51" s="1"/>
  <c r="AF436" i="51" s="1"/>
  <c r="H431" i="51"/>
  <c r="K430" i="51"/>
  <c r="L430" i="51" s="1"/>
  <c r="M430" i="51" s="1"/>
  <c r="N430" i="51"/>
  <c r="O430" i="51" s="1"/>
  <c r="P430" i="51" s="1"/>
  <c r="Q430" i="51" s="1"/>
  <c r="R430" i="51" s="1"/>
  <c r="S430" i="51" s="1"/>
  <c r="T430" i="51" s="1"/>
  <c r="U430" i="51" s="1"/>
  <c r="V430" i="51" s="1"/>
  <c r="W430" i="51" s="1"/>
  <c r="K429" i="51"/>
  <c r="L429" i="51" s="1"/>
  <c r="M429" i="51" s="1"/>
  <c r="N429" i="51" s="1"/>
  <c r="O429" i="51" s="1"/>
  <c r="P429" i="51" s="1"/>
  <c r="Q429" i="51" s="1"/>
  <c r="R429" i="51" s="1"/>
  <c r="S429" i="51" s="1"/>
  <c r="T429" i="51" s="1"/>
  <c r="U429" i="51" s="1"/>
  <c r="V429" i="51" s="1"/>
  <c r="W429" i="51" s="1"/>
  <c r="K428" i="51"/>
  <c r="L428" i="51"/>
  <c r="M428" i="51" s="1"/>
  <c r="N428" i="51" s="1"/>
  <c r="O428" i="51" s="1"/>
  <c r="P428" i="51" s="1"/>
  <c r="Q428" i="51" s="1"/>
  <c r="R428" i="51" s="1"/>
  <c r="S428" i="51" s="1"/>
  <c r="T428" i="51" s="1"/>
  <c r="U428" i="51" s="1"/>
  <c r="V428" i="51" s="1"/>
  <c r="W428" i="51" s="1"/>
  <c r="K427" i="51"/>
  <c r="L427" i="51"/>
  <c r="M427" i="51" s="1"/>
  <c r="N427" i="51" s="1"/>
  <c r="O427" i="51" s="1"/>
  <c r="P427" i="51" s="1"/>
  <c r="Q427" i="51" s="1"/>
  <c r="R427" i="51" s="1"/>
  <c r="S427" i="51" s="1"/>
  <c r="T427" i="51" s="1"/>
  <c r="U427" i="51" s="1"/>
  <c r="V427" i="51" s="1"/>
  <c r="W427" i="51" s="1"/>
  <c r="K426" i="51"/>
  <c r="L426" i="51" s="1"/>
  <c r="M426" i="51" s="1"/>
  <c r="N426" i="51" s="1"/>
  <c r="O426" i="51" s="1"/>
  <c r="P426" i="51"/>
  <c r="Q426" i="51"/>
  <c r="R426" i="51" s="1"/>
  <c r="S426" i="51" s="1"/>
  <c r="T426" i="51" s="1"/>
  <c r="U426" i="51" s="1"/>
  <c r="V426" i="51"/>
  <c r="W426" i="51" s="1"/>
  <c r="K425" i="51"/>
  <c r="L425" i="51" s="1"/>
  <c r="M425" i="51" s="1"/>
  <c r="N425" i="51" s="1"/>
  <c r="O425" i="51" s="1"/>
  <c r="P425" i="51" s="1"/>
  <c r="Q425" i="51" s="1"/>
  <c r="R425" i="51" s="1"/>
  <c r="S425" i="51" s="1"/>
  <c r="T425" i="51" s="1"/>
  <c r="U425" i="51" s="1"/>
  <c r="V425" i="51" s="1"/>
  <c r="W425" i="51" s="1"/>
  <c r="K424" i="51"/>
  <c r="L424" i="51"/>
  <c r="M424" i="51" s="1"/>
  <c r="N424" i="51" s="1"/>
  <c r="O424" i="51" s="1"/>
  <c r="P424" i="51" s="1"/>
  <c r="Q424" i="51" s="1"/>
  <c r="R424" i="51" s="1"/>
  <c r="S424" i="51" s="1"/>
  <c r="T424" i="51"/>
  <c r="U424" i="51"/>
  <c r="V424" i="51" s="1"/>
  <c r="W424" i="51" s="1"/>
  <c r="K423" i="51"/>
  <c r="L423" i="51" s="1"/>
  <c r="M423" i="51"/>
  <c r="N423" i="51" s="1"/>
  <c r="O423" i="51" s="1"/>
  <c r="P423" i="51" s="1"/>
  <c r="Q423" i="51" s="1"/>
  <c r="R423" i="51" s="1"/>
  <c r="S423" i="51" s="1"/>
  <c r="T423" i="51"/>
  <c r="U423" i="51" s="1"/>
  <c r="V423" i="51" s="1"/>
  <c r="K422" i="51"/>
  <c r="L422" i="51" s="1"/>
  <c r="M422" i="51" s="1"/>
  <c r="N422" i="51" s="1"/>
  <c r="O422" i="51" s="1"/>
  <c r="P422" i="51" s="1"/>
  <c r="Q422" i="51" s="1"/>
  <c r="R422" i="51" s="1"/>
  <c r="S422" i="51" s="1"/>
  <c r="T422" i="51" s="1"/>
  <c r="U422" i="51" s="1"/>
  <c r="V422" i="51" s="1"/>
  <c r="W422" i="51" s="1"/>
  <c r="K421" i="51"/>
  <c r="L421" i="51"/>
  <c r="M421" i="51" s="1"/>
  <c r="N421" i="51" s="1"/>
  <c r="O421" i="51" s="1"/>
  <c r="P421" i="51" s="1"/>
  <c r="Q421" i="51" s="1"/>
  <c r="R421" i="51" s="1"/>
  <c r="S421" i="51" s="1"/>
  <c r="T421" i="51" s="1"/>
  <c r="U421" i="51" s="1"/>
  <c r="V421" i="51" s="1"/>
  <c r="W421" i="51" s="1"/>
  <c r="K420" i="51"/>
  <c r="L420" i="51"/>
  <c r="M420" i="51" s="1"/>
  <c r="N420" i="51" s="1"/>
  <c r="O420" i="51" s="1"/>
  <c r="P420" i="51" s="1"/>
  <c r="Q420" i="51"/>
  <c r="R420" i="51" s="1"/>
  <c r="S420" i="51" s="1"/>
  <c r="T420" i="51" s="1"/>
  <c r="U420" i="51" s="1"/>
  <c r="V420" i="51" s="1"/>
  <c r="W420" i="51" s="1"/>
  <c r="K419" i="51"/>
  <c r="L419" i="51" s="1"/>
  <c r="M419" i="51" s="1"/>
  <c r="N419" i="51" s="1"/>
  <c r="O419" i="51" s="1"/>
  <c r="P419" i="51"/>
  <c r="Q419" i="51"/>
  <c r="R419" i="51" s="1"/>
  <c r="S419" i="51" s="1"/>
  <c r="T419" i="51" s="1"/>
  <c r="U419" i="51" s="1"/>
  <c r="V419" i="51" s="1"/>
  <c r="W419" i="51" s="1"/>
  <c r="K418" i="51"/>
  <c r="L418" i="51" s="1"/>
  <c r="M418" i="51" s="1"/>
  <c r="N418" i="51" s="1"/>
  <c r="O418" i="51" s="1"/>
  <c r="P418" i="51" s="1"/>
  <c r="Q418" i="51" s="1"/>
  <c r="R418" i="51" s="1"/>
  <c r="S418" i="51" s="1"/>
  <c r="T418" i="51" s="1"/>
  <c r="U418" i="51"/>
  <c r="V418" i="51" s="1"/>
  <c r="W418" i="51" s="1"/>
  <c r="K417" i="51"/>
  <c r="L417" i="51"/>
  <c r="M417" i="51" s="1"/>
  <c r="N417" i="51" s="1"/>
  <c r="O417" i="51" s="1"/>
  <c r="P417" i="51" s="1"/>
  <c r="Q417" i="51" s="1"/>
  <c r="R417" i="51" s="1"/>
  <c r="S417" i="51" s="1"/>
  <c r="T417" i="51" s="1"/>
  <c r="U417" i="51" s="1"/>
  <c r="V417" i="51" s="1"/>
  <c r="W417" i="51" s="1"/>
  <c r="K416" i="51"/>
  <c r="L416" i="51" s="1"/>
  <c r="M416" i="51"/>
  <c r="N416" i="51" s="1"/>
  <c r="O416" i="51" s="1"/>
  <c r="P416" i="51" s="1"/>
  <c r="Q416" i="51" s="1"/>
  <c r="R416" i="51" s="1"/>
  <c r="S416" i="51" s="1"/>
  <c r="T416" i="51"/>
  <c r="U416" i="51" s="1"/>
  <c r="V416" i="51" s="1"/>
  <c r="W416" i="51" s="1"/>
  <c r="X416" i="51" s="1"/>
  <c r="Y416" i="51"/>
  <c r="K415" i="51"/>
  <c r="L415" i="51" s="1"/>
  <c r="M415" i="51" s="1"/>
  <c r="N415" i="51" s="1"/>
  <c r="O415" i="51" s="1"/>
  <c r="P415" i="51"/>
  <c r="Q415" i="51" s="1"/>
  <c r="R415" i="51" s="1"/>
  <c r="S415" i="51" s="1"/>
  <c r="T415" i="51" s="1"/>
  <c r="U415" i="51" s="1"/>
  <c r="V415" i="51" s="1"/>
  <c r="W415" i="51"/>
  <c r="K414" i="51"/>
  <c r="L414" i="51" s="1"/>
  <c r="M414" i="51" s="1"/>
  <c r="N414" i="51" s="1"/>
  <c r="O414" i="51" s="1"/>
  <c r="P414" i="51" s="1"/>
  <c r="Q414" i="51" s="1"/>
  <c r="R414" i="51" s="1"/>
  <c r="S414" i="51" s="1"/>
  <c r="T414" i="51" s="1"/>
  <c r="U414" i="51" s="1"/>
  <c r="V414" i="51" s="1"/>
  <c r="W414" i="51" s="1"/>
  <c r="K413" i="51"/>
  <c r="L413" i="51"/>
  <c r="M413" i="51" s="1"/>
  <c r="N413" i="51" s="1"/>
  <c r="O413" i="51" s="1"/>
  <c r="P413" i="51" s="1"/>
  <c r="Q413" i="51" s="1"/>
  <c r="R413" i="51" s="1"/>
  <c r="S413" i="51" s="1"/>
  <c r="T413" i="51" s="1"/>
  <c r="U413" i="51" s="1"/>
  <c r="V413" i="51" s="1"/>
  <c r="W413" i="51" s="1"/>
  <c r="X413" i="51" s="1"/>
  <c r="K412" i="51"/>
  <c r="L412" i="51"/>
  <c r="M412" i="51" s="1"/>
  <c r="N412" i="51" s="1"/>
  <c r="O412" i="51" s="1"/>
  <c r="P412" i="51" s="1"/>
  <c r="Q412" i="51" s="1"/>
  <c r="R412" i="51" s="1"/>
  <c r="S412" i="51" s="1"/>
  <c r="T412" i="51" s="1"/>
  <c r="U412" i="51" s="1"/>
  <c r="V412" i="51" s="1"/>
  <c r="W412" i="51" s="1"/>
  <c r="K411" i="51"/>
  <c r="L411" i="51"/>
  <c r="M411" i="51" s="1"/>
  <c r="N411" i="51" s="1"/>
  <c r="O411" i="51" s="1"/>
  <c r="P411" i="51" s="1"/>
  <c r="Q411" i="51"/>
  <c r="R411" i="51" s="1"/>
  <c r="S411" i="51" s="1"/>
  <c r="T411" i="51" s="1"/>
  <c r="U411" i="51" s="1"/>
  <c r="V411" i="51" s="1"/>
  <c r="W411" i="51" s="1"/>
  <c r="K410" i="51"/>
  <c r="L410" i="51" s="1"/>
  <c r="M410" i="51" s="1"/>
  <c r="N410" i="51" s="1"/>
  <c r="O410" i="51" s="1"/>
  <c r="P410" i="51"/>
  <c r="Q410" i="51"/>
  <c r="R410" i="51" s="1"/>
  <c r="S410" i="51" s="1"/>
  <c r="T410" i="51" s="1"/>
  <c r="U410" i="51" s="1"/>
  <c r="V410" i="51"/>
  <c r="W410" i="51" s="1"/>
  <c r="K409" i="51"/>
  <c r="L409" i="51" s="1"/>
  <c r="M409" i="51" s="1"/>
  <c r="N409" i="51" s="1"/>
  <c r="O409" i="51" s="1"/>
  <c r="P409" i="51" s="1"/>
  <c r="Q409" i="51" s="1"/>
  <c r="R409" i="51" s="1"/>
  <c r="S409" i="51" s="1"/>
  <c r="T409" i="51" s="1"/>
  <c r="U409" i="51"/>
  <c r="V409" i="51"/>
  <c r="W409" i="51" s="1"/>
  <c r="K408" i="51"/>
  <c r="L408" i="51"/>
  <c r="M408" i="51" s="1"/>
  <c r="N408" i="51" s="1"/>
  <c r="O408" i="51" s="1"/>
  <c r="P408" i="51" s="1"/>
  <c r="Q408" i="51" s="1"/>
  <c r="R408" i="51" s="1"/>
  <c r="S408" i="51" s="1"/>
  <c r="T408" i="51"/>
  <c r="U408" i="51" s="1"/>
  <c r="V408" i="51" s="1"/>
  <c r="W408" i="51" s="1"/>
  <c r="K407" i="51"/>
  <c r="L407" i="51" s="1"/>
  <c r="M407" i="51"/>
  <c r="N407" i="51" s="1"/>
  <c r="O407" i="51" s="1"/>
  <c r="P407" i="51" s="1"/>
  <c r="Q407" i="51" s="1"/>
  <c r="R407" i="51" s="1"/>
  <c r="S407" i="51" s="1"/>
  <c r="T407" i="51" s="1"/>
  <c r="U407" i="51" s="1"/>
  <c r="V407" i="51" s="1"/>
  <c r="K406" i="51"/>
  <c r="L406" i="51" s="1"/>
  <c r="M406" i="51" s="1"/>
  <c r="N406" i="51" s="1"/>
  <c r="O406" i="51" s="1"/>
  <c r="P406" i="51" s="1"/>
  <c r="Q406" i="51" s="1"/>
  <c r="R406" i="51" s="1"/>
  <c r="S406" i="51" s="1"/>
  <c r="T406" i="51" s="1"/>
  <c r="U406" i="51" s="1"/>
  <c r="V406" i="51" s="1"/>
  <c r="W406" i="51" s="1"/>
  <c r="K405" i="51"/>
  <c r="L405" i="51"/>
  <c r="M405" i="51" s="1"/>
  <c r="N405" i="51" s="1"/>
  <c r="O405" i="51" s="1"/>
  <c r="P405" i="51" s="1"/>
  <c r="Q405" i="51" s="1"/>
  <c r="R405" i="51" s="1"/>
  <c r="S405" i="51" s="1"/>
  <c r="T405" i="51" s="1"/>
  <c r="U405" i="51" s="1"/>
  <c r="V405" i="51" s="1"/>
  <c r="W405" i="51" s="1"/>
  <c r="K404" i="51"/>
  <c r="L404" i="51"/>
  <c r="M404" i="51" s="1"/>
  <c r="N404" i="51" s="1"/>
  <c r="O404" i="51" s="1"/>
  <c r="P404" i="51" s="1"/>
  <c r="Q404" i="51" s="1"/>
  <c r="R404" i="51" s="1"/>
  <c r="S404" i="51" s="1"/>
  <c r="T404" i="51" s="1"/>
  <c r="U404" i="51" s="1"/>
  <c r="V404" i="51" s="1"/>
  <c r="W404" i="51" s="1"/>
  <c r="K403" i="51"/>
  <c r="L403" i="51" s="1"/>
  <c r="M403" i="51" s="1"/>
  <c r="N403" i="51" s="1"/>
  <c r="O403" i="51" s="1"/>
  <c r="P403" i="51"/>
  <c r="Q403" i="51"/>
  <c r="R403" i="51" s="1"/>
  <c r="S403" i="51" s="1"/>
  <c r="T403" i="51" s="1"/>
  <c r="U403" i="51" s="1"/>
  <c r="V403" i="51"/>
  <c r="W403" i="51" s="1"/>
  <c r="K402" i="51"/>
  <c r="L402" i="51" s="1"/>
  <c r="M402" i="51" s="1"/>
  <c r="N402" i="51" s="1"/>
  <c r="O402" i="51" s="1"/>
  <c r="P402" i="51" s="1"/>
  <c r="Q402" i="51" s="1"/>
  <c r="R402" i="51" s="1"/>
  <c r="S402" i="51" s="1"/>
  <c r="T402" i="51" s="1"/>
  <c r="U402" i="51" s="1"/>
  <c r="V402" i="51" s="1"/>
  <c r="W402" i="51" s="1"/>
  <c r="K401" i="51"/>
  <c r="L401" i="51"/>
  <c r="M401" i="51" s="1"/>
  <c r="N401" i="51" s="1"/>
  <c r="O401" i="51" s="1"/>
  <c r="P401" i="51" s="1"/>
  <c r="Q401" i="51" s="1"/>
  <c r="R401" i="51" s="1"/>
  <c r="S401" i="51" s="1"/>
  <c r="T401" i="51"/>
  <c r="U401" i="51"/>
  <c r="V401" i="51" s="1"/>
  <c r="W401" i="51" s="1"/>
  <c r="X401" i="51" s="1"/>
  <c r="K400" i="51"/>
  <c r="L400" i="51"/>
  <c r="M400" i="51" s="1"/>
  <c r="N400" i="51" s="1"/>
  <c r="O400" i="51" s="1"/>
  <c r="P400" i="51" s="1"/>
  <c r="Q400" i="51" s="1"/>
  <c r="R400" i="51" s="1"/>
  <c r="S400" i="51"/>
  <c r="T400" i="51" s="1"/>
  <c r="U400" i="51" s="1"/>
  <c r="V400" i="51" s="1"/>
  <c r="W400" i="51" s="1"/>
  <c r="K399" i="51"/>
  <c r="L399" i="51" s="1"/>
  <c r="M399" i="51" s="1"/>
  <c r="N399" i="51" s="1"/>
  <c r="O399" i="51" s="1"/>
  <c r="P399" i="51" s="1"/>
  <c r="Q399" i="51" s="1"/>
  <c r="R399" i="51" s="1"/>
  <c r="S399" i="51" s="1"/>
  <c r="T399" i="51" s="1"/>
  <c r="U399" i="51" s="1"/>
  <c r="V399" i="51" s="1"/>
  <c r="W399" i="51" s="1"/>
  <c r="X399" i="51"/>
  <c r="K398" i="51"/>
  <c r="L398" i="51" s="1"/>
  <c r="M398" i="51" s="1"/>
  <c r="N398" i="51" s="1"/>
  <c r="O398" i="51" s="1"/>
  <c r="P398" i="51" s="1"/>
  <c r="Q398" i="51" s="1"/>
  <c r="R398" i="51" s="1"/>
  <c r="S398" i="51" s="1"/>
  <c r="T398" i="51" s="1"/>
  <c r="U398" i="51" s="1"/>
  <c r="V398" i="51" s="1"/>
  <c r="W398" i="51" s="1"/>
  <c r="X398" i="51" s="1"/>
  <c r="Y398" i="51" s="1"/>
  <c r="K397" i="51"/>
  <c r="L397" i="51"/>
  <c r="M397" i="51" s="1"/>
  <c r="N397" i="51" s="1"/>
  <c r="O397" i="51" s="1"/>
  <c r="P397" i="51" s="1"/>
  <c r="Q397" i="51" s="1"/>
  <c r="R397" i="51" s="1"/>
  <c r="S397" i="51" s="1"/>
  <c r="T397" i="51" s="1"/>
  <c r="U397" i="51" s="1"/>
  <c r="V397" i="51" s="1"/>
  <c r="K396" i="51"/>
  <c r="L396" i="51"/>
  <c r="M396" i="51"/>
  <c r="N396" i="51" s="1"/>
  <c r="O396" i="51" s="1"/>
  <c r="P396" i="51" s="1"/>
  <c r="Q396" i="51" s="1"/>
  <c r="R396" i="51" s="1"/>
  <c r="S396" i="51" s="1"/>
  <c r="T396" i="51" s="1"/>
  <c r="U396" i="51" s="1"/>
  <c r="V396" i="51" s="1"/>
  <c r="W396" i="51" s="1"/>
  <c r="K395" i="51"/>
  <c r="L395" i="51"/>
  <c r="M395" i="51" s="1"/>
  <c r="N395" i="51" s="1"/>
  <c r="O395" i="51" s="1"/>
  <c r="P395" i="51" s="1"/>
  <c r="Q395" i="51"/>
  <c r="R395" i="51"/>
  <c r="S395" i="51" s="1"/>
  <c r="T395" i="51" s="1"/>
  <c r="U395" i="51" s="1"/>
  <c r="V395" i="51" s="1"/>
  <c r="K394" i="51"/>
  <c r="L394" i="51"/>
  <c r="M394" i="51" s="1"/>
  <c r="N394" i="51" s="1"/>
  <c r="O394" i="51" s="1"/>
  <c r="P394" i="51" s="1"/>
  <c r="Q394" i="51" s="1"/>
  <c r="R394" i="51" s="1"/>
  <c r="S394" i="51" s="1"/>
  <c r="T394" i="51" s="1"/>
  <c r="U394" i="51" s="1"/>
  <c r="V394" i="51" s="1"/>
  <c r="W394" i="51"/>
  <c r="K393" i="51"/>
  <c r="L393" i="51" s="1"/>
  <c r="M393" i="51" s="1"/>
  <c r="N393" i="51" s="1"/>
  <c r="O393" i="51" s="1"/>
  <c r="P393" i="51" s="1"/>
  <c r="Q393" i="51" s="1"/>
  <c r="R393" i="51" s="1"/>
  <c r="S393" i="51" s="1"/>
  <c r="T393" i="51" s="1"/>
  <c r="U393" i="51" s="1"/>
  <c r="V393" i="51" s="1"/>
  <c r="W393" i="51" s="1"/>
  <c r="X393" i="51" s="1"/>
  <c r="Y393" i="51" s="1"/>
  <c r="K392" i="51"/>
  <c r="L392" i="51" s="1"/>
  <c r="M392" i="51"/>
  <c r="N392" i="51" s="1"/>
  <c r="O392" i="51" s="1"/>
  <c r="P392" i="51" s="1"/>
  <c r="Q392" i="51" s="1"/>
  <c r="R392" i="51" s="1"/>
  <c r="S392" i="51" s="1"/>
  <c r="T392" i="51" s="1"/>
  <c r="U392" i="51" s="1"/>
  <c r="V392" i="51" s="1"/>
  <c r="W392" i="51" s="1"/>
  <c r="X392" i="51" s="1"/>
  <c r="K391" i="51"/>
  <c r="L391" i="51"/>
  <c r="M391" i="51" s="1"/>
  <c r="N391" i="51" s="1"/>
  <c r="O391" i="51" s="1"/>
  <c r="P391" i="51" s="1"/>
  <c r="Q391" i="51"/>
  <c r="R391" i="51" s="1"/>
  <c r="S391" i="51" s="1"/>
  <c r="T391" i="51" s="1"/>
  <c r="U391" i="51" s="1"/>
  <c r="V391" i="51" s="1"/>
  <c r="W391" i="51" s="1"/>
  <c r="X391" i="51" s="1"/>
  <c r="Y391" i="51" s="1"/>
  <c r="H387" i="51"/>
  <c r="K386" i="51"/>
  <c r="L386" i="51" s="1"/>
  <c r="M386" i="51"/>
  <c r="N386" i="51" s="1"/>
  <c r="O386" i="51" s="1"/>
  <c r="P386" i="51" s="1"/>
  <c r="Q386" i="51" s="1"/>
  <c r="R386" i="51" s="1"/>
  <c r="S386" i="51" s="1"/>
  <c r="T386" i="51" s="1"/>
  <c r="U386" i="51" s="1"/>
  <c r="V386" i="51" s="1"/>
  <c r="W386" i="51" s="1"/>
  <c r="X386" i="51" s="1"/>
  <c r="Y386" i="51" s="1"/>
  <c r="K385" i="51"/>
  <c r="L385" i="51" s="1"/>
  <c r="M385" i="51" s="1"/>
  <c r="N385" i="51" s="1"/>
  <c r="O385" i="51" s="1"/>
  <c r="P385" i="51"/>
  <c r="Q385" i="51" s="1"/>
  <c r="R385" i="51" s="1"/>
  <c r="S385" i="51" s="1"/>
  <c r="T385" i="51" s="1"/>
  <c r="U385" i="51" s="1"/>
  <c r="V385" i="51" s="1"/>
  <c r="W385" i="51" s="1"/>
  <c r="X385" i="51" s="1"/>
  <c r="K384" i="51"/>
  <c r="L384" i="51"/>
  <c r="M384" i="51" s="1"/>
  <c r="N384" i="51" s="1"/>
  <c r="O384" i="51" s="1"/>
  <c r="P384" i="51" s="1"/>
  <c r="Q384" i="51" s="1"/>
  <c r="R384" i="51" s="1"/>
  <c r="S384" i="51" s="1"/>
  <c r="T384" i="51" s="1"/>
  <c r="U384" i="51" s="1"/>
  <c r="V384" i="51" s="1"/>
  <c r="W384" i="51" s="1"/>
  <c r="X384" i="51" s="1"/>
  <c r="Y384" i="51" s="1"/>
  <c r="K383" i="51"/>
  <c r="L383" i="51"/>
  <c r="M383" i="51" s="1"/>
  <c r="N383" i="51" s="1"/>
  <c r="O383" i="51" s="1"/>
  <c r="P383" i="51" s="1"/>
  <c r="Q383" i="51"/>
  <c r="R383" i="51" s="1"/>
  <c r="S383" i="51" s="1"/>
  <c r="T383" i="51" s="1"/>
  <c r="U383" i="51" s="1"/>
  <c r="V383" i="51" s="1"/>
  <c r="W383" i="51" s="1"/>
  <c r="X383" i="51" s="1"/>
  <c r="Y383" i="51" s="1"/>
  <c r="K382" i="51"/>
  <c r="L382" i="51"/>
  <c r="M382" i="51" s="1"/>
  <c r="N382" i="51" s="1"/>
  <c r="O382" i="51" s="1"/>
  <c r="P382" i="51" s="1"/>
  <c r="Q382" i="51" s="1"/>
  <c r="R382" i="51" s="1"/>
  <c r="S382" i="51" s="1"/>
  <c r="T382" i="51" s="1"/>
  <c r="U382" i="51" s="1"/>
  <c r="V382" i="51" s="1"/>
  <c r="W382" i="51" s="1"/>
  <c r="X382" i="51" s="1"/>
  <c r="Y382" i="51" s="1"/>
  <c r="Z382" i="51" s="1"/>
  <c r="AA382" i="51" s="1"/>
  <c r="AB382" i="51" s="1"/>
  <c r="AC382" i="51" s="1"/>
  <c r="AD382" i="51" s="1"/>
  <c r="AE382" i="51" s="1"/>
  <c r="AF382" i="51" s="1"/>
  <c r="AG382" i="51" s="1"/>
  <c r="AH382" i="51" s="1"/>
  <c r="AI382" i="51" s="1"/>
  <c r="AJ382" i="51" s="1"/>
  <c r="AK382" i="51" s="1"/>
  <c r="AL382" i="51" s="1"/>
  <c r="AM382" i="51" s="1"/>
  <c r="K381" i="51"/>
  <c r="L381" i="51" s="1"/>
  <c r="M381" i="51" s="1"/>
  <c r="N381" i="51" s="1"/>
  <c r="O381" i="51"/>
  <c r="P381" i="51" s="1"/>
  <c r="Q381" i="51" s="1"/>
  <c r="R381" i="51" s="1"/>
  <c r="S381" i="51" s="1"/>
  <c r="T381" i="51" s="1"/>
  <c r="U381" i="51" s="1"/>
  <c r="V381" i="51" s="1"/>
  <c r="W381" i="51" s="1"/>
  <c r="X381" i="51" s="1"/>
  <c r="Y381" i="51" s="1"/>
  <c r="Z381" i="51" s="1"/>
  <c r="AA381" i="51" s="1"/>
  <c r="AB381" i="51" s="1"/>
  <c r="AC381" i="51" s="1"/>
  <c r="AD381" i="51" s="1"/>
  <c r="AE381" i="51" s="1"/>
  <c r="AF381" i="51" s="1"/>
  <c r="AG381" i="51" s="1"/>
  <c r="AH381" i="51" s="1"/>
  <c r="AI381" i="51" s="1"/>
  <c r="AJ381" i="51" s="1"/>
  <c r="AK381" i="51" s="1"/>
  <c r="AL381" i="51" s="1"/>
  <c r="AM381" i="51" s="1"/>
  <c r="K380" i="51"/>
  <c r="L380" i="51" s="1"/>
  <c r="M380" i="51" s="1"/>
  <c r="N380" i="51" s="1"/>
  <c r="O380" i="51" s="1"/>
  <c r="P380" i="51" s="1"/>
  <c r="Q380" i="51" s="1"/>
  <c r="R380" i="51" s="1"/>
  <c r="S380" i="51" s="1"/>
  <c r="T380" i="51" s="1"/>
  <c r="U380" i="51" s="1"/>
  <c r="V380" i="51"/>
  <c r="W380" i="51"/>
  <c r="X380" i="51" s="1"/>
  <c r="Y380" i="51" s="1"/>
  <c r="K379" i="51"/>
  <c r="L379" i="51" s="1"/>
  <c r="M379" i="51"/>
  <c r="N379" i="51" s="1"/>
  <c r="O379" i="51" s="1"/>
  <c r="P379" i="51" s="1"/>
  <c r="Q379" i="51" s="1"/>
  <c r="R379" i="51" s="1"/>
  <c r="S379" i="51" s="1"/>
  <c r="T379" i="51"/>
  <c r="U379" i="51" s="1"/>
  <c r="V379" i="51" s="1"/>
  <c r="W379" i="51" s="1"/>
  <c r="X379" i="51" s="1"/>
  <c r="Y379" i="51" s="1"/>
  <c r="Z379" i="51" s="1"/>
  <c r="AA379" i="51" s="1"/>
  <c r="K378" i="51"/>
  <c r="L378" i="51" s="1"/>
  <c r="M378" i="51" s="1"/>
  <c r="N378" i="51" s="1"/>
  <c r="O378" i="51" s="1"/>
  <c r="P378" i="51" s="1"/>
  <c r="Q378" i="51" s="1"/>
  <c r="R378" i="51" s="1"/>
  <c r="S378" i="51" s="1"/>
  <c r="T378" i="51"/>
  <c r="U378" i="51" s="1"/>
  <c r="V378" i="51" s="1"/>
  <c r="W378" i="51" s="1"/>
  <c r="X378" i="51" s="1"/>
  <c r="Y378" i="51" s="1"/>
  <c r="Z378" i="51" s="1"/>
  <c r="AA378" i="51" s="1"/>
  <c r="AB378" i="51" s="1"/>
  <c r="AC378" i="51" s="1"/>
  <c r="AD378" i="51" s="1"/>
  <c r="AE378" i="51" s="1"/>
  <c r="AF378" i="51" s="1"/>
  <c r="AG378" i="51" s="1"/>
  <c r="AH378" i="51" s="1"/>
  <c r="AI378" i="51" s="1"/>
  <c r="AJ378" i="51" s="1"/>
  <c r="AK378" i="51" s="1"/>
  <c r="AL378" i="51" s="1"/>
  <c r="AM378" i="51" s="1"/>
  <c r="K377" i="51"/>
  <c r="L377" i="51" s="1"/>
  <c r="M377" i="51" s="1"/>
  <c r="N377" i="51" s="1"/>
  <c r="O377" i="51"/>
  <c r="P377" i="51" s="1"/>
  <c r="Q377" i="51" s="1"/>
  <c r="R377" i="51" s="1"/>
  <c r="S377" i="51" s="1"/>
  <c r="T377" i="51" s="1"/>
  <c r="U377" i="51" s="1"/>
  <c r="V377" i="51"/>
  <c r="W377" i="51" s="1"/>
  <c r="X377" i="51" s="1"/>
  <c r="K376" i="51"/>
  <c r="L376" i="51" s="1"/>
  <c r="M376" i="51" s="1"/>
  <c r="N376" i="51" s="1"/>
  <c r="O376" i="51" s="1"/>
  <c r="P376" i="51" s="1"/>
  <c r="Q376" i="51" s="1"/>
  <c r="R376" i="51" s="1"/>
  <c r="S376" i="51" s="1"/>
  <c r="T376" i="51" s="1"/>
  <c r="U376" i="51" s="1"/>
  <c r="V376" i="51" s="1"/>
  <c r="W376" i="51" s="1"/>
  <c r="X376" i="51" s="1"/>
  <c r="Y376" i="51" s="1"/>
  <c r="Z376" i="51" s="1"/>
  <c r="AA376" i="51" s="1"/>
  <c r="AB376" i="51" s="1"/>
  <c r="K375" i="51"/>
  <c r="L375" i="51" s="1"/>
  <c r="M375" i="51"/>
  <c r="N375" i="51" s="1"/>
  <c r="O375" i="51" s="1"/>
  <c r="P375" i="51" s="1"/>
  <c r="Q375" i="51" s="1"/>
  <c r="R375" i="51" s="1"/>
  <c r="S375" i="51" s="1"/>
  <c r="T375" i="51"/>
  <c r="U375" i="51" s="1"/>
  <c r="V375" i="51" s="1"/>
  <c r="W375" i="51" s="1"/>
  <c r="X375" i="51" s="1"/>
  <c r="Y375" i="51" s="1"/>
  <c r="Z375" i="51" s="1"/>
  <c r="AA375" i="51" s="1"/>
  <c r="AB375" i="51" s="1"/>
  <c r="AC375" i="51" s="1"/>
  <c r="AD375" i="51" s="1"/>
  <c r="AE375" i="51" s="1"/>
  <c r="AF375" i="51" s="1"/>
  <c r="AG375" i="51" s="1"/>
  <c r="AH375" i="51" s="1"/>
  <c r="AI375" i="51" s="1"/>
  <c r="AJ375" i="51" s="1"/>
  <c r="AK375" i="51" s="1"/>
  <c r="AL375" i="51" s="1"/>
  <c r="AM375" i="51" s="1"/>
  <c r="H371" i="51"/>
  <c r="K370" i="51"/>
  <c r="L370" i="51" s="1"/>
  <c r="M370" i="51"/>
  <c r="N370" i="51" s="1"/>
  <c r="O370" i="51" s="1"/>
  <c r="P370" i="51" s="1"/>
  <c r="Q370" i="51" s="1"/>
  <c r="R370" i="51" s="1"/>
  <c r="S370" i="51" s="1"/>
  <c r="T370" i="51"/>
  <c r="U370" i="51" s="1"/>
  <c r="V370" i="51" s="1"/>
  <c r="W370" i="51" s="1"/>
  <c r="X370" i="51" s="1"/>
  <c r="Y370" i="51" s="1"/>
  <c r="Z370" i="51" s="1"/>
  <c r="AA370" i="51" s="1"/>
  <c r="AB370" i="51" s="1"/>
  <c r="AC370" i="51" s="1"/>
  <c r="AD370" i="51" s="1"/>
  <c r="AE370" i="51" s="1"/>
  <c r="AF370" i="51" s="1"/>
  <c r="AG370" i="51" s="1"/>
  <c r="AH370" i="51" s="1"/>
  <c r="AI370" i="51" s="1"/>
  <c r="AJ370" i="51" s="1"/>
  <c r="AK370" i="51" s="1"/>
  <c r="AL370" i="51" s="1"/>
  <c r="AM370" i="51" s="1"/>
  <c r="AN370" i="51" s="1"/>
  <c r="AO370" i="51" s="1"/>
  <c r="AP370" i="51" s="1"/>
  <c r="AQ370" i="51" s="1"/>
  <c r="AR370" i="51" s="1"/>
  <c r="AS370" i="51" s="1"/>
  <c r="AT370" i="51" s="1"/>
  <c r="AU370" i="51" s="1"/>
  <c r="AV370" i="51" s="1"/>
  <c r="AW370" i="51" s="1"/>
  <c r="AX370" i="51" s="1"/>
  <c r="AY370" i="51" s="1"/>
  <c r="AZ370" i="51" s="1"/>
  <c r="BA370" i="51" s="1"/>
  <c r="BB370" i="51" s="1"/>
  <c r="BC370" i="51" s="1"/>
  <c r="BD370" i="51" s="1"/>
  <c r="BE370" i="51" s="1"/>
  <c r="BF370" i="51" s="1"/>
  <c r="BG370" i="51" s="1"/>
  <c r="BH370" i="51" s="1"/>
  <c r="BI370" i="51" s="1"/>
  <c r="BJ370" i="51" s="1"/>
  <c r="BK370" i="51" s="1"/>
  <c r="BL370" i="51" s="1"/>
  <c r="BM370" i="51" s="1"/>
  <c r="BN370" i="51" s="1"/>
  <c r="BO370" i="51" s="1"/>
  <c r="BP370" i="51" s="1"/>
  <c r="BQ370" i="51" s="1"/>
  <c r="BR370" i="51" s="1"/>
  <c r="BS370" i="51" s="1"/>
  <c r="BT370" i="51" s="1"/>
  <c r="BU370" i="51" s="1"/>
  <c r="K369" i="51"/>
  <c r="L369" i="51" s="1"/>
  <c r="M369" i="51" s="1"/>
  <c r="N369" i="51" s="1"/>
  <c r="O369" i="51" s="1"/>
  <c r="P369" i="51" s="1"/>
  <c r="Q369" i="51" s="1"/>
  <c r="R369" i="51" s="1"/>
  <c r="S369" i="51" s="1"/>
  <c r="T369" i="51" s="1"/>
  <c r="U369" i="51" s="1"/>
  <c r="V369" i="51" s="1"/>
  <c r="W369" i="51" s="1"/>
  <c r="X369" i="51" s="1"/>
  <c r="Y369" i="51" s="1"/>
  <c r="Z369" i="51" s="1"/>
  <c r="AA369" i="51" s="1"/>
  <c r="AB369" i="51" s="1"/>
  <c r="AC369" i="51" s="1"/>
  <c r="AD369" i="51" s="1"/>
  <c r="AE369" i="51" s="1"/>
  <c r="AF369" i="51" s="1"/>
  <c r="AG369" i="51" s="1"/>
  <c r="AH369" i="51" s="1"/>
  <c r="AI369" i="51" s="1"/>
  <c r="AJ369" i="51" s="1"/>
  <c r="AK369" i="51" s="1"/>
  <c r="AL369" i="51" s="1"/>
  <c r="AM369" i="51" s="1"/>
  <c r="AN369" i="51" s="1"/>
  <c r="AO369" i="51" s="1"/>
  <c r="AP369" i="51" s="1"/>
  <c r="AQ369" i="51" s="1"/>
  <c r="AR369" i="51" s="1"/>
  <c r="AS369" i="51" s="1"/>
  <c r="AT369" i="51" s="1"/>
  <c r="AU369" i="51" s="1"/>
  <c r="AV369" i="51" s="1"/>
  <c r="AW369" i="51" s="1"/>
  <c r="AX369" i="51" s="1"/>
  <c r="AY369" i="51" s="1"/>
  <c r="AZ369" i="51" s="1"/>
  <c r="BA369" i="51" s="1"/>
  <c r="BB369" i="51" s="1"/>
  <c r="BC369" i="51" s="1"/>
  <c r="BD369" i="51" s="1"/>
  <c r="BE369" i="51" s="1"/>
  <c r="BF369" i="51" s="1"/>
  <c r="BG369" i="51" s="1"/>
  <c r="BH369" i="51" s="1"/>
  <c r="BI369" i="51" s="1"/>
  <c r="BJ369" i="51" s="1"/>
  <c r="BK369" i="51" s="1"/>
  <c r="BL369" i="51" s="1"/>
  <c r="BM369" i="51" s="1"/>
  <c r="BN369" i="51" s="1"/>
  <c r="BO369" i="51" s="1"/>
  <c r="BP369" i="51" s="1"/>
  <c r="BQ369" i="51" s="1"/>
  <c r="BR369" i="51" s="1"/>
  <c r="BS369" i="51" s="1"/>
  <c r="BT369" i="51" s="1"/>
  <c r="BU369" i="51" s="1"/>
  <c r="BV369" i="51" s="1"/>
  <c r="K368" i="51"/>
  <c r="L368" i="51"/>
  <c r="M368" i="51"/>
  <c r="N368" i="51" s="1"/>
  <c r="O368" i="51" s="1"/>
  <c r="P368" i="51" s="1"/>
  <c r="Q368" i="51" s="1"/>
  <c r="R368" i="51"/>
  <c r="S368" i="51"/>
  <c r="T368" i="51" s="1"/>
  <c r="U368" i="51" s="1"/>
  <c r="V368" i="51" s="1"/>
  <c r="W368" i="51" s="1"/>
  <c r="X368" i="51" s="1"/>
  <c r="Y368" i="51" s="1"/>
  <c r="Z368" i="51" s="1"/>
  <c r="AA368" i="51" s="1"/>
  <c r="AB368" i="51" s="1"/>
  <c r="AC368" i="51" s="1"/>
  <c r="AD368" i="51" s="1"/>
  <c r="AE368" i="51" s="1"/>
  <c r="AF368" i="51" s="1"/>
  <c r="AG368" i="51" s="1"/>
  <c r="AH368" i="51" s="1"/>
  <c r="AI368" i="51" s="1"/>
  <c r="AJ368" i="51" s="1"/>
  <c r="AK368" i="51" s="1"/>
  <c r="AL368" i="51" s="1"/>
  <c r="AM368" i="51" s="1"/>
  <c r="AN368" i="51" s="1"/>
  <c r="AO368" i="51" s="1"/>
  <c r="AP368" i="51" s="1"/>
  <c r="AQ368" i="51" s="1"/>
  <c r="AR368" i="51" s="1"/>
  <c r="AS368" i="51" s="1"/>
  <c r="AT368" i="51" s="1"/>
  <c r="AU368" i="51" s="1"/>
  <c r="AV368" i="51" s="1"/>
  <c r="AW368" i="51" s="1"/>
  <c r="AX368" i="51" s="1"/>
  <c r="AY368" i="51" s="1"/>
  <c r="AZ368" i="51" s="1"/>
  <c r="BA368" i="51" s="1"/>
  <c r="BB368" i="51" s="1"/>
  <c r="BC368" i="51" s="1"/>
  <c r="BD368" i="51" s="1"/>
  <c r="BE368" i="51" s="1"/>
  <c r="BF368" i="51" s="1"/>
  <c r="BG368" i="51" s="1"/>
  <c r="BH368" i="51" s="1"/>
  <c r="BI368" i="51" s="1"/>
  <c r="BJ368" i="51" s="1"/>
  <c r="BK368" i="51" s="1"/>
  <c r="BL368" i="51" s="1"/>
  <c r="BM368" i="51" s="1"/>
  <c r="BN368" i="51" s="1"/>
  <c r="BO368" i="51" s="1"/>
  <c r="BP368" i="51" s="1"/>
  <c r="BQ368" i="51" s="1"/>
  <c r="BR368" i="51" s="1"/>
  <c r="BS368" i="51" s="1"/>
  <c r="BT368" i="51" s="1"/>
  <c r="K367" i="51"/>
  <c r="L367" i="51" s="1"/>
  <c r="M367" i="51" s="1"/>
  <c r="N367" i="51" s="1"/>
  <c r="O367" i="51" s="1"/>
  <c r="P367" i="51" s="1"/>
  <c r="Q367" i="51" s="1"/>
  <c r="R367" i="51" s="1"/>
  <c r="S367" i="51" s="1"/>
  <c r="T367" i="51" s="1"/>
  <c r="U367" i="51" s="1"/>
  <c r="V367" i="51" s="1"/>
  <c r="W367" i="51" s="1"/>
  <c r="X367" i="51" s="1"/>
  <c r="Y367" i="51" s="1"/>
  <c r="Z367" i="51" s="1"/>
  <c r="AA367" i="51" s="1"/>
  <c r="AB367" i="51" s="1"/>
  <c r="AC367" i="51" s="1"/>
  <c r="AD367" i="51" s="1"/>
  <c r="AE367" i="51" s="1"/>
  <c r="AF367" i="51" s="1"/>
  <c r="AG367" i="51" s="1"/>
  <c r="AH367" i="51" s="1"/>
  <c r="AI367" i="51" s="1"/>
  <c r="AJ367" i="51" s="1"/>
  <c r="AK367" i="51" s="1"/>
  <c r="AL367" i="51" s="1"/>
  <c r="AM367" i="51" s="1"/>
  <c r="AN367" i="51" s="1"/>
  <c r="AO367" i="51" s="1"/>
  <c r="AP367" i="51" s="1"/>
  <c r="AQ367" i="51" s="1"/>
  <c r="AR367" i="51" s="1"/>
  <c r="AS367" i="51" s="1"/>
  <c r="AT367" i="51" s="1"/>
  <c r="AU367" i="51" s="1"/>
  <c r="AV367" i="51" s="1"/>
  <c r="AW367" i="51" s="1"/>
  <c r="AX367" i="51" s="1"/>
  <c r="AY367" i="51" s="1"/>
  <c r="AZ367" i="51" s="1"/>
  <c r="BA367" i="51" s="1"/>
  <c r="BB367" i="51" s="1"/>
  <c r="BC367" i="51" s="1"/>
  <c r="BD367" i="51" s="1"/>
  <c r="BE367" i="51" s="1"/>
  <c r="BF367" i="51" s="1"/>
  <c r="BG367" i="51" s="1"/>
  <c r="BH367" i="51" s="1"/>
  <c r="BI367" i="51" s="1"/>
  <c r="BJ367" i="51" s="1"/>
  <c r="BK367" i="51" s="1"/>
  <c r="BL367" i="51" s="1"/>
  <c r="BM367" i="51" s="1"/>
  <c r="BN367" i="51" s="1"/>
  <c r="BO367" i="51" s="1"/>
  <c r="BP367" i="51" s="1"/>
  <c r="BQ367" i="51" s="1"/>
  <c r="BR367" i="51" s="1"/>
  <c r="K366" i="51"/>
  <c r="L366" i="51" s="1"/>
  <c r="M366" i="51" s="1"/>
  <c r="N366" i="51" s="1"/>
  <c r="O366" i="51" s="1"/>
  <c r="P366" i="51" s="1"/>
  <c r="Q366" i="51" s="1"/>
  <c r="R366" i="51" s="1"/>
  <c r="S366" i="51" s="1"/>
  <c r="T366" i="51" s="1"/>
  <c r="U366" i="51" s="1"/>
  <c r="V366" i="51" s="1"/>
  <c r="W366" i="51" s="1"/>
  <c r="X366" i="51" s="1"/>
  <c r="Y366" i="51" s="1"/>
  <c r="Z366" i="51" s="1"/>
  <c r="AA366" i="51" s="1"/>
  <c r="AB366" i="51" s="1"/>
  <c r="AC366" i="51" s="1"/>
  <c r="AD366" i="51" s="1"/>
  <c r="AE366" i="51" s="1"/>
  <c r="AF366" i="51" s="1"/>
  <c r="AG366" i="51" s="1"/>
  <c r="AH366" i="51" s="1"/>
  <c r="AI366" i="51" s="1"/>
  <c r="AJ366" i="51" s="1"/>
  <c r="AK366" i="51" s="1"/>
  <c r="AL366" i="51" s="1"/>
  <c r="AM366" i="51" s="1"/>
  <c r="AN366" i="51" s="1"/>
  <c r="AO366" i="51" s="1"/>
  <c r="AP366" i="51" s="1"/>
  <c r="AQ366" i="51" s="1"/>
  <c r="AR366" i="51" s="1"/>
  <c r="AS366" i="51" s="1"/>
  <c r="AT366" i="51" s="1"/>
  <c r="AU366" i="51" s="1"/>
  <c r="AV366" i="51" s="1"/>
  <c r="AW366" i="51" s="1"/>
  <c r="AX366" i="51" s="1"/>
  <c r="AY366" i="51" s="1"/>
  <c r="AZ366" i="51" s="1"/>
  <c r="BA366" i="51" s="1"/>
  <c r="BB366" i="51" s="1"/>
  <c r="BC366" i="51" s="1"/>
  <c r="BD366" i="51" s="1"/>
  <c r="BE366" i="51" s="1"/>
  <c r="BF366" i="51" s="1"/>
  <c r="BG366" i="51" s="1"/>
  <c r="BH366" i="51" s="1"/>
  <c r="BI366" i="51" s="1"/>
  <c r="BJ366" i="51" s="1"/>
  <c r="BK366" i="51" s="1"/>
  <c r="BL366" i="51" s="1"/>
  <c r="BM366" i="51" s="1"/>
  <c r="BN366" i="51" s="1"/>
  <c r="BO366" i="51" s="1"/>
  <c r="BP366" i="51" s="1"/>
  <c r="BQ366" i="51" s="1"/>
  <c r="BR366" i="51" s="1"/>
  <c r="K365" i="51"/>
  <c r="L365" i="51" s="1"/>
  <c r="M365" i="51" s="1"/>
  <c r="N365" i="51" s="1"/>
  <c r="O365" i="51" s="1"/>
  <c r="P365" i="51"/>
  <c r="Q365" i="51" s="1"/>
  <c r="R365" i="51" s="1"/>
  <c r="S365" i="51" s="1"/>
  <c r="T365" i="51" s="1"/>
  <c r="U365" i="51" s="1"/>
  <c r="V365" i="51" s="1"/>
  <c r="W365" i="51" s="1"/>
  <c r="X365" i="51" s="1"/>
  <c r="Y365" i="51" s="1"/>
  <c r="Z365" i="51" s="1"/>
  <c r="AA365" i="51" s="1"/>
  <c r="AB365" i="51" s="1"/>
  <c r="AC365" i="51" s="1"/>
  <c r="AD365" i="51" s="1"/>
  <c r="AE365" i="51" s="1"/>
  <c r="AF365" i="51" s="1"/>
  <c r="AG365" i="51" s="1"/>
  <c r="AH365" i="51" s="1"/>
  <c r="AI365" i="51" s="1"/>
  <c r="AJ365" i="51" s="1"/>
  <c r="AK365" i="51" s="1"/>
  <c r="AL365" i="51" s="1"/>
  <c r="AM365" i="51" s="1"/>
  <c r="AN365" i="51" s="1"/>
  <c r="AO365" i="51" s="1"/>
  <c r="AP365" i="51" s="1"/>
  <c r="AQ365" i="51" s="1"/>
  <c r="AR365" i="51" s="1"/>
  <c r="AS365" i="51" s="1"/>
  <c r="AT365" i="51" s="1"/>
  <c r="AU365" i="51" s="1"/>
  <c r="AV365" i="51" s="1"/>
  <c r="AW365" i="51" s="1"/>
  <c r="AX365" i="51" s="1"/>
  <c r="AY365" i="51" s="1"/>
  <c r="AZ365" i="51" s="1"/>
  <c r="BA365" i="51" s="1"/>
  <c r="BB365" i="51" s="1"/>
  <c r="BC365" i="51" s="1"/>
  <c r="BD365" i="51" s="1"/>
  <c r="BE365" i="51" s="1"/>
  <c r="BF365" i="51" s="1"/>
  <c r="BG365" i="51" s="1"/>
  <c r="BH365" i="51" s="1"/>
  <c r="BI365" i="51" s="1"/>
  <c r="BJ365" i="51" s="1"/>
  <c r="BK365" i="51" s="1"/>
  <c r="BL365" i="51" s="1"/>
  <c r="BM365" i="51" s="1"/>
  <c r="BN365" i="51" s="1"/>
  <c r="BO365" i="51" s="1"/>
  <c r="BP365" i="51" s="1"/>
  <c r="BQ365" i="51" s="1"/>
  <c r="BR365" i="51" s="1"/>
  <c r="K364" i="51"/>
  <c r="L364" i="51" s="1"/>
  <c r="M364" i="51" s="1"/>
  <c r="N364" i="51" s="1"/>
  <c r="O364" i="51" s="1"/>
  <c r="P364" i="51" s="1"/>
  <c r="Q364" i="51" s="1"/>
  <c r="R364" i="51" s="1"/>
  <c r="S364" i="51" s="1"/>
  <c r="T364" i="51" s="1"/>
  <c r="U364" i="51" s="1"/>
  <c r="V364" i="51" s="1"/>
  <c r="W364" i="51" s="1"/>
  <c r="X364" i="51" s="1"/>
  <c r="Y364" i="51" s="1"/>
  <c r="Z364" i="51" s="1"/>
  <c r="AA364" i="51" s="1"/>
  <c r="AB364" i="51"/>
  <c r="AC364" i="51"/>
  <c r="AD364" i="51" s="1"/>
  <c r="AE364" i="51" s="1"/>
  <c r="AF364" i="51" s="1"/>
  <c r="AG364" i="51" s="1"/>
  <c r="AH364" i="51" s="1"/>
  <c r="AI364" i="51" s="1"/>
  <c r="AJ364" i="51" s="1"/>
  <c r="AK364" i="51" s="1"/>
  <c r="AL364" i="51" s="1"/>
  <c r="AM364" i="51" s="1"/>
  <c r="AN364" i="51" s="1"/>
  <c r="AO364" i="51" s="1"/>
  <c r="AP364" i="51" s="1"/>
  <c r="AQ364" i="51" s="1"/>
  <c r="AR364" i="51" s="1"/>
  <c r="AS364" i="51" s="1"/>
  <c r="AT364" i="51" s="1"/>
  <c r="AU364" i="51" s="1"/>
  <c r="AV364" i="51" s="1"/>
  <c r="AW364" i="51" s="1"/>
  <c r="AX364" i="51" s="1"/>
  <c r="AY364" i="51" s="1"/>
  <c r="AZ364" i="51" s="1"/>
  <c r="BA364" i="51" s="1"/>
  <c r="BB364" i="51" s="1"/>
  <c r="BC364" i="51" s="1"/>
  <c r="BD364" i="51" s="1"/>
  <c r="BE364" i="51" s="1"/>
  <c r="BF364" i="51" s="1"/>
  <c r="BG364" i="51" s="1"/>
  <c r="BH364" i="51" s="1"/>
  <c r="BI364" i="51" s="1"/>
  <c r="BJ364" i="51" s="1"/>
  <c r="BK364" i="51" s="1"/>
  <c r="BL364" i="51" s="1"/>
  <c r="BM364" i="51" s="1"/>
  <c r="BN364" i="51" s="1"/>
  <c r="BO364" i="51" s="1"/>
  <c r="BP364" i="51" s="1"/>
  <c r="BQ364" i="51" s="1"/>
  <c r="BR364" i="51" s="1"/>
  <c r="K363" i="51"/>
  <c r="L363" i="51" s="1"/>
  <c r="M363" i="51" s="1"/>
  <c r="N363" i="51" s="1"/>
  <c r="O363" i="51" s="1"/>
  <c r="P363" i="51" s="1"/>
  <c r="Q363" i="51" s="1"/>
  <c r="R363" i="51" s="1"/>
  <c r="S363" i="51" s="1"/>
  <c r="T363" i="51" s="1"/>
  <c r="U363" i="51" s="1"/>
  <c r="V363" i="51"/>
  <c r="W363" i="51" s="1"/>
  <c r="X363" i="51" s="1"/>
  <c r="Y363" i="51" s="1"/>
  <c r="Z363" i="51" s="1"/>
  <c r="AA363" i="51" s="1"/>
  <c r="AB363" i="51" s="1"/>
  <c r="AC363" i="51" s="1"/>
  <c r="AD363" i="51" s="1"/>
  <c r="AE363" i="51" s="1"/>
  <c r="AF363" i="51" s="1"/>
  <c r="AG363" i="51" s="1"/>
  <c r="AH363" i="51" s="1"/>
  <c r="AI363" i="51" s="1"/>
  <c r="AJ363" i="51" s="1"/>
  <c r="AK363" i="51" s="1"/>
  <c r="AL363" i="51" s="1"/>
  <c r="AM363" i="51" s="1"/>
  <c r="AN363" i="51" s="1"/>
  <c r="AO363" i="51" s="1"/>
  <c r="AP363" i="51" s="1"/>
  <c r="AQ363" i="51" s="1"/>
  <c r="AR363" i="51" s="1"/>
  <c r="AS363" i="51" s="1"/>
  <c r="AT363" i="51" s="1"/>
  <c r="AU363" i="51" s="1"/>
  <c r="AV363" i="51" s="1"/>
  <c r="AW363" i="51" s="1"/>
  <c r="AX363" i="51" s="1"/>
  <c r="AY363" i="51" s="1"/>
  <c r="AZ363" i="51" s="1"/>
  <c r="BA363" i="51" s="1"/>
  <c r="BB363" i="51" s="1"/>
  <c r="BC363" i="51" s="1"/>
  <c r="BD363" i="51" s="1"/>
  <c r="BE363" i="51" s="1"/>
  <c r="BF363" i="51" s="1"/>
  <c r="BG363" i="51" s="1"/>
  <c r="BH363" i="51" s="1"/>
  <c r="BI363" i="51" s="1"/>
  <c r="BJ363" i="51" s="1"/>
  <c r="BK363" i="51" s="1"/>
  <c r="BL363" i="51" s="1"/>
  <c r="BM363" i="51" s="1"/>
  <c r="BN363" i="51" s="1"/>
  <c r="BO363" i="51" s="1"/>
  <c r="BP363" i="51" s="1"/>
  <c r="BQ363" i="51" s="1"/>
  <c r="BR363" i="51" s="1"/>
  <c r="BS363" i="51" s="1"/>
  <c r="BT363" i="51" s="1"/>
  <c r="BU363" i="51" s="1"/>
  <c r="K362" i="51"/>
  <c r="L362" i="51" s="1"/>
  <c r="M362" i="51" s="1"/>
  <c r="N362" i="51" s="1"/>
  <c r="O362" i="51" s="1"/>
  <c r="P362" i="51" s="1"/>
  <c r="Q362" i="51" s="1"/>
  <c r="R362" i="51" s="1"/>
  <c r="S362" i="51" s="1"/>
  <c r="T362" i="51" s="1"/>
  <c r="U362" i="51" s="1"/>
  <c r="V362" i="51" s="1"/>
  <c r="W362" i="51" s="1"/>
  <c r="X362" i="51" s="1"/>
  <c r="Y362" i="51" s="1"/>
  <c r="Z362" i="51" s="1"/>
  <c r="AA362" i="51" s="1"/>
  <c r="AB362" i="51" s="1"/>
  <c r="AC362" i="51" s="1"/>
  <c r="AD362" i="51" s="1"/>
  <c r="AE362" i="51" s="1"/>
  <c r="AF362" i="51" s="1"/>
  <c r="AG362" i="51" s="1"/>
  <c r="AH362" i="51" s="1"/>
  <c r="AI362" i="51" s="1"/>
  <c r="AJ362" i="51" s="1"/>
  <c r="AK362" i="51" s="1"/>
  <c r="AL362" i="51" s="1"/>
  <c r="AM362" i="51" s="1"/>
  <c r="AN362" i="51" s="1"/>
  <c r="AO362" i="51" s="1"/>
  <c r="AP362" i="51" s="1"/>
  <c r="AQ362" i="51" s="1"/>
  <c r="AR362" i="51" s="1"/>
  <c r="AS362" i="51" s="1"/>
  <c r="AT362" i="51" s="1"/>
  <c r="AU362" i="51" s="1"/>
  <c r="AV362" i="51" s="1"/>
  <c r="AW362" i="51" s="1"/>
  <c r="AX362" i="51" s="1"/>
  <c r="AY362" i="51" s="1"/>
  <c r="AZ362" i="51" s="1"/>
  <c r="BA362" i="51" s="1"/>
  <c r="BB362" i="51" s="1"/>
  <c r="BC362" i="51" s="1"/>
  <c r="BD362" i="51" s="1"/>
  <c r="BE362" i="51" s="1"/>
  <c r="BF362" i="51" s="1"/>
  <c r="BG362" i="51" s="1"/>
  <c r="BH362" i="51" s="1"/>
  <c r="BI362" i="51" s="1"/>
  <c r="BJ362" i="51" s="1"/>
  <c r="BK362" i="51" s="1"/>
  <c r="BL362" i="51" s="1"/>
  <c r="BM362" i="51" s="1"/>
  <c r="BN362" i="51" s="1"/>
  <c r="BO362" i="51" s="1"/>
  <c r="BP362" i="51" s="1"/>
  <c r="BQ362" i="51" s="1"/>
  <c r="BR362" i="51" s="1"/>
  <c r="BS362" i="51" s="1"/>
  <c r="BT362" i="51" s="1"/>
  <c r="BU362" i="51" s="1"/>
  <c r="K361" i="51"/>
  <c r="L361" i="51" s="1"/>
  <c r="M361" i="51" s="1"/>
  <c r="N361" i="51" s="1"/>
  <c r="O361" i="51" s="1"/>
  <c r="P361" i="51"/>
  <c r="Q361" i="51"/>
  <c r="R361" i="51" s="1"/>
  <c r="S361" i="51" s="1"/>
  <c r="T361" i="51" s="1"/>
  <c r="U361" i="51" s="1"/>
  <c r="V361" i="51"/>
  <c r="W361" i="51" s="1"/>
  <c r="X361" i="51" s="1"/>
  <c r="Y361" i="51" s="1"/>
  <c r="Z361" i="51" s="1"/>
  <c r="AA361" i="51" s="1"/>
  <c r="AB361" i="51" s="1"/>
  <c r="AC361" i="51" s="1"/>
  <c r="AD361" i="51" s="1"/>
  <c r="AE361" i="51" s="1"/>
  <c r="AF361" i="51" s="1"/>
  <c r="AG361" i="51" s="1"/>
  <c r="AH361" i="51" s="1"/>
  <c r="AI361" i="51"/>
  <c r="AJ361" i="51" s="1"/>
  <c r="AK361" i="51" s="1"/>
  <c r="AL361" i="51" s="1"/>
  <c r="AM361" i="51" s="1"/>
  <c r="AN361" i="51" s="1"/>
  <c r="AO361" i="51" s="1"/>
  <c r="K360" i="51"/>
  <c r="L360" i="51" s="1"/>
  <c r="M360" i="51" s="1"/>
  <c r="N360" i="51" s="1"/>
  <c r="O360" i="51" s="1"/>
  <c r="P360" i="51" s="1"/>
  <c r="Q360" i="51" s="1"/>
  <c r="R360" i="51" s="1"/>
  <c r="S360" i="51" s="1"/>
  <c r="T360" i="51" s="1"/>
  <c r="U360" i="51"/>
  <c r="V360" i="51" s="1"/>
  <c r="W360" i="51" s="1"/>
  <c r="X360" i="51" s="1"/>
  <c r="Y360" i="51" s="1"/>
  <c r="Z360" i="51" s="1"/>
  <c r="AA360" i="51" s="1"/>
  <c r="AB360" i="51" s="1"/>
  <c r="AC360" i="51" s="1"/>
  <c r="AD360" i="51" s="1"/>
  <c r="AE360" i="51" s="1"/>
  <c r="AF360" i="51" s="1"/>
  <c r="AG360" i="51" s="1"/>
  <c r="AH360" i="51" s="1"/>
  <c r="AI360" i="51" s="1"/>
  <c r="AJ360" i="51" s="1"/>
  <c r="AK360" i="51" s="1"/>
  <c r="AL360" i="51" s="1"/>
  <c r="AM360" i="51" s="1"/>
  <c r="AN360" i="51" s="1"/>
  <c r="AO360" i="51" s="1"/>
  <c r="AP360" i="51" s="1"/>
  <c r="AQ360" i="51" s="1"/>
  <c r="AR360" i="51" s="1"/>
  <c r="AS360" i="51" s="1"/>
  <c r="AT360" i="51" s="1"/>
  <c r="AU360" i="51" s="1"/>
  <c r="AV360" i="51" s="1"/>
  <c r="AW360" i="51" s="1"/>
  <c r="AX360" i="51" s="1"/>
  <c r="AY360" i="51" s="1"/>
  <c r="K359" i="51"/>
  <c r="L359" i="51" s="1"/>
  <c r="M359" i="51" s="1"/>
  <c r="N359" i="51" s="1"/>
  <c r="O359" i="51" s="1"/>
  <c r="P359" i="51"/>
  <c r="Q359" i="51"/>
  <c r="R359" i="51" s="1"/>
  <c r="S359" i="51" s="1"/>
  <c r="T359" i="51" s="1"/>
  <c r="U359" i="51" s="1"/>
  <c r="V359" i="51" s="1"/>
  <c r="W359" i="51" s="1"/>
  <c r="X359" i="51" s="1"/>
  <c r="Y359" i="51" s="1"/>
  <c r="Z359" i="51" s="1"/>
  <c r="AA359" i="51" s="1"/>
  <c r="AB359" i="51" s="1"/>
  <c r="AC359" i="51" s="1"/>
  <c r="AD359" i="51" s="1"/>
  <c r="AE359" i="51" s="1"/>
  <c r="AF359" i="51" s="1"/>
  <c r="AG359" i="51" s="1"/>
  <c r="AH359" i="51" s="1"/>
  <c r="AI359" i="51" s="1"/>
  <c r="AJ359" i="51" s="1"/>
  <c r="AK359" i="51" s="1"/>
  <c r="AL359" i="51" s="1"/>
  <c r="AM359" i="51" s="1"/>
  <c r="AN359" i="51" s="1"/>
  <c r="AO359" i="51" s="1"/>
  <c r="AP359" i="51" s="1"/>
  <c r="AQ359" i="51" s="1"/>
  <c r="AR359" i="51" s="1"/>
  <c r="AS359" i="51" s="1"/>
  <c r="AT359" i="51" s="1"/>
  <c r="AU359" i="51" s="1"/>
  <c r="AV359" i="51" s="1"/>
  <c r="AW359" i="51" s="1"/>
  <c r="AX359" i="51" s="1"/>
  <c r="AY359" i="51" s="1"/>
  <c r="AZ359" i="51" s="1"/>
  <c r="BA359" i="51" s="1"/>
  <c r="BB359" i="51" s="1"/>
  <c r="BC359" i="51" s="1"/>
  <c r="BD359" i="51" s="1"/>
  <c r="BE359" i="51" s="1"/>
  <c r="BF359" i="51" s="1"/>
  <c r="BG359" i="51" s="1"/>
  <c r="BH359" i="51" s="1"/>
  <c r="BI359" i="51" s="1"/>
  <c r="BJ359" i="51" s="1"/>
  <c r="BK359" i="51" s="1"/>
  <c r="BL359" i="51" s="1"/>
  <c r="BM359" i="51" s="1"/>
  <c r="BN359" i="51" s="1"/>
  <c r="BO359" i="51" s="1"/>
  <c r="BP359" i="51" s="1"/>
  <c r="BQ359" i="51" s="1"/>
  <c r="BR359" i="51" s="1"/>
  <c r="K358" i="51"/>
  <c r="L358" i="51" s="1"/>
  <c r="M358" i="51" s="1"/>
  <c r="N358" i="51" s="1"/>
  <c r="O358" i="51" s="1"/>
  <c r="P358" i="51" s="1"/>
  <c r="Q358" i="51" s="1"/>
  <c r="R358" i="51" s="1"/>
  <c r="S358" i="51" s="1"/>
  <c r="T358" i="51" s="1"/>
  <c r="U358" i="51" s="1"/>
  <c r="V358" i="51" s="1"/>
  <c r="W358" i="51" s="1"/>
  <c r="X358" i="51" s="1"/>
  <c r="Y358" i="51" s="1"/>
  <c r="Z358" i="51" s="1"/>
  <c r="AA358" i="51" s="1"/>
  <c r="AB358" i="51" s="1"/>
  <c r="AC358" i="51" s="1"/>
  <c r="AD358" i="51" s="1"/>
  <c r="AE358" i="51" s="1"/>
  <c r="AF358" i="51" s="1"/>
  <c r="AG358" i="51" s="1"/>
  <c r="AH358" i="51" s="1"/>
  <c r="AI358" i="51" s="1"/>
  <c r="AJ358" i="51" s="1"/>
  <c r="AK358" i="51" s="1"/>
  <c r="AL358" i="51" s="1"/>
  <c r="AM358" i="51" s="1"/>
  <c r="AN358" i="51" s="1"/>
  <c r="AO358" i="51" s="1"/>
  <c r="AP358" i="51" s="1"/>
  <c r="AQ358" i="51" s="1"/>
  <c r="AR358" i="51" s="1"/>
  <c r="AS358" i="51" s="1"/>
  <c r="AT358" i="51" s="1"/>
  <c r="AU358" i="51" s="1"/>
  <c r="AV358" i="51" s="1"/>
  <c r="AW358" i="51" s="1"/>
  <c r="AX358" i="51" s="1"/>
  <c r="AY358" i="51" s="1"/>
  <c r="AZ358" i="51" s="1"/>
  <c r="BA358" i="51" s="1"/>
  <c r="BB358" i="51" s="1"/>
  <c r="BC358" i="51" s="1"/>
  <c r="BD358" i="51" s="1"/>
  <c r="BE358" i="51" s="1"/>
  <c r="BF358" i="51" s="1"/>
  <c r="BG358" i="51" s="1"/>
  <c r="BH358" i="51" s="1"/>
  <c r="BI358" i="51" s="1"/>
  <c r="BJ358" i="51" s="1"/>
  <c r="BK358" i="51" s="1"/>
  <c r="BL358" i="51" s="1"/>
  <c r="BM358" i="51" s="1"/>
  <c r="BN358" i="51" s="1"/>
  <c r="K357" i="51"/>
  <c r="L357" i="51"/>
  <c r="M357" i="51" s="1"/>
  <c r="N357" i="51" s="1"/>
  <c r="O357" i="51" s="1"/>
  <c r="P357" i="51" s="1"/>
  <c r="Q357" i="51" s="1"/>
  <c r="R357" i="51" s="1"/>
  <c r="S357" i="51" s="1"/>
  <c r="T357" i="51"/>
  <c r="U357" i="51" s="1"/>
  <c r="V357" i="51" s="1"/>
  <c r="W357" i="51" s="1"/>
  <c r="X357" i="51" s="1"/>
  <c r="Y357" i="51" s="1"/>
  <c r="Z357" i="51" s="1"/>
  <c r="AA357" i="51" s="1"/>
  <c r="AB357" i="51" s="1"/>
  <c r="AC357" i="51" s="1"/>
  <c r="AD357" i="51" s="1"/>
  <c r="AE357" i="51" s="1"/>
  <c r="AF357" i="51" s="1"/>
  <c r="AG357" i="51" s="1"/>
  <c r="AH357" i="51" s="1"/>
  <c r="AI357" i="51" s="1"/>
  <c r="AJ357" i="51" s="1"/>
  <c r="AK357" i="51" s="1"/>
  <c r="AL357" i="51" s="1"/>
  <c r="AM357" i="51" s="1"/>
  <c r="AN357" i="51" s="1"/>
  <c r="AO357" i="51" s="1"/>
  <c r="AP357" i="51" s="1"/>
  <c r="AQ357" i="51" s="1"/>
  <c r="AR357" i="51" s="1"/>
  <c r="AS357" i="51" s="1"/>
  <c r="AT357" i="51" s="1"/>
  <c r="AU357" i="51" s="1"/>
  <c r="AV357" i="51" s="1"/>
  <c r="AW357" i="51" s="1"/>
  <c r="AX357" i="51" s="1"/>
  <c r="AY357" i="51" s="1"/>
  <c r="AZ357" i="51" s="1"/>
  <c r="BA357" i="51" s="1"/>
  <c r="BB357" i="51" s="1"/>
  <c r="BC357" i="51" s="1"/>
  <c r="BD357" i="51" s="1"/>
  <c r="BE357" i="51" s="1"/>
  <c r="K356" i="51"/>
  <c r="L356" i="51" s="1"/>
  <c r="M356" i="51" s="1"/>
  <c r="N356" i="51" s="1"/>
  <c r="O356" i="51"/>
  <c r="P356" i="51" s="1"/>
  <c r="Q356" i="51" s="1"/>
  <c r="R356" i="51" s="1"/>
  <c r="S356" i="51" s="1"/>
  <c r="T356" i="51" s="1"/>
  <c r="U356" i="51" s="1"/>
  <c r="V356" i="51" s="1"/>
  <c r="W356" i="51" s="1"/>
  <c r="X356" i="51" s="1"/>
  <c r="Y356" i="51" s="1"/>
  <c r="Z356" i="51" s="1"/>
  <c r="AA356" i="51" s="1"/>
  <c r="AB356" i="51" s="1"/>
  <c r="AC356" i="51" s="1"/>
  <c r="AD356" i="51" s="1"/>
  <c r="AE356" i="51" s="1"/>
  <c r="AF356" i="51" s="1"/>
  <c r="AG356" i="51" s="1"/>
  <c r="AH356" i="51" s="1"/>
  <c r="AI356" i="51" s="1"/>
  <c r="AJ356" i="51" s="1"/>
  <c r="AK356" i="51" s="1"/>
  <c r="AL356" i="51" s="1"/>
  <c r="AM356" i="51" s="1"/>
  <c r="AN356" i="51" s="1"/>
  <c r="AO356" i="51" s="1"/>
  <c r="AP356" i="51" s="1"/>
  <c r="AQ356" i="51" s="1"/>
  <c r="AR356" i="51" s="1"/>
  <c r="AS356" i="51" s="1"/>
  <c r="AT356" i="51" s="1"/>
  <c r="AU356" i="51" s="1"/>
  <c r="AV356" i="51" s="1"/>
  <c r="AW356" i="51" s="1"/>
  <c r="AX356" i="51" s="1"/>
  <c r="AY356" i="51" s="1"/>
  <c r="AZ356" i="51" s="1"/>
  <c r="BA356" i="51" s="1"/>
  <c r="BB356" i="51" s="1"/>
  <c r="BC356" i="51" s="1"/>
  <c r="BD356" i="51" s="1"/>
  <c r="BE356" i="51" s="1"/>
  <c r="BF356" i="51" s="1"/>
  <c r="BG356" i="51" s="1"/>
  <c r="BH356" i="51" s="1"/>
  <c r="BI356" i="51" s="1"/>
  <c r="BJ356" i="51" s="1"/>
  <c r="BK356" i="51" s="1"/>
  <c r="BL356" i="51" s="1"/>
  <c r="BM356" i="51" s="1"/>
  <c r="BN356" i="51" s="1"/>
  <c r="BO356" i="51" s="1"/>
  <c r="BP356" i="51" s="1"/>
  <c r="BQ356" i="51" s="1"/>
  <c r="BR356" i="51" s="1"/>
  <c r="K355" i="51"/>
  <c r="L355" i="51" s="1"/>
  <c r="M355" i="51" s="1"/>
  <c r="N355" i="51" s="1"/>
  <c r="O355" i="51"/>
  <c r="P355" i="51" s="1"/>
  <c r="Q355" i="51" s="1"/>
  <c r="R355" i="51" s="1"/>
  <c r="S355" i="51" s="1"/>
  <c r="T355" i="51" s="1"/>
  <c r="U355" i="51" s="1"/>
  <c r="V355" i="51" s="1"/>
  <c r="W355" i="51" s="1"/>
  <c r="X355" i="51" s="1"/>
  <c r="Y355" i="51" s="1"/>
  <c r="Z355" i="51" s="1"/>
  <c r="AA355" i="51" s="1"/>
  <c r="AB355" i="51" s="1"/>
  <c r="AC355" i="51" s="1"/>
  <c r="AD355" i="51" s="1"/>
  <c r="AE355" i="51" s="1"/>
  <c r="AF355" i="51" s="1"/>
  <c r="AG355" i="51" s="1"/>
  <c r="AH355" i="51" s="1"/>
  <c r="AI355" i="51" s="1"/>
  <c r="AJ355" i="51" s="1"/>
  <c r="AK355" i="51" s="1"/>
  <c r="AL355" i="51" s="1"/>
  <c r="AM355" i="51" s="1"/>
  <c r="AN355" i="51" s="1"/>
  <c r="AO355" i="51" s="1"/>
  <c r="AP355" i="51" s="1"/>
  <c r="AQ355" i="51" s="1"/>
  <c r="AR355" i="51" s="1"/>
  <c r="AS355" i="51" s="1"/>
  <c r="AT355" i="51" s="1"/>
  <c r="AU355" i="51" s="1"/>
  <c r="AV355" i="51" s="1"/>
  <c r="AW355" i="51" s="1"/>
  <c r="AX355" i="51" s="1"/>
  <c r="AY355" i="51" s="1"/>
  <c r="AZ355" i="51" s="1"/>
  <c r="BA355" i="51" s="1"/>
  <c r="BB355" i="51" s="1"/>
  <c r="BC355" i="51" s="1"/>
  <c r="BD355" i="51" s="1"/>
  <c r="BE355" i="51" s="1"/>
  <c r="BF355" i="51" s="1"/>
  <c r="BG355" i="51" s="1"/>
  <c r="BH355" i="51" s="1"/>
  <c r="BI355" i="51" s="1"/>
  <c r="BJ355" i="51" s="1"/>
  <c r="K354" i="51"/>
  <c r="L354" i="51"/>
  <c r="M354" i="51" s="1"/>
  <c r="N354" i="51" s="1"/>
  <c r="O354" i="51" s="1"/>
  <c r="P354" i="51" s="1"/>
  <c r="Q354" i="51"/>
  <c r="R354" i="51"/>
  <c r="S354" i="51" s="1"/>
  <c r="T354" i="51" s="1"/>
  <c r="U354" i="51" s="1"/>
  <c r="V354" i="51" s="1"/>
  <c r="W354" i="51" s="1"/>
  <c r="X354" i="51" s="1"/>
  <c r="Y354" i="51" s="1"/>
  <c r="Z354" i="51" s="1"/>
  <c r="AA354" i="51" s="1"/>
  <c r="AB354" i="51" s="1"/>
  <c r="AC354" i="51" s="1"/>
  <c r="AD354" i="51" s="1"/>
  <c r="AE354" i="51" s="1"/>
  <c r="AF354" i="51" s="1"/>
  <c r="AG354" i="51" s="1"/>
  <c r="AH354" i="51" s="1"/>
  <c r="AI354" i="51" s="1"/>
  <c r="AJ354" i="51" s="1"/>
  <c r="AK354" i="51" s="1"/>
  <c r="AL354" i="51" s="1"/>
  <c r="AM354" i="51" s="1"/>
  <c r="AN354" i="51" s="1"/>
  <c r="AO354" i="51" s="1"/>
  <c r="AP354" i="51" s="1"/>
  <c r="AQ354" i="51" s="1"/>
  <c r="AR354" i="51" s="1"/>
  <c r="K353" i="51"/>
  <c r="L353" i="51" s="1"/>
  <c r="M353" i="51"/>
  <c r="N353" i="51"/>
  <c r="O353" i="51" s="1"/>
  <c r="P353" i="51" s="1"/>
  <c r="Q353" i="51" s="1"/>
  <c r="R353" i="51" s="1"/>
  <c r="S353" i="51"/>
  <c r="T353" i="51" s="1"/>
  <c r="U353" i="51" s="1"/>
  <c r="V353" i="51" s="1"/>
  <c r="W353" i="51" s="1"/>
  <c r="X353" i="51" s="1"/>
  <c r="Y353" i="51" s="1"/>
  <c r="Z353" i="51" s="1"/>
  <c r="AA353" i="51" s="1"/>
  <c r="AB353" i="51" s="1"/>
  <c r="AC353" i="51" s="1"/>
  <c r="AD353" i="51" s="1"/>
  <c r="AE353" i="51" s="1"/>
  <c r="AF353" i="51" s="1"/>
  <c r="AG353" i="51" s="1"/>
  <c r="AH353" i="51" s="1"/>
  <c r="AI353" i="51" s="1"/>
  <c r="AJ353" i="51" s="1"/>
  <c r="AK353" i="51" s="1"/>
  <c r="AL353" i="51" s="1"/>
  <c r="AM353" i="51" s="1"/>
  <c r="AN353" i="51" s="1"/>
  <c r="AO353" i="51" s="1"/>
  <c r="AP353" i="51" s="1"/>
  <c r="AQ353" i="51" s="1"/>
  <c r="AR353" i="51" s="1"/>
  <c r="AS353" i="51" s="1"/>
  <c r="AT353" i="51" s="1"/>
  <c r="AU353" i="51" s="1"/>
  <c r="AV353" i="51" s="1"/>
  <c r="AW353" i="51" s="1"/>
  <c r="AX353" i="51" s="1"/>
  <c r="AY353" i="51" s="1"/>
  <c r="AZ353" i="51" s="1"/>
  <c r="BA353" i="51" s="1"/>
  <c r="BB353" i="51" s="1"/>
  <c r="BC353" i="51" s="1"/>
  <c r="BD353" i="51" s="1"/>
  <c r="BE353" i="51" s="1"/>
  <c r="BF353" i="51" s="1"/>
  <c r="BG353" i="51" s="1"/>
  <c r="BH353" i="51" s="1"/>
  <c r="BI353" i="51" s="1"/>
  <c r="BJ353" i="51" s="1"/>
  <c r="BK353" i="51" s="1"/>
  <c r="BL353" i="51" s="1"/>
  <c r="BM353" i="51" s="1"/>
  <c r="BN353" i="51" s="1"/>
  <c r="BO353" i="51" s="1"/>
  <c r="BP353" i="51" s="1"/>
  <c r="BQ353" i="51" s="1"/>
  <c r="BR353" i="51" s="1"/>
  <c r="BS353" i="51" s="1"/>
  <c r="BT353" i="51" s="1"/>
  <c r="BU353" i="51" s="1"/>
  <c r="K352" i="51"/>
  <c r="L352" i="51" s="1"/>
  <c r="M352" i="51" s="1"/>
  <c r="N352" i="51" s="1"/>
  <c r="O352" i="51" s="1"/>
  <c r="P352" i="51"/>
  <c r="Q352" i="51" s="1"/>
  <c r="R352" i="51" s="1"/>
  <c r="S352" i="51" s="1"/>
  <c r="T352" i="51" s="1"/>
  <c r="U352" i="51" s="1"/>
  <c r="V352" i="51" s="1"/>
  <c r="W352" i="51"/>
  <c r="X352" i="51" s="1"/>
  <c r="Y352" i="51" s="1"/>
  <c r="Z352" i="51" s="1"/>
  <c r="AA352" i="51" s="1"/>
  <c r="AB352" i="51" s="1"/>
  <c r="AC352" i="51" s="1"/>
  <c r="AD352" i="51" s="1"/>
  <c r="AE352" i="51" s="1"/>
  <c r="AF352" i="51" s="1"/>
  <c r="AG352" i="51" s="1"/>
  <c r="AH352" i="51" s="1"/>
  <c r="AI352" i="51" s="1"/>
  <c r="AJ352" i="51" s="1"/>
  <c r="AK352" i="51" s="1"/>
  <c r="AL352" i="51" s="1"/>
  <c r="AM352" i="51" s="1"/>
  <c r="AN352" i="51" s="1"/>
  <c r="AO352" i="51" s="1"/>
  <c r="AP352" i="51" s="1"/>
  <c r="AQ352" i="51" s="1"/>
  <c r="AR352" i="51" s="1"/>
  <c r="AS352" i="51" s="1"/>
  <c r="AT352" i="51" s="1"/>
  <c r="AU352" i="51" s="1"/>
  <c r="AV352" i="51" s="1"/>
  <c r="AW352" i="51" s="1"/>
  <c r="AX352" i="51" s="1"/>
  <c r="AY352" i="51" s="1"/>
  <c r="AZ352" i="51" s="1"/>
  <c r="BA352" i="51" s="1"/>
  <c r="BB352" i="51" s="1"/>
  <c r="BC352" i="51" s="1"/>
  <c r="BD352" i="51" s="1"/>
  <c r="BE352" i="51" s="1"/>
  <c r="BF352" i="51" s="1"/>
  <c r="BG352" i="51" s="1"/>
  <c r="BH352" i="51" s="1"/>
  <c r="BI352" i="51" s="1"/>
  <c r="BJ352" i="51" s="1"/>
  <c r="BK352" i="51" s="1"/>
  <c r="BL352" i="51" s="1"/>
  <c r="BM352" i="51" s="1"/>
  <c r="BN352" i="51" s="1"/>
  <c r="BO352" i="51" s="1"/>
  <c r="BP352" i="51" s="1"/>
  <c r="BQ352" i="51" s="1"/>
  <c r="BR352" i="51" s="1"/>
  <c r="BS352" i="51" s="1"/>
  <c r="BT352" i="51" s="1"/>
  <c r="BU352" i="51" s="1"/>
  <c r="K351" i="51"/>
  <c r="L351" i="51" s="1"/>
  <c r="M351" i="51"/>
  <c r="N351" i="51"/>
  <c r="O351" i="51" s="1"/>
  <c r="P351" i="51" s="1"/>
  <c r="Q351" i="51" s="1"/>
  <c r="R351" i="51" s="1"/>
  <c r="S351" i="51" s="1"/>
  <c r="T351" i="51" s="1"/>
  <c r="U351" i="51" s="1"/>
  <c r="V351" i="51" s="1"/>
  <c r="W351" i="51" s="1"/>
  <c r="X351" i="51" s="1"/>
  <c r="Y351" i="51" s="1"/>
  <c r="Z351" i="51" s="1"/>
  <c r="AA351" i="51" s="1"/>
  <c r="AB351" i="51" s="1"/>
  <c r="AC351" i="51" s="1"/>
  <c r="AD351" i="51" s="1"/>
  <c r="AE351" i="51" s="1"/>
  <c r="AF351" i="51" s="1"/>
  <c r="AG351" i="51" s="1"/>
  <c r="AH351" i="51" s="1"/>
  <c r="AI351" i="51" s="1"/>
  <c r="AJ351" i="51" s="1"/>
  <c r="AK351" i="51" s="1"/>
  <c r="AL351" i="51" s="1"/>
  <c r="AM351" i="51" s="1"/>
  <c r="AN351" i="51" s="1"/>
  <c r="AO351" i="51" s="1"/>
  <c r="AP351" i="51" s="1"/>
  <c r="AQ351" i="51" s="1"/>
  <c r="AR351" i="51" s="1"/>
  <c r="AS351" i="51" s="1"/>
  <c r="AT351" i="51" s="1"/>
  <c r="AU351" i="51" s="1"/>
  <c r="AV351" i="51" s="1"/>
  <c r="AW351" i="51" s="1"/>
  <c r="AX351" i="51" s="1"/>
  <c r="AY351" i="51" s="1"/>
  <c r="AZ351" i="51" s="1"/>
  <c r="BA351" i="51" s="1"/>
  <c r="BB351" i="51" s="1"/>
  <c r="BC351" i="51" s="1"/>
  <c r="BD351" i="51" s="1"/>
  <c r="BE351" i="51" s="1"/>
  <c r="BF351" i="51" s="1"/>
  <c r="BG351" i="51" s="1"/>
  <c r="BH351" i="51" s="1"/>
  <c r="BI351" i="51" s="1"/>
  <c r="BJ351" i="51" s="1"/>
  <c r="BK351" i="51" s="1"/>
  <c r="BL351" i="51" s="1"/>
  <c r="BM351" i="51" s="1"/>
  <c r="BN351" i="51" s="1"/>
  <c r="BO351" i="51" s="1"/>
  <c r="BP351" i="51" s="1"/>
  <c r="BQ351" i="51" s="1"/>
  <c r="BR351" i="51" s="1"/>
  <c r="BS351" i="51" s="1"/>
  <c r="BT351" i="51" s="1"/>
  <c r="BU351" i="51" s="1"/>
  <c r="K350" i="51"/>
  <c r="L350" i="51" s="1"/>
  <c r="M350" i="51" s="1"/>
  <c r="N350" i="51" s="1"/>
  <c r="O350" i="51" s="1"/>
  <c r="P350" i="51" s="1"/>
  <c r="Q350" i="51" s="1"/>
  <c r="R350" i="51" s="1"/>
  <c r="S350" i="51" s="1"/>
  <c r="T350" i="51" s="1"/>
  <c r="U350" i="51" s="1"/>
  <c r="V350" i="51" s="1"/>
  <c r="W350" i="51" s="1"/>
  <c r="X350" i="51" s="1"/>
  <c r="Y350" i="51" s="1"/>
  <c r="Z350" i="51" s="1"/>
  <c r="AA350" i="51" s="1"/>
  <c r="AB350" i="51" s="1"/>
  <c r="AC350" i="51" s="1"/>
  <c r="AD350" i="51" s="1"/>
  <c r="AE350" i="51" s="1"/>
  <c r="AF350" i="51" s="1"/>
  <c r="AG350" i="51" s="1"/>
  <c r="AH350" i="51" s="1"/>
  <c r="AI350" i="51" s="1"/>
  <c r="AJ350" i="51" s="1"/>
  <c r="AK350" i="51" s="1"/>
  <c r="AL350" i="51" s="1"/>
  <c r="AM350" i="51" s="1"/>
  <c r="AN350" i="51" s="1"/>
  <c r="AO350" i="51" s="1"/>
  <c r="AP350" i="51" s="1"/>
  <c r="AQ350" i="51" s="1"/>
  <c r="AR350" i="51" s="1"/>
  <c r="AS350" i="51" s="1"/>
  <c r="AT350" i="51" s="1"/>
  <c r="AU350" i="51" s="1"/>
  <c r="AV350" i="51" s="1"/>
  <c r="AW350" i="51" s="1"/>
  <c r="AX350" i="51" s="1"/>
  <c r="AY350" i="51" s="1"/>
  <c r="AZ350" i="51" s="1"/>
  <c r="BA350" i="51" s="1"/>
  <c r="BB350" i="51" s="1"/>
  <c r="BC350" i="51" s="1"/>
  <c r="BD350" i="51" s="1"/>
  <c r="BE350" i="51" s="1"/>
  <c r="BF350" i="51" s="1"/>
  <c r="BG350" i="51" s="1"/>
  <c r="BH350" i="51" s="1"/>
  <c r="BI350" i="51" s="1"/>
  <c r="BJ350" i="51" s="1"/>
  <c r="BK350" i="51" s="1"/>
  <c r="BL350" i="51" s="1"/>
  <c r="BM350" i="51" s="1"/>
  <c r="BN350" i="51" s="1"/>
  <c r="BO350" i="51" s="1"/>
  <c r="BP350" i="51" s="1"/>
  <c r="BQ350" i="51" s="1"/>
  <c r="BR350" i="51" s="1"/>
  <c r="BS350" i="51" s="1"/>
  <c r="BT350" i="51" s="1"/>
  <c r="BU350" i="51" s="1"/>
  <c r="K349" i="51"/>
  <c r="L349" i="51"/>
  <c r="M349" i="51" s="1"/>
  <c r="N349" i="51" s="1"/>
  <c r="O349" i="51"/>
  <c r="P349" i="51" s="1"/>
  <c r="Q349" i="51" s="1"/>
  <c r="R349" i="51" s="1"/>
  <c r="S349" i="51" s="1"/>
  <c r="T349" i="51" s="1"/>
  <c r="U349" i="51" s="1"/>
  <c r="V349" i="51" s="1"/>
  <c r="W349" i="51" s="1"/>
  <c r="X349" i="51" s="1"/>
  <c r="Y349" i="51" s="1"/>
  <c r="Z349" i="51" s="1"/>
  <c r="AA349" i="51" s="1"/>
  <c r="AB349" i="51" s="1"/>
  <c r="AC349" i="51" s="1"/>
  <c r="AD349" i="51" s="1"/>
  <c r="AE349" i="51" s="1"/>
  <c r="AF349" i="51" s="1"/>
  <c r="AG349" i="51" s="1"/>
  <c r="AH349" i="51" s="1"/>
  <c r="AI349" i="51" s="1"/>
  <c r="AJ349" i="51" s="1"/>
  <c r="AK349" i="51" s="1"/>
  <c r="AL349" i="51" s="1"/>
  <c r="AM349" i="51" s="1"/>
  <c r="AN349" i="51" s="1"/>
  <c r="AO349" i="51" s="1"/>
  <c r="AP349" i="51" s="1"/>
  <c r="AQ349" i="51" s="1"/>
  <c r="AR349" i="51" s="1"/>
  <c r="AS349" i="51" s="1"/>
  <c r="AT349" i="51" s="1"/>
  <c r="AU349" i="51" s="1"/>
  <c r="AV349" i="51" s="1"/>
  <c r="AW349" i="51" s="1"/>
  <c r="AX349" i="51" s="1"/>
  <c r="AY349" i="51" s="1"/>
  <c r="AZ349" i="51" s="1"/>
  <c r="BA349" i="51" s="1"/>
  <c r="BB349" i="51" s="1"/>
  <c r="BC349" i="51" s="1"/>
  <c r="BD349" i="51" s="1"/>
  <c r="BE349" i="51" s="1"/>
  <c r="BF349" i="51" s="1"/>
  <c r="BG349" i="51" s="1"/>
  <c r="BH349" i="51" s="1"/>
  <c r="BI349" i="51" s="1"/>
  <c r="BJ349" i="51" s="1"/>
  <c r="BK349" i="51" s="1"/>
  <c r="BL349" i="51" s="1"/>
  <c r="BM349" i="51" s="1"/>
  <c r="BN349" i="51" s="1"/>
  <c r="BO349" i="51" s="1"/>
  <c r="BP349" i="51" s="1"/>
  <c r="BQ349" i="51" s="1"/>
  <c r="BR349" i="51" s="1"/>
  <c r="BS349" i="51" s="1"/>
  <c r="BT349" i="51" s="1"/>
  <c r="BU349" i="51" s="1"/>
  <c r="K348" i="51"/>
  <c r="L348" i="51"/>
  <c r="M348" i="51" s="1"/>
  <c r="N348" i="51" s="1"/>
  <c r="O348" i="51" s="1"/>
  <c r="P348" i="51" s="1"/>
  <c r="Q348" i="51" s="1"/>
  <c r="R348" i="51" s="1"/>
  <c r="S348" i="51" s="1"/>
  <c r="T348" i="51" s="1"/>
  <c r="U348" i="51" s="1"/>
  <c r="V348" i="51" s="1"/>
  <c r="W348" i="51" s="1"/>
  <c r="X348" i="51" s="1"/>
  <c r="Y348" i="51" s="1"/>
  <c r="Z348" i="51" s="1"/>
  <c r="AA348" i="51" s="1"/>
  <c r="AB348" i="51" s="1"/>
  <c r="AC348" i="51" s="1"/>
  <c r="AD348" i="51" s="1"/>
  <c r="AE348" i="51" s="1"/>
  <c r="AF348" i="51" s="1"/>
  <c r="AG348" i="51" s="1"/>
  <c r="AH348" i="51" s="1"/>
  <c r="AI348" i="51" s="1"/>
  <c r="AJ348" i="51" s="1"/>
  <c r="AK348" i="51" s="1"/>
  <c r="AL348" i="51" s="1"/>
  <c r="AM348" i="51" s="1"/>
  <c r="AN348" i="51" s="1"/>
  <c r="AO348" i="51" s="1"/>
  <c r="AP348" i="51" s="1"/>
  <c r="AQ348" i="51" s="1"/>
  <c r="AR348" i="51" s="1"/>
  <c r="AS348" i="51" s="1"/>
  <c r="AT348" i="51" s="1"/>
  <c r="AU348" i="51" s="1"/>
  <c r="AV348" i="51" s="1"/>
  <c r="AW348" i="51" s="1"/>
  <c r="AX348" i="51" s="1"/>
  <c r="AY348" i="51" s="1"/>
  <c r="AZ348" i="51" s="1"/>
  <c r="BA348" i="51" s="1"/>
  <c r="BB348" i="51" s="1"/>
  <c r="BC348" i="51" s="1"/>
  <c r="BD348" i="51" s="1"/>
  <c r="BE348" i="51" s="1"/>
  <c r="BF348" i="51" s="1"/>
  <c r="K347" i="51"/>
  <c r="L347" i="51"/>
  <c r="M347" i="51"/>
  <c r="N347" i="51" s="1"/>
  <c r="O347" i="51" s="1"/>
  <c r="P347" i="51" s="1"/>
  <c r="Q347" i="51" s="1"/>
  <c r="R347" i="51" s="1"/>
  <c r="S347" i="51" s="1"/>
  <c r="T347" i="51" s="1"/>
  <c r="U347" i="51" s="1"/>
  <c r="V347" i="51" s="1"/>
  <c r="W347" i="51" s="1"/>
  <c r="X347" i="51" s="1"/>
  <c r="Y347" i="51" s="1"/>
  <c r="Z347" i="51" s="1"/>
  <c r="AA347" i="51" s="1"/>
  <c r="AB347" i="51" s="1"/>
  <c r="AC347" i="51" s="1"/>
  <c r="AD347" i="51" s="1"/>
  <c r="AE347" i="51" s="1"/>
  <c r="AF347" i="51" s="1"/>
  <c r="AG347" i="51" s="1"/>
  <c r="AH347" i="51" s="1"/>
  <c r="AI347" i="51" s="1"/>
  <c r="AJ347" i="51" s="1"/>
  <c r="AK347" i="51" s="1"/>
  <c r="AL347" i="51" s="1"/>
  <c r="AM347" i="51" s="1"/>
  <c r="AN347" i="51" s="1"/>
  <c r="AO347" i="51" s="1"/>
  <c r="AP347" i="51" s="1"/>
  <c r="AQ347" i="51" s="1"/>
  <c r="AR347" i="51" s="1"/>
  <c r="AS347" i="51" s="1"/>
  <c r="AT347" i="51" s="1"/>
  <c r="AU347" i="51" s="1"/>
  <c r="AV347" i="51" s="1"/>
  <c r="AW347" i="51" s="1"/>
  <c r="AX347" i="51" s="1"/>
  <c r="AY347" i="51" s="1"/>
  <c r="AZ347" i="51" s="1"/>
  <c r="K346" i="51"/>
  <c r="L346" i="51"/>
  <c r="M346" i="51"/>
  <c r="N346" i="51" s="1"/>
  <c r="O346" i="51" s="1"/>
  <c r="P346" i="51" s="1"/>
  <c r="Q346" i="51" s="1"/>
  <c r="R346" i="51" s="1"/>
  <c r="S346" i="51" s="1"/>
  <c r="T346" i="51" s="1"/>
  <c r="U346" i="51" s="1"/>
  <c r="V346" i="51" s="1"/>
  <c r="W346" i="51" s="1"/>
  <c r="X346" i="51" s="1"/>
  <c r="Y346" i="51" s="1"/>
  <c r="Z346" i="51" s="1"/>
  <c r="AA346" i="51" s="1"/>
  <c r="AB346" i="51" s="1"/>
  <c r="AC346" i="51" s="1"/>
  <c r="AD346" i="51" s="1"/>
  <c r="AE346" i="51" s="1"/>
  <c r="AF346" i="51" s="1"/>
  <c r="AG346" i="51" s="1"/>
  <c r="AH346" i="51" s="1"/>
  <c r="AI346" i="51" s="1"/>
  <c r="AJ346" i="51" s="1"/>
  <c r="AK346" i="51" s="1"/>
  <c r="AL346" i="51" s="1"/>
  <c r="AM346" i="51" s="1"/>
  <c r="AN346" i="51" s="1"/>
  <c r="AO346" i="51" s="1"/>
  <c r="AP346" i="51" s="1"/>
  <c r="AQ346" i="51" s="1"/>
  <c r="AR346" i="51" s="1"/>
  <c r="AS346" i="51" s="1"/>
  <c r="AT346" i="51" s="1"/>
  <c r="AU346" i="51" s="1"/>
  <c r="AV346" i="51" s="1"/>
  <c r="AW346" i="51" s="1"/>
  <c r="AX346" i="51" s="1"/>
  <c r="AY346" i="51" s="1"/>
  <c r="AZ346" i="51" s="1"/>
  <c r="K345" i="51"/>
  <c r="L345" i="51"/>
  <c r="M345" i="51"/>
  <c r="N345" i="51" s="1"/>
  <c r="O345" i="51" s="1"/>
  <c r="P345" i="51" s="1"/>
  <c r="Q345" i="51" s="1"/>
  <c r="R345" i="51" s="1"/>
  <c r="S345" i="51" s="1"/>
  <c r="T345" i="51" s="1"/>
  <c r="U345" i="51" s="1"/>
  <c r="V345" i="51" s="1"/>
  <c r="W345" i="51" s="1"/>
  <c r="X345" i="51" s="1"/>
  <c r="Y345" i="51" s="1"/>
  <c r="Z345" i="51" s="1"/>
  <c r="AA345" i="51" s="1"/>
  <c r="AB345" i="51" s="1"/>
  <c r="AC345" i="51" s="1"/>
  <c r="AD345" i="51" s="1"/>
  <c r="AE345" i="51" s="1"/>
  <c r="AF345" i="51" s="1"/>
  <c r="AG345" i="51" s="1"/>
  <c r="AH345" i="51" s="1"/>
  <c r="AI345" i="51" s="1"/>
  <c r="AJ345" i="51" s="1"/>
  <c r="AK345" i="51" s="1"/>
  <c r="AL345" i="51" s="1"/>
  <c r="AM345" i="51" s="1"/>
  <c r="AN345" i="51" s="1"/>
  <c r="AO345" i="51" s="1"/>
  <c r="AP345" i="51" s="1"/>
  <c r="AQ345" i="51" s="1"/>
  <c r="AR345" i="51" s="1"/>
  <c r="AS345" i="51" s="1"/>
  <c r="AT345" i="51" s="1"/>
  <c r="AU345" i="51" s="1"/>
  <c r="AV345" i="51" s="1"/>
  <c r="AW345" i="51" s="1"/>
  <c r="AX345" i="51" s="1"/>
  <c r="AY345" i="51" s="1"/>
  <c r="AZ345" i="51" s="1"/>
  <c r="BA345" i="51" s="1"/>
  <c r="BB345" i="51" s="1"/>
  <c r="BC345" i="51" s="1"/>
  <c r="BD345" i="51" s="1"/>
  <c r="BE345" i="51" s="1"/>
  <c r="BF345" i="51" s="1"/>
  <c r="BG345" i="51" s="1"/>
  <c r="BH345" i="51" s="1"/>
  <c r="BI345" i="51" s="1"/>
  <c r="BJ345" i="51" s="1"/>
  <c r="BK345" i="51" s="1"/>
  <c r="BL345" i="51" s="1"/>
  <c r="BM345" i="51" s="1"/>
  <c r="BN345" i="51" s="1"/>
  <c r="BO345" i="51" s="1"/>
  <c r="BP345" i="51" s="1"/>
  <c r="BQ345" i="51" s="1"/>
  <c r="BR345" i="51" s="1"/>
  <c r="BS345" i="51" s="1"/>
  <c r="BT345" i="51" s="1"/>
  <c r="K344" i="51"/>
  <c r="L344" i="51" s="1"/>
  <c r="M344" i="51" s="1"/>
  <c r="N344" i="51" s="1"/>
  <c r="O344" i="51" s="1"/>
  <c r="P344" i="51"/>
  <c r="Q344" i="51" s="1"/>
  <c r="R344" i="51" s="1"/>
  <c r="S344" i="51" s="1"/>
  <c r="T344" i="51" s="1"/>
  <c r="U344" i="51" s="1"/>
  <c r="V344" i="51" s="1"/>
  <c r="W344" i="51" s="1"/>
  <c r="X344" i="51" s="1"/>
  <c r="Y344" i="51" s="1"/>
  <c r="Z344" i="51" s="1"/>
  <c r="AA344" i="51" s="1"/>
  <c r="AB344" i="51" s="1"/>
  <c r="AC344" i="51" s="1"/>
  <c r="AD344" i="51" s="1"/>
  <c r="AE344" i="51" s="1"/>
  <c r="AF344" i="51" s="1"/>
  <c r="AG344" i="51" s="1"/>
  <c r="AH344" i="51" s="1"/>
  <c r="AI344" i="51" s="1"/>
  <c r="AJ344" i="51" s="1"/>
  <c r="AK344" i="51" s="1"/>
  <c r="AL344" i="51" s="1"/>
  <c r="AM344" i="51" s="1"/>
  <c r="AN344" i="51" s="1"/>
  <c r="AO344" i="51" s="1"/>
  <c r="AP344" i="51" s="1"/>
  <c r="AQ344" i="51" s="1"/>
  <c r="AR344" i="51" s="1"/>
  <c r="AS344" i="51" s="1"/>
  <c r="AT344" i="51" s="1"/>
  <c r="AU344" i="51" s="1"/>
  <c r="AV344" i="51" s="1"/>
  <c r="AW344" i="51" s="1"/>
  <c r="AX344" i="51" s="1"/>
  <c r="AY344" i="51" s="1"/>
  <c r="AZ344" i="51" s="1"/>
  <c r="K343" i="51"/>
  <c r="L343" i="51" s="1"/>
  <c r="M343" i="51" s="1"/>
  <c r="N343" i="51" s="1"/>
  <c r="O343" i="51" s="1"/>
  <c r="P343" i="51"/>
  <c r="Q343" i="51"/>
  <c r="R343" i="51" s="1"/>
  <c r="S343" i="51" s="1"/>
  <c r="T343" i="51" s="1"/>
  <c r="U343" i="51" s="1"/>
  <c r="V343" i="51" s="1"/>
  <c r="W343" i="51" s="1"/>
  <c r="X343" i="51" s="1"/>
  <c r="Y343" i="51" s="1"/>
  <c r="Z343" i="51" s="1"/>
  <c r="AA343" i="51" s="1"/>
  <c r="AB343" i="51" s="1"/>
  <c r="AC343" i="51" s="1"/>
  <c r="AD343" i="51" s="1"/>
  <c r="AE343" i="51" s="1"/>
  <c r="AF343" i="51" s="1"/>
  <c r="AG343" i="51" s="1"/>
  <c r="AH343" i="51" s="1"/>
  <c r="AI343" i="51" s="1"/>
  <c r="AJ343" i="51" s="1"/>
  <c r="AK343" i="51" s="1"/>
  <c r="AL343" i="51" s="1"/>
  <c r="AM343" i="51" s="1"/>
  <c r="AN343" i="51" s="1"/>
  <c r="K342" i="51"/>
  <c r="L342" i="51" s="1"/>
  <c r="M342" i="51" s="1"/>
  <c r="N342" i="51" s="1"/>
  <c r="O342" i="51" s="1"/>
  <c r="P342" i="51"/>
  <c r="Q342" i="51" s="1"/>
  <c r="R342" i="51" s="1"/>
  <c r="S342" i="51" s="1"/>
  <c r="T342" i="51" s="1"/>
  <c r="U342" i="51" s="1"/>
  <c r="V342" i="51" s="1"/>
  <c r="W342" i="51" s="1"/>
  <c r="X342" i="51" s="1"/>
  <c r="Y342" i="51" s="1"/>
  <c r="Z342" i="51" s="1"/>
  <c r="AA342" i="51" s="1"/>
  <c r="AB342" i="51" s="1"/>
  <c r="AC342" i="51" s="1"/>
  <c r="AD342" i="51" s="1"/>
  <c r="AE342" i="51" s="1"/>
  <c r="AF342" i="51" s="1"/>
  <c r="AG342" i="51" s="1"/>
  <c r="AH342" i="51" s="1"/>
  <c r="AI342" i="51" s="1"/>
  <c r="AJ342" i="51" s="1"/>
  <c r="AK342" i="51" s="1"/>
  <c r="AL342" i="51" s="1"/>
  <c r="AM342" i="51" s="1"/>
  <c r="AN342" i="51" s="1"/>
  <c r="AO342" i="51" s="1"/>
  <c r="AP342" i="51" s="1"/>
  <c r="AQ342" i="51" s="1"/>
  <c r="AR342" i="51" s="1"/>
  <c r="AS342" i="51" s="1"/>
  <c r="AT342" i="51" s="1"/>
  <c r="AU342" i="51" s="1"/>
  <c r="AV342" i="51" s="1"/>
  <c r="AW342" i="51" s="1"/>
  <c r="AX342" i="51" s="1"/>
  <c r="AY342" i="51" s="1"/>
  <c r="AZ342" i="51" s="1"/>
  <c r="BA342" i="51" s="1"/>
  <c r="BB342" i="51" s="1"/>
  <c r="BC342" i="51" s="1"/>
  <c r="BD342" i="51" s="1"/>
  <c r="K341" i="51"/>
  <c r="L341" i="51"/>
  <c r="M341" i="51" s="1"/>
  <c r="N341" i="51" s="1"/>
  <c r="O341" i="51" s="1"/>
  <c r="P341" i="51" s="1"/>
  <c r="Q341" i="51" s="1"/>
  <c r="R341" i="51" s="1"/>
  <c r="S341" i="51" s="1"/>
  <c r="T341" i="51" s="1"/>
  <c r="U341" i="51" s="1"/>
  <c r="V341" i="51" s="1"/>
  <c r="W341" i="51" s="1"/>
  <c r="X341" i="51" s="1"/>
  <c r="Y341" i="51" s="1"/>
  <c r="Z341" i="51" s="1"/>
  <c r="AA341" i="51" s="1"/>
  <c r="AB341" i="51" s="1"/>
  <c r="AC341" i="51" s="1"/>
  <c r="AD341" i="51" s="1"/>
  <c r="AE341" i="51" s="1"/>
  <c r="AF341" i="51" s="1"/>
  <c r="AG341" i="51" s="1"/>
  <c r="AH341" i="51" s="1"/>
  <c r="AI341" i="51" s="1"/>
  <c r="AJ341" i="51" s="1"/>
  <c r="AK341" i="51" s="1"/>
  <c r="AL341" i="51" s="1"/>
  <c r="AM341" i="51" s="1"/>
  <c r="AN341" i="51" s="1"/>
  <c r="AO341" i="51" s="1"/>
  <c r="AP341" i="51" s="1"/>
  <c r="AQ341" i="51" s="1"/>
  <c r="AR341" i="51" s="1"/>
  <c r="AS341" i="51" s="1"/>
  <c r="AT341" i="51" s="1"/>
  <c r="AU341" i="51" s="1"/>
  <c r="AV341" i="51" s="1"/>
  <c r="AW341" i="51" s="1"/>
  <c r="AX341" i="51" s="1"/>
  <c r="AY341" i="51" s="1"/>
  <c r="AZ341" i="51" s="1"/>
  <c r="BA341" i="51" s="1"/>
  <c r="BB341" i="51" s="1"/>
  <c r="BC341" i="51" s="1"/>
  <c r="BD341" i="51" s="1"/>
  <c r="BE341" i="51" s="1"/>
  <c r="BF341" i="51" s="1"/>
  <c r="BG341" i="51" s="1"/>
  <c r="BH341" i="51" s="1"/>
  <c r="BI341" i="51" s="1"/>
  <c r="BJ341" i="51" s="1"/>
  <c r="BK341" i="51" s="1"/>
  <c r="BL341" i="51" s="1"/>
  <c r="BM341" i="51" s="1"/>
  <c r="BN341" i="51" s="1"/>
  <c r="BO341" i="51" s="1"/>
  <c r="BP341" i="51" s="1"/>
  <c r="BQ341" i="51" s="1"/>
  <c r="K340" i="51"/>
  <c r="L340" i="51"/>
  <c r="M340" i="51"/>
  <c r="N340" i="51"/>
  <c r="O340" i="51" s="1"/>
  <c r="P340" i="51" s="1"/>
  <c r="Q340" i="51" s="1"/>
  <c r="R340" i="51" s="1"/>
  <c r="S340" i="51"/>
  <c r="T340" i="51" s="1"/>
  <c r="U340" i="51" s="1"/>
  <c r="V340" i="51" s="1"/>
  <c r="W340" i="51" s="1"/>
  <c r="X340" i="51" s="1"/>
  <c r="Y340" i="51" s="1"/>
  <c r="Z340" i="51" s="1"/>
  <c r="AA340" i="51" s="1"/>
  <c r="AB340" i="51" s="1"/>
  <c r="AC340" i="51" s="1"/>
  <c r="AD340" i="51" s="1"/>
  <c r="AE340" i="51" s="1"/>
  <c r="AF340" i="51" s="1"/>
  <c r="AG340" i="51" s="1"/>
  <c r="AH340" i="51" s="1"/>
  <c r="H334" i="51"/>
  <c r="K333" i="51"/>
  <c r="L333" i="51"/>
  <c r="M333" i="51"/>
  <c r="N333" i="51" s="1"/>
  <c r="O333" i="51" s="1"/>
  <c r="P333" i="51" s="1"/>
  <c r="Q333" i="51" s="1"/>
  <c r="R333" i="51" s="1"/>
  <c r="S333" i="51" s="1"/>
  <c r="T333" i="51" s="1"/>
  <c r="U333" i="51" s="1"/>
  <c r="V333" i="51" s="1"/>
  <c r="W333" i="51" s="1"/>
  <c r="X333" i="51" s="1"/>
  <c r="Y333" i="51" s="1"/>
  <c r="Z333" i="51" s="1"/>
  <c r="AA333" i="51" s="1"/>
  <c r="AB333" i="51" s="1"/>
  <c r="AC333" i="51" s="1"/>
  <c r="AD333" i="51" s="1"/>
  <c r="AE333" i="51" s="1"/>
  <c r="AF333" i="51" s="1"/>
  <c r="AG333" i="51" s="1"/>
  <c r="AH333" i="51" s="1"/>
  <c r="AI333" i="51" s="1"/>
  <c r="AJ333" i="51" s="1"/>
  <c r="AK333" i="51" s="1"/>
  <c r="AL333" i="51" s="1"/>
  <c r="AM333" i="51" s="1"/>
  <c r="AN333" i="51" s="1"/>
  <c r="AO333" i="51" s="1"/>
  <c r="AP333" i="51" s="1"/>
  <c r="AQ333" i="51" s="1"/>
  <c r="AR333" i="51" s="1"/>
  <c r="AS333" i="51" s="1"/>
  <c r="AT333" i="51" s="1"/>
  <c r="AU333" i="51" s="1"/>
  <c r="AV333" i="51" s="1"/>
  <c r="AW333" i="51" s="1"/>
  <c r="AX333" i="51" s="1"/>
  <c r="AY333" i="51" s="1"/>
  <c r="AZ333" i="51" s="1"/>
  <c r="BA333" i="51" s="1"/>
  <c r="BB333" i="51" s="1"/>
  <c r="BC333" i="51" s="1"/>
  <c r="K332" i="51"/>
  <c r="L332" i="51"/>
  <c r="M332" i="51" s="1"/>
  <c r="N332" i="51" s="1"/>
  <c r="O332" i="51" s="1"/>
  <c r="P332" i="51" s="1"/>
  <c r="Q332" i="51" s="1"/>
  <c r="R332" i="51" s="1"/>
  <c r="S332" i="51" s="1"/>
  <c r="T332" i="51" s="1"/>
  <c r="U332" i="51" s="1"/>
  <c r="V332" i="51" s="1"/>
  <c r="W332" i="51" s="1"/>
  <c r="X332" i="51" s="1"/>
  <c r="Y332" i="51" s="1"/>
  <c r="Z332" i="51" s="1"/>
  <c r="AA332" i="51" s="1"/>
  <c r="AB332" i="51" s="1"/>
  <c r="AC332" i="51" s="1"/>
  <c r="AD332" i="51" s="1"/>
  <c r="AE332" i="51" s="1"/>
  <c r="AF332" i="51" s="1"/>
  <c r="AG332" i="51" s="1"/>
  <c r="AH332" i="51" s="1"/>
  <c r="AI332" i="51" s="1"/>
  <c r="AJ332" i="51" s="1"/>
  <c r="AK332" i="51" s="1"/>
  <c r="AL332" i="51" s="1"/>
  <c r="AM332" i="51" s="1"/>
  <c r="AN332" i="51" s="1"/>
  <c r="AO332" i="51" s="1"/>
  <c r="AP332" i="51" s="1"/>
  <c r="AQ332" i="51" s="1"/>
  <c r="AR332" i="51" s="1"/>
  <c r="AS332" i="51" s="1"/>
  <c r="AT332" i="51" s="1"/>
  <c r="AU332" i="51" s="1"/>
  <c r="AV332" i="51" s="1"/>
  <c r="AW332" i="51" s="1"/>
  <c r="AX332" i="51" s="1"/>
  <c r="AY332" i="51" s="1"/>
  <c r="AZ332" i="51" s="1"/>
  <c r="BA332" i="51" s="1"/>
  <c r="BB332" i="51" s="1"/>
  <c r="BC332" i="51" s="1"/>
  <c r="K331" i="51"/>
  <c r="L331" i="51"/>
  <c r="M331" i="51"/>
  <c r="N331" i="51" s="1"/>
  <c r="O331" i="51" s="1"/>
  <c r="P331" i="51" s="1"/>
  <c r="Q331" i="51" s="1"/>
  <c r="R331" i="51" s="1"/>
  <c r="S331" i="51" s="1"/>
  <c r="T331" i="51" s="1"/>
  <c r="U331" i="51" s="1"/>
  <c r="V331" i="51" s="1"/>
  <c r="W331" i="51" s="1"/>
  <c r="X331" i="51" s="1"/>
  <c r="Y331" i="51" s="1"/>
  <c r="Z331" i="51" s="1"/>
  <c r="AA331" i="51" s="1"/>
  <c r="AB331" i="51" s="1"/>
  <c r="AC331" i="51" s="1"/>
  <c r="AD331" i="51" s="1"/>
  <c r="AE331" i="51" s="1"/>
  <c r="AF331" i="51" s="1"/>
  <c r="AG331" i="51" s="1"/>
  <c r="AH331" i="51" s="1"/>
  <c r="AI331" i="51" s="1"/>
  <c r="AJ331" i="51" s="1"/>
  <c r="AK331" i="51" s="1"/>
  <c r="AL331" i="51" s="1"/>
  <c r="AM331" i="51" s="1"/>
  <c r="AN331" i="51" s="1"/>
  <c r="AO331" i="51" s="1"/>
  <c r="AP331" i="51" s="1"/>
  <c r="AQ331" i="51" s="1"/>
  <c r="AR331" i="51" s="1"/>
  <c r="AS331" i="51" s="1"/>
  <c r="AT331" i="51" s="1"/>
  <c r="AU331" i="51" s="1"/>
  <c r="AV331" i="51" s="1"/>
  <c r="AW331" i="51" s="1"/>
  <c r="AX331" i="51" s="1"/>
  <c r="AY331" i="51" s="1"/>
  <c r="AZ331" i="51" s="1"/>
  <c r="BA331" i="51" s="1"/>
  <c r="BB331" i="51" s="1"/>
  <c r="BC331" i="51" s="1"/>
  <c r="K330" i="51"/>
  <c r="L330" i="51"/>
  <c r="M330" i="51" s="1"/>
  <c r="N330" i="51" s="1"/>
  <c r="O330" i="51"/>
  <c r="P330" i="51"/>
  <c r="Q330" i="51" s="1"/>
  <c r="R330" i="51" s="1"/>
  <c r="S330" i="51" s="1"/>
  <c r="T330" i="51" s="1"/>
  <c r="U330" i="51" s="1"/>
  <c r="V330" i="51" s="1"/>
  <c r="W330" i="51" s="1"/>
  <c r="X330" i="51" s="1"/>
  <c r="Y330" i="51" s="1"/>
  <c r="Z330" i="51" s="1"/>
  <c r="AA330" i="51" s="1"/>
  <c r="AB330" i="51" s="1"/>
  <c r="AC330" i="51" s="1"/>
  <c r="AD330" i="51" s="1"/>
  <c r="AE330" i="51" s="1"/>
  <c r="AF330" i="51" s="1"/>
  <c r="AG330" i="51" s="1"/>
  <c r="AH330" i="51" s="1"/>
  <c r="AI330" i="51" s="1"/>
  <c r="AJ330" i="51" s="1"/>
  <c r="AK330" i="51" s="1"/>
  <c r="AL330" i="51" s="1"/>
  <c r="AM330" i="51" s="1"/>
  <c r="AN330" i="51" s="1"/>
  <c r="AO330" i="51" s="1"/>
  <c r="AP330" i="51" s="1"/>
  <c r="AQ330" i="51" s="1"/>
  <c r="AR330" i="51" s="1"/>
  <c r="AS330" i="51" s="1"/>
  <c r="AT330" i="51" s="1"/>
  <c r="AU330" i="51" s="1"/>
  <c r="AV330" i="51" s="1"/>
  <c r="AW330" i="51" s="1"/>
  <c r="AX330" i="51" s="1"/>
  <c r="AY330" i="51" s="1"/>
  <c r="AZ330" i="51" s="1"/>
  <c r="BA330" i="51" s="1"/>
  <c r="BB330" i="51" s="1"/>
  <c r="BC330" i="51" s="1"/>
  <c r="BD330" i="51" s="1"/>
  <c r="BE330" i="51" s="1"/>
  <c r="K329" i="51"/>
  <c r="L329" i="51" s="1"/>
  <c r="M329" i="51" s="1"/>
  <c r="N329" i="51" s="1"/>
  <c r="O329" i="51" s="1"/>
  <c r="P329" i="51"/>
  <c r="Q329" i="51" s="1"/>
  <c r="R329" i="51" s="1"/>
  <c r="S329" i="51" s="1"/>
  <c r="T329" i="51" s="1"/>
  <c r="U329" i="51" s="1"/>
  <c r="V329" i="51" s="1"/>
  <c r="W329" i="51" s="1"/>
  <c r="X329" i="51" s="1"/>
  <c r="Y329" i="51" s="1"/>
  <c r="Z329" i="51" s="1"/>
  <c r="AA329" i="51" s="1"/>
  <c r="AB329" i="51" s="1"/>
  <c r="AC329" i="51" s="1"/>
  <c r="AD329" i="51" s="1"/>
  <c r="AE329" i="51" s="1"/>
  <c r="AF329" i="51" s="1"/>
  <c r="AG329" i="51" s="1"/>
  <c r="AH329" i="51" s="1"/>
  <c r="AI329" i="51" s="1"/>
  <c r="AJ329" i="51" s="1"/>
  <c r="AK329" i="51" s="1"/>
  <c r="AL329" i="51" s="1"/>
  <c r="AM329" i="51" s="1"/>
  <c r="AN329" i="51" s="1"/>
  <c r="AO329" i="51" s="1"/>
  <c r="AP329" i="51" s="1"/>
  <c r="AQ329" i="51" s="1"/>
  <c r="AR329" i="51" s="1"/>
  <c r="AS329" i="51" s="1"/>
  <c r="AT329" i="51" s="1"/>
  <c r="AU329" i="51" s="1"/>
  <c r="AV329" i="51" s="1"/>
  <c r="AW329" i="51" s="1"/>
  <c r="AX329" i="51" s="1"/>
  <c r="AY329" i="51" s="1"/>
  <c r="AZ329" i="51" s="1"/>
  <c r="BA329" i="51" s="1"/>
  <c r="BB329" i="51" s="1"/>
  <c r="BC329" i="51" s="1"/>
  <c r="BD329" i="51" s="1"/>
  <c r="BE329" i="51" s="1"/>
  <c r="BF329" i="51" s="1"/>
  <c r="BG329" i="51" s="1"/>
  <c r="BH329" i="51" s="1"/>
  <c r="BI329" i="51" s="1"/>
  <c r="BJ329" i="51" s="1"/>
  <c r="BK329" i="51" s="1"/>
  <c r="BL329" i="51" s="1"/>
  <c r="BM329" i="51" s="1"/>
  <c r="BN329" i="51" s="1"/>
  <c r="BO329" i="51" s="1"/>
  <c r="BP329" i="51" s="1"/>
  <c r="BQ329" i="51" s="1"/>
  <c r="BR329" i="51" s="1"/>
  <c r="BS329" i="51" s="1"/>
  <c r="BT329" i="51" s="1"/>
  <c r="BU329" i="51" s="1"/>
  <c r="BV329" i="51" s="1"/>
  <c r="BW329" i="51" s="1"/>
  <c r="BX329" i="51" s="1"/>
  <c r="BY329" i="51" s="1"/>
  <c r="BZ329" i="51" s="1"/>
  <c r="CA329" i="51" s="1"/>
  <c r="CB329" i="51" s="1"/>
  <c r="CC329" i="51" s="1"/>
  <c r="CD329" i="51" s="1"/>
  <c r="CE329" i="51" s="1"/>
  <c r="CF329" i="51" s="1"/>
  <c r="CG329" i="51" s="1"/>
  <c r="CH329" i="51" s="1"/>
  <c r="CI329" i="51" s="1"/>
  <c r="CJ329" i="51" s="1"/>
  <c r="CK329" i="51" s="1"/>
  <c r="CL329" i="51" s="1"/>
  <c r="CM329" i="51" s="1"/>
  <c r="CN329" i="51" s="1"/>
  <c r="CO329" i="51" s="1"/>
  <c r="CP329" i="51" s="1"/>
  <c r="CQ329" i="51" s="1"/>
  <c r="CR329" i="51" s="1"/>
  <c r="K328" i="51"/>
  <c r="L328" i="51" s="1"/>
  <c r="M328" i="51" s="1"/>
  <c r="N328" i="51" s="1"/>
  <c r="O328" i="51" s="1"/>
  <c r="P328" i="51" s="1"/>
  <c r="Q328" i="51" s="1"/>
  <c r="R328" i="51" s="1"/>
  <c r="S328" i="51" s="1"/>
  <c r="T328" i="51" s="1"/>
  <c r="U328" i="51" s="1"/>
  <c r="V328" i="51" s="1"/>
  <c r="W328" i="51" s="1"/>
  <c r="X328" i="51" s="1"/>
  <c r="Y328" i="51" s="1"/>
  <c r="Z328" i="51" s="1"/>
  <c r="AA328" i="51" s="1"/>
  <c r="AB328" i="51" s="1"/>
  <c r="AC328" i="51" s="1"/>
  <c r="AD328" i="51" s="1"/>
  <c r="AE328" i="51" s="1"/>
  <c r="AF328" i="51" s="1"/>
  <c r="AG328" i="51" s="1"/>
  <c r="AH328" i="51" s="1"/>
  <c r="AI328" i="51" s="1"/>
  <c r="AJ328" i="51" s="1"/>
  <c r="AK328" i="51" s="1"/>
  <c r="AL328" i="51" s="1"/>
  <c r="AM328" i="51" s="1"/>
  <c r="AN328" i="51" s="1"/>
  <c r="AO328" i="51" s="1"/>
  <c r="AP328" i="51" s="1"/>
  <c r="AQ328" i="51" s="1"/>
  <c r="AR328" i="51" s="1"/>
  <c r="AS328" i="51" s="1"/>
  <c r="AT328" i="51" s="1"/>
  <c r="AU328" i="51" s="1"/>
  <c r="AV328" i="51" s="1"/>
  <c r="AW328" i="51" s="1"/>
  <c r="AX328" i="51" s="1"/>
  <c r="AY328" i="51" s="1"/>
  <c r="AZ328" i="51" s="1"/>
  <c r="BA328" i="51" s="1"/>
  <c r="BB328" i="51" s="1"/>
  <c r="BC328" i="51" s="1"/>
  <c r="BD328" i="51" s="1"/>
  <c r="BE328" i="51" s="1"/>
  <c r="K327" i="51"/>
  <c r="L327" i="51"/>
  <c r="M327" i="51" s="1"/>
  <c r="N327" i="51" s="1"/>
  <c r="O327" i="51" s="1"/>
  <c r="P327" i="51" s="1"/>
  <c r="Q327" i="51" s="1"/>
  <c r="R327" i="51" s="1"/>
  <c r="S327" i="51" s="1"/>
  <c r="T327" i="51" s="1"/>
  <c r="U327" i="51" s="1"/>
  <c r="V327" i="51" s="1"/>
  <c r="W327" i="51" s="1"/>
  <c r="X327" i="51" s="1"/>
  <c r="Y327" i="51" s="1"/>
  <c r="Z327" i="51" s="1"/>
  <c r="AA327" i="51" s="1"/>
  <c r="AB327" i="51" s="1"/>
  <c r="AC327" i="51" s="1"/>
  <c r="AD327" i="51" s="1"/>
  <c r="AE327" i="51" s="1"/>
  <c r="AF327" i="51" s="1"/>
  <c r="AG327" i="51" s="1"/>
  <c r="AH327" i="51" s="1"/>
  <c r="AI327" i="51" s="1"/>
  <c r="AJ327" i="51" s="1"/>
  <c r="AK327" i="51" s="1"/>
  <c r="AL327" i="51" s="1"/>
  <c r="AM327" i="51" s="1"/>
  <c r="AN327" i="51" s="1"/>
  <c r="AO327" i="51" s="1"/>
  <c r="AP327" i="51" s="1"/>
  <c r="AQ327" i="51" s="1"/>
  <c r="AR327" i="51" s="1"/>
  <c r="AS327" i="51" s="1"/>
  <c r="AT327" i="51" s="1"/>
  <c r="AU327" i="51" s="1"/>
  <c r="AV327" i="51" s="1"/>
  <c r="AW327" i="51" s="1"/>
  <c r="AX327" i="51" s="1"/>
  <c r="AY327" i="51" s="1"/>
  <c r="AZ327" i="51" s="1"/>
  <c r="BA327" i="51" s="1"/>
  <c r="BB327" i="51" s="1"/>
  <c r="BC327" i="51" s="1"/>
  <c r="BD327" i="51" s="1"/>
  <c r="BE327" i="51" s="1"/>
  <c r="BF327" i="51" s="1"/>
  <c r="K326" i="51"/>
  <c r="L326" i="51"/>
  <c r="M326" i="51" s="1"/>
  <c r="N326" i="51" s="1"/>
  <c r="O326" i="51" s="1"/>
  <c r="P326" i="51" s="1"/>
  <c r="Q326" i="51" s="1"/>
  <c r="R326" i="51" s="1"/>
  <c r="S326" i="51" s="1"/>
  <c r="T326" i="51" s="1"/>
  <c r="U326" i="51" s="1"/>
  <c r="V326" i="51" s="1"/>
  <c r="W326" i="51" s="1"/>
  <c r="X326" i="51" s="1"/>
  <c r="Y326" i="51" s="1"/>
  <c r="Z326" i="51" s="1"/>
  <c r="AA326" i="51" s="1"/>
  <c r="AB326" i="51" s="1"/>
  <c r="AC326" i="51" s="1"/>
  <c r="AD326" i="51" s="1"/>
  <c r="AE326" i="51" s="1"/>
  <c r="AF326" i="51" s="1"/>
  <c r="AG326" i="51" s="1"/>
  <c r="AH326" i="51" s="1"/>
  <c r="AI326" i="51" s="1"/>
  <c r="AJ326" i="51" s="1"/>
  <c r="AK326" i="51" s="1"/>
  <c r="AL326" i="51" s="1"/>
  <c r="AM326" i="51" s="1"/>
  <c r="AN326" i="51" s="1"/>
  <c r="AO326" i="51" s="1"/>
  <c r="AP326" i="51" s="1"/>
  <c r="AQ326" i="51" s="1"/>
  <c r="AR326" i="51" s="1"/>
  <c r="AS326" i="51" s="1"/>
  <c r="AT326" i="51" s="1"/>
  <c r="AU326" i="51" s="1"/>
  <c r="AV326" i="51" s="1"/>
  <c r="AW326" i="51" s="1"/>
  <c r="AX326" i="51" s="1"/>
  <c r="AY326" i="51" s="1"/>
  <c r="AZ326" i="51" s="1"/>
  <c r="BA326" i="51" s="1"/>
  <c r="BB326" i="51" s="1"/>
  <c r="BC326" i="51" s="1"/>
  <c r="BD326" i="51" s="1"/>
  <c r="BE326" i="51" s="1"/>
  <c r="BF326" i="51" s="1"/>
  <c r="BG326" i="51" s="1"/>
  <c r="BH326" i="51" s="1"/>
  <c r="BI326" i="51" s="1"/>
  <c r="BJ326" i="51" s="1"/>
  <c r="BK326" i="51" s="1"/>
  <c r="BL326" i="51" s="1"/>
  <c r="BM326" i="51" s="1"/>
  <c r="BN326" i="51" s="1"/>
  <c r="BO326" i="51" s="1"/>
  <c r="BP326" i="51" s="1"/>
  <c r="BQ326" i="51" s="1"/>
  <c r="BR326" i="51" s="1"/>
  <c r="BS326" i="51" s="1"/>
  <c r="BT326" i="51" s="1"/>
  <c r="BU326" i="51" s="1"/>
  <c r="BV326" i="51" s="1"/>
  <c r="BW326" i="51" s="1"/>
  <c r="BX326" i="51" s="1"/>
  <c r="BY326" i="51" s="1"/>
  <c r="BZ326" i="51" s="1"/>
  <c r="CA326" i="51" s="1"/>
  <c r="CB326" i="51" s="1"/>
  <c r="CC326" i="51" s="1"/>
  <c r="CD326" i="51" s="1"/>
  <c r="CE326" i="51" s="1"/>
  <c r="CF326" i="51" s="1"/>
  <c r="CG326" i="51" s="1"/>
  <c r="CH326" i="51" s="1"/>
  <c r="CI326" i="51" s="1"/>
  <c r="CJ326" i="51" s="1"/>
  <c r="CK326" i="51" s="1"/>
  <c r="CL326" i="51" s="1"/>
  <c r="CM326" i="51" s="1"/>
  <c r="CN326" i="51" s="1"/>
  <c r="CO326" i="51" s="1"/>
  <c r="CP326" i="51" s="1"/>
  <c r="CQ326" i="51" s="1"/>
  <c r="CR326" i="51" s="1"/>
  <c r="K325" i="51"/>
  <c r="L325" i="51"/>
  <c r="M325" i="51"/>
  <c r="N325" i="51"/>
  <c r="O325" i="51" s="1"/>
  <c r="P325" i="51" s="1"/>
  <c r="Q325" i="51" s="1"/>
  <c r="R325" i="51" s="1"/>
  <c r="S325" i="51" s="1"/>
  <c r="T325" i="51" s="1"/>
  <c r="U325" i="51" s="1"/>
  <c r="V325" i="51" s="1"/>
  <c r="W325" i="51" s="1"/>
  <c r="X325" i="51" s="1"/>
  <c r="Y325" i="51" s="1"/>
  <c r="Z325" i="51" s="1"/>
  <c r="AA325" i="51" s="1"/>
  <c r="AB325" i="51" s="1"/>
  <c r="AC325" i="51" s="1"/>
  <c r="AD325" i="51" s="1"/>
  <c r="AE325" i="51" s="1"/>
  <c r="AF325" i="51" s="1"/>
  <c r="AG325" i="51" s="1"/>
  <c r="AH325" i="51" s="1"/>
  <c r="AI325" i="51" s="1"/>
  <c r="AJ325" i="51" s="1"/>
  <c r="AK325" i="51" s="1"/>
  <c r="AL325" i="51" s="1"/>
  <c r="AM325" i="51" s="1"/>
  <c r="AN325" i="51" s="1"/>
  <c r="AO325" i="51" s="1"/>
  <c r="AP325" i="51" s="1"/>
  <c r="AQ325" i="51" s="1"/>
  <c r="AR325" i="51" s="1"/>
  <c r="AS325" i="51" s="1"/>
  <c r="AT325" i="51" s="1"/>
  <c r="AU325" i="51" s="1"/>
  <c r="AV325" i="51" s="1"/>
  <c r="AW325" i="51" s="1"/>
  <c r="AX325" i="51" s="1"/>
  <c r="AY325" i="51" s="1"/>
  <c r="AZ325" i="51" s="1"/>
  <c r="BA325" i="51" s="1"/>
  <c r="BB325" i="51" s="1"/>
  <c r="BC325" i="51" s="1"/>
  <c r="BD325" i="51" s="1"/>
  <c r="BE325" i="51" s="1"/>
  <c r="BF325" i="51" s="1"/>
  <c r="BG325" i="51" s="1"/>
  <c r="BH325" i="51" s="1"/>
  <c r="BI325" i="51" s="1"/>
  <c r="BJ325" i="51" s="1"/>
  <c r="BK325" i="51" s="1"/>
  <c r="BL325" i="51" s="1"/>
  <c r="BM325" i="51" s="1"/>
  <c r="BN325" i="51" s="1"/>
  <c r="BO325" i="51" s="1"/>
  <c r="BP325" i="51" s="1"/>
  <c r="BQ325" i="51" s="1"/>
  <c r="BR325" i="51" s="1"/>
  <c r="BS325" i="51" s="1"/>
  <c r="BT325" i="51" s="1"/>
  <c r="BU325" i="51" s="1"/>
  <c r="BV325" i="51" s="1"/>
  <c r="BW325" i="51" s="1"/>
  <c r="BX325" i="51" s="1"/>
  <c r="BY325" i="51" s="1"/>
  <c r="BZ325" i="51" s="1"/>
  <c r="CA325" i="51" s="1"/>
  <c r="CB325" i="51" s="1"/>
  <c r="CC325" i="51" s="1"/>
  <c r="CD325" i="51" s="1"/>
  <c r="CE325" i="51" s="1"/>
  <c r="CF325" i="51" s="1"/>
  <c r="CG325" i="51" s="1"/>
  <c r="CH325" i="51" s="1"/>
  <c r="CI325" i="51" s="1"/>
  <c r="CJ325" i="51" s="1"/>
  <c r="CK325" i="51" s="1"/>
  <c r="CL325" i="51" s="1"/>
  <c r="CM325" i="51" s="1"/>
  <c r="K324" i="51"/>
  <c r="L324" i="51" s="1"/>
  <c r="M324" i="51" s="1"/>
  <c r="N324" i="51" s="1"/>
  <c r="O324" i="51" s="1"/>
  <c r="P324" i="51"/>
  <c r="Q324" i="51" s="1"/>
  <c r="R324" i="51" s="1"/>
  <c r="S324" i="51" s="1"/>
  <c r="T324" i="51" s="1"/>
  <c r="U324" i="51" s="1"/>
  <c r="V324" i="51" s="1"/>
  <c r="W324" i="51" s="1"/>
  <c r="X324" i="51" s="1"/>
  <c r="Y324" i="51" s="1"/>
  <c r="Z324" i="51" s="1"/>
  <c r="AA324" i="51" s="1"/>
  <c r="AB324" i="51" s="1"/>
  <c r="AC324" i="51" s="1"/>
  <c r="AD324" i="51" s="1"/>
  <c r="AE324" i="51" s="1"/>
  <c r="AF324" i="51" s="1"/>
  <c r="AG324" i="51" s="1"/>
  <c r="AH324" i="51" s="1"/>
  <c r="AI324" i="51" s="1"/>
  <c r="AJ324" i="51" s="1"/>
  <c r="AK324" i="51" s="1"/>
  <c r="AL324" i="51" s="1"/>
  <c r="AM324" i="51" s="1"/>
  <c r="AN324" i="51" s="1"/>
  <c r="AO324" i="51" s="1"/>
  <c r="AP324" i="51" s="1"/>
  <c r="AQ324" i="51" s="1"/>
  <c r="AR324" i="51" s="1"/>
  <c r="AS324" i="51" s="1"/>
  <c r="AT324" i="51" s="1"/>
  <c r="AU324" i="51" s="1"/>
  <c r="AV324" i="51" s="1"/>
  <c r="AW324" i="51" s="1"/>
  <c r="AX324" i="51" s="1"/>
  <c r="AY324" i="51" s="1"/>
  <c r="AZ324" i="51" s="1"/>
  <c r="BA324" i="51" s="1"/>
  <c r="BB324" i="51" s="1"/>
  <c r="BC324" i="51" s="1"/>
  <c r="BD324" i="51" s="1"/>
  <c r="BE324" i="51" s="1"/>
  <c r="BF324" i="51" s="1"/>
  <c r="BG324" i="51" s="1"/>
  <c r="BH324" i="51" s="1"/>
  <c r="BI324" i="51" s="1"/>
  <c r="BJ324" i="51" s="1"/>
  <c r="BK324" i="51" s="1"/>
  <c r="BL324" i="51" s="1"/>
  <c r="BM324" i="51" s="1"/>
  <c r="BN324" i="51" s="1"/>
  <c r="BO324" i="51" s="1"/>
  <c r="BP324" i="51" s="1"/>
  <c r="BQ324" i="51" s="1"/>
  <c r="BR324" i="51" s="1"/>
  <c r="BS324" i="51" s="1"/>
  <c r="BT324" i="51" s="1"/>
  <c r="BU324" i="51" s="1"/>
  <c r="BV324" i="51" s="1"/>
  <c r="BW324" i="51" s="1"/>
  <c r="BX324" i="51" s="1"/>
  <c r="BY324" i="51" s="1"/>
  <c r="BZ324" i="51" s="1"/>
  <c r="CA324" i="51" s="1"/>
  <c r="CB324" i="51" s="1"/>
  <c r="CC324" i="51" s="1"/>
  <c r="CD324" i="51" s="1"/>
  <c r="CE324" i="51" s="1"/>
  <c r="CF324" i="51" s="1"/>
  <c r="CG324" i="51" s="1"/>
  <c r="CH324" i="51" s="1"/>
  <c r="CI324" i="51" s="1"/>
  <c r="CJ324" i="51" s="1"/>
  <c r="CK324" i="51" s="1"/>
  <c r="CL324" i="51" s="1"/>
  <c r="CM324" i="51" s="1"/>
  <c r="K323" i="51"/>
  <c r="L323" i="51"/>
  <c r="M323" i="51"/>
  <c r="N323" i="51"/>
  <c r="O323" i="51" s="1"/>
  <c r="P323" i="51" s="1"/>
  <c r="Q323" i="51" s="1"/>
  <c r="R323" i="51" s="1"/>
  <c r="S323" i="51"/>
  <c r="T323" i="51" s="1"/>
  <c r="U323" i="51" s="1"/>
  <c r="V323" i="51" s="1"/>
  <c r="W323" i="51" s="1"/>
  <c r="X323" i="51" s="1"/>
  <c r="Y323" i="51" s="1"/>
  <c r="Z323" i="51" s="1"/>
  <c r="AA323" i="51" s="1"/>
  <c r="AB323" i="51" s="1"/>
  <c r="AC323" i="51" s="1"/>
  <c r="AD323" i="51" s="1"/>
  <c r="AE323" i="51" s="1"/>
  <c r="AF323" i="51" s="1"/>
  <c r="AG323" i="51" s="1"/>
  <c r="AH323" i="51" s="1"/>
  <c r="AI323" i="51" s="1"/>
  <c r="AJ323" i="51" s="1"/>
  <c r="AK323" i="51" s="1"/>
  <c r="AL323" i="51" s="1"/>
  <c r="AM323" i="51" s="1"/>
  <c r="AN323" i="51" s="1"/>
  <c r="AO323" i="51" s="1"/>
  <c r="AP323" i="51" s="1"/>
  <c r="AQ323" i="51" s="1"/>
  <c r="AR323" i="51" s="1"/>
  <c r="AS323" i="51" s="1"/>
  <c r="AT323" i="51" s="1"/>
  <c r="AU323" i="51" s="1"/>
  <c r="AV323" i="51" s="1"/>
  <c r="AW323" i="51" s="1"/>
  <c r="AX323" i="51" s="1"/>
  <c r="AY323" i="51" s="1"/>
  <c r="AZ323" i="51" s="1"/>
  <c r="BA323" i="51" s="1"/>
  <c r="BB323" i="51" s="1"/>
  <c r="BC323" i="51" s="1"/>
  <c r="BD323" i="51" s="1"/>
  <c r="BE323" i="51" s="1"/>
  <c r="BF323" i="51" s="1"/>
  <c r="BG323" i="51" s="1"/>
  <c r="BH323" i="51" s="1"/>
  <c r="BI323" i="51" s="1"/>
  <c r="BJ323" i="51" s="1"/>
  <c r="BK323" i="51" s="1"/>
  <c r="BL323" i="51" s="1"/>
  <c r="BM323" i="51" s="1"/>
  <c r="BN323" i="51" s="1"/>
  <c r="BO323" i="51" s="1"/>
  <c r="BP323" i="51" s="1"/>
  <c r="BQ323" i="51" s="1"/>
  <c r="BR323" i="51" s="1"/>
  <c r="BS323" i="51" s="1"/>
  <c r="BT323" i="51" s="1"/>
  <c r="BU323" i="51" s="1"/>
  <c r="BV323" i="51" s="1"/>
  <c r="BW323" i="51" s="1"/>
  <c r="BX323" i="51" s="1"/>
  <c r="BY323" i="51" s="1"/>
  <c r="BZ323" i="51" s="1"/>
  <c r="CA323" i="51" s="1"/>
  <c r="CB323" i="51" s="1"/>
  <c r="CC323" i="51" s="1"/>
  <c r="CD323" i="51" s="1"/>
  <c r="CE323" i="51" s="1"/>
  <c r="CF323" i="51" s="1"/>
  <c r="CG323" i="51" s="1"/>
  <c r="CH323" i="51" s="1"/>
  <c r="CI323" i="51" s="1"/>
  <c r="CJ323" i="51" s="1"/>
  <c r="CK323" i="51" s="1"/>
  <c r="CL323" i="51" s="1"/>
  <c r="CM323" i="51" s="1"/>
  <c r="CN323" i="51" s="1"/>
  <c r="CO323" i="51" s="1"/>
  <c r="CP323" i="51" s="1"/>
  <c r="CQ323" i="51" s="1"/>
  <c r="CR323" i="51" s="1"/>
  <c r="K322" i="51"/>
  <c r="L322" i="51"/>
  <c r="M322" i="51" s="1"/>
  <c r="N322" i="51" s="1"/>
  <c r="O322" i="51" s="1"/>
  <c r="P322" i="51" s="1"/>
  <c r="Q322" i="51" s="1"/>
  <c r="R322" i="51" s="1"/>
  <c r="S322" i="51" s="1"/>
  <c r="T322" i="51" s="1"/>
  <c r="U322" i="51" s="1"/>
  <c r="V322" i="51" s="1"/>
  <c r="W322" i="51" s="1"/>
  <c r="X322" i="51" s="1"/>
  <c r="Y322" i="51" s="1"/>
  <c r="Z322" i="51" s="1"/>
  <c r="AA322" i="51" s="1"/>
  <c r="AB322" i="51" s="1"/>
  <c r="AC322" i="51" s="1"/>
  <c r="AD322" i="51" s="1"/>
  <c r="AE322" i="51" s="1"/>
  <c r="AF322" i="51" s="1"/>
  <c r="AG322" i="51" s="1"/>
  <c r="AH322" i="51" s="1"/>
  <c r="AI322" i="51" s="1"/>
  <c r="AJ322" i="51" s="1"/>
  <c r="AK322" i="51" s="1"/>
  <c r="AL322" i="51" s="1"/>
  <c r="AM322" i="51" s="1"/>
  <c r="AN322" i="51" s="1"/>
  <c r="AO322" i="51" s="1"/>
  <c r="AP322" i="51" s="1"/>
  <c r="AQ322" i="51" s="1"/>
  <c r="AR322" i="51" s="1"/>
  <c r="AS322" i="51" s="1"/>
  <c r="AT322" i="51" s="1"/>
  <c r="AU322" i="51" s="1"/>
  <c r="AV322" i="51" s="1"/>
  <c r="AW322" i="51" s="1"/>
  <c r="AX322" i="51" s="1"/>
  <c r="AY322" i="51" s="1"/>
  <c r="AZ322" i="51" s="1"/>
  <c r="BA322" i="51" s="1"/>
  <c r="BB322" i="51" s="1"/>
  <c r="BC322" i="51" s="1"/>
  <c r="BD322" i="51" s="1"/>
  <c r="BE322" i="51" s="1"/>
  <c r="BF322" i="51" s="1"/>
  <c r="BG322" i="51" s="1"/>
  <c r="K321" i="51"/>
  <c r="L321" i="51" s="1"/>
  <c r="M321" i="51" s="1"/>
  <c r="N321" i="51" s="1"/>
  <c r="O321" i="51" s="1"/>
  <c r="P321" i="51" s="1"/>
  <c r="Q321" i="51" s="1"/>
  <c r="R321" i="51" s="1"/>
  <c r="S321" i="51" s="1"/>
  <c r="T321" i="51" s="1"/>
  <c r="U321" i="51" s="1"/>
  <c r="V321" i="51" s="1"/>
  <c r="W321" i="51" s="1"/>
  <c r="X321" i="51" s="1"/>
  <c r="Y321" i="51" s="1"/>
  <c r="Z321" i="51" s="1"/>
  <c r="AA321" i="51" s="1"/>
  <c r="AB321" i="51" s="1"/>
  <c r="AC321" i="51" s="1"/>
  <c r="AD321" i="51" s="1"/>
  <c r="AE321" i="51" s="1"/>
  <c r="AF321" i="51" s="1"/>
  <c r="AG321" i="51" s="1"/>
  <c r="AH321" i="51" s="1"/>
  <c r="AI321" i="51" s="1"/>
  <c r="AJ321" i="51" s="1"/>
  <c r="AK321" i="51" s="1"/>
  <c r="AL321" i="51" s="1"/>
  <c r="AM321" i="51" s="1"/>
  <c r="AN321" i="51" s="1"/>
  <c r="AO321" i="51" s="1"/>
  <c r="AP321" i="51" s="1"/>
  <c r="AQ321" i="51" s="1"/>
  <c r="AR321" i="51" s="1"/>
  <c r="AS321" i="51" s="1"/>
  <c r="AT321" i="51" s="1"/>
  <c r="AU321" i="51" s="1"/>
  <c r="AV321" i="51" s="1"/>
  <c r="AW321" i="51" s="1"/>
  <c r="AX321" i="51" s="1"/>
  <c r="AY321" i="51" s="1"/>
  <c r="AZ321" i="51" s="1"/>
  <c r="BA321" i="51" s="1"/>
  <c r="BB321" i="51" s="1"/>
  <c r="BC321" i="51" s="1"/>
  <c r="BD321" i="51" s="1"/>
  <c r="BE321" i="51" s="1"/>
  <c r="BF321" i="51" s="1"/>
  <c r="BG321" i="51" s="1"/>
  <c r="BH321" i="51" s="1"/>
  <c r="BI321" i="51" s="1"/>
  <c r="BJ321" i="51" s="1"/>
  <c r="BK321" i="51" s="1"/>
  <c r="BL321" i="51" s="1"/>
  <c r="BM321" i="51" s="1"/>
  <c r="BN321" i="51" s="1"/>
  <c r="BO321" i="51" s="1"/>
  <c r="BP321" i="51" s="1"/>
  <c r="BQ321" i="51" s="1"/>
  <c r="BR321" i="51" s="1"/>
  <c r="BS321" i="51" s="1"/>
  <c r="BT321" i="51" s="1"/>
  <c r="BU321" i="51" s="1"/>
  <c r="BV321" i="51" s="1"/>
  <c r="BW321" i="51" s="1"/>
  <c r="BX321" i="51" s="1"/>
  <c r="BY321" i="51" s="1"/>
  <c r="BZ321" i="51" s="1"/>
  <c r="CA321" i="51" s="1"/>
  <c r="CB321" i="51" s="1"/>
  <c r="CC321" i="51" s="1"/>
  <c r="CD321" i="51" s="1"/>
  <c r="CE321" i="51" s="1"/>
  <c r="CF321" i="51" s="1"/>
  <c r="CG321" i="51" s="1"/>
  <c r="CH321" i="51" s="1"/>
  <c r="CI321" i="51" s="1"/>
  <c r="CJ321" i="51" s="1"/>
  <c r="CK321" i="51" s="1"/>
  <c r="CL321" i="51" s="1"/>
  <c r="CM321" i="51" s="1"/>
  <c r="CN321" i="51" s="1"/>
  <c r="CO321" i="51" s="1"/>
  <c r="CP321" i="51" s="1"/>
  <c r="CQ321" i="51" s="1"/>
  <c r="K320" i="51"/>
  <c r="L320" i="51"/>
  <c r="M320" i="51" s="1"/>
  <c r="N320" i="51" s="1"/>
  <c r="O320" i="51" s="1"/>
  <c r="P320" i="51" s="1"/>
  <c r="Q320" i="51" s="1"/>
  <c r="R320" i="51" s="1"/>
  <c r="S320" i="51" s="1"/>
  <c r="T320" i="51" s="1"/>
  <c r="U320" i="51" s="1"/>
  <c r="V320" i="51" s="1"/>
  <c r="W320" i="51" s="1"/>
  <c r="X320" i="51" s="1"/>
  <c r="Y320" i="51" s="1"/>
  <c r="Z320" i="51" s="1"/>
  <c r="AA320" i="51" s="1"/>
  <c r="AB320" i="51" s="1"/>
  <c r="AC320" i="51" s="1"/>
  <c r="AD320" i="51" s="1"/>
  <c r="AE320" i="51" s="1"/>
  <c r="AF320" i="51" s="1"/>
  <c r="AG320" i="51" s="1"/>
  <c r="AH320" i="51" s="1"/>
  <c r="AI320" i="51" s="1"/>
  <c r="AJ320" i="51" s="1"/>
  <c r="AK320" i="51" s="1"/>
  <c r="AL320" i="51" s="1"/>
  <c r="AM320" i="51" s="1"/>
  <c r="AN320" i="51" s="1"/>
  <c r="AO320" i="51" s="1"/>
  <c r="AP320" i="51" s="1"/>
  <c r="AQ320" i="51" s="1"/>
  <c r="AR320" i="51" s="1"/>
  <c r="AS320" i="51" s="1"/>
  <c r="AT320" i="51" s="1"/>
  <c r="AU320" i="51" s="1"/>
  <c r="AV320" i="51" s="1"/>
  <c r="AW320" i="51" s="1"/>
  <c r="AX320" i="51" s="1"/>
  <c r="AY320" i="51" s="1"/>
  <c r="AZ320" i="51" s="1"/>
  <c r="BA320" i="51" s="1"/>
  <c r="BB320" i="51" s="1"/>
  <c r="BC320" i="51" s="1"/>
  <c r="BD320" i="51" s="1"/>
  <c r="BE320" i="51" s="1"/>
  <c r="BF320" i="51" s="1"/>
  <c r="BG320" i="51" s="1"/>
  <c r="BH320" i="51" s="1"/>
  <c r="BI320" i="51" s="1"/>
  <c r="BJ320" i="51" s="1"/>
  <c r="BK320" i="51" s="1"/>
  <c r="BL320" i="51" s="1"/>
  <c r="BM320" i="51" s="1"/>
  <c r="BN320" i="51" s="1"/>
  <c r="BO320" i="51" s="1"/>
  <c r="BP320" i="51" s="1"/>
  <c r="BQ320" i="51" s="1"/>
  <c r="BR320" i="51" s="1"/>
  <c r="BS320" i="51" s="1"/>
  <c r="BT320" i="51" s="1"/>
  <c r="BU320" i="51" s="1"/>
  <c r="BV320" i="51" s="1"/>
  <c r="BW320" i="51" s="1"/>
  <c r="BX320" i="51" s="1"/>
  <c r="BY320" i="51" s="1"/>
  <c r="BZ320" i="51" s="1"/>
  <c r="CA320" i="51" s="1"/>
  <c r="CB320" i="51" s="1"/>
  <c r="CC320" i="51" s="1"/>
  <c r="CD320" i="51" s="1"/>
  <c r="CE320" i="51" s="1"/>
  <c r="CF320" i="51" s="1"/>
  <c r="CG320" i="51" s="1"/>
  <c r="CH320" i="51" s="1"/>
  <c r="CI320" i="51" s="1"/>
  <c r="CJ320" i="51" s="1"/>
  <c r="CK320" i="51" s="1"/>
  <c r="CL320" i="51" s="1"/>
  <c r="CM320" i="51" s="1"/>
  <c r="CN320" i="51" s="1"/>
  <c r="CO320" i="51" s="1"/>
  <c r="CP320" i="51" s="1"/>
  <c r="CQ320" i="51" s="1"/>
  <c r="CR320" i="51" s="1"/>
  <c r="K319" i="51"/>
  <c r="L319" i="51"/>
  <c r="M319" i="51"/>
  <c r="N319" i="51"/>
  <c r="O319" i="51" s="1"/>
  <c r="P319" i="51" s="1"/>
  <c r="Q319" i="51" s="1"/>
  <c r="R319" i="51" s="1"/>
  <c r="S319" i="51" s="1"/>
  <c r="T319" i="51" s="1"/>
  <c r="U319" i="51" s="1"/>
  <c r="V319" i="51" s="1"/>
  <c r="W319" i="51" s="1"/>
  <c r="X319" i="51" s="1"/>
  <c r="Y319" i="51" s="1"/>
  <c r="Z319" i="51" s="1"/>
  <c r="AA319" i="51" s="1"/>
  <c r="AB319" i="51" s="1"/>
  <c r="AC319" i="51" s="1"/>
  <c r="AD319" i="51" s="1"/>
  <c r="AE319" i="51" s="1"/>
  <c r="AF319" i="51" s="1"/>
  <c r="AG319" i="51" s="1"/>
  <c r="AH319" i="51" s="1"/>
  <c r="AI319" i="51" s="1"/>
  <c r="AJ319" i="51" s="1"/>
  <c r="AK319" i="51" s="1"/>
  <c r="AL319" i="51" s="1"/>
  <c r="AM319" i="51" s="1"/>
  <c r="AN319" i="51" s="1"/>
  <c r="AO319" i="51" s="1"/>
  <c r="AP319" i="51" s="1"/>
  <c r="AQ319" i="51" s="1"/>
  <c r="AR319" i="51" s="1"/>
  <c r="AS319" i="51" s="1"/>
  <c r="AT319" i="51" s="1"/>
  <c r="AU319" i="51" s="1"/>
  <c r="AV319" i="51" s="1"/>
  <c r="AW319" i="51" s="1"/>
  <c r="AX319" i="51" s="1"/>
  <c r="AY319" i="51" s="1"/>
  <c r="AZ319" i="51" s="1"/>
  <c r="BA319" i="51" s="1"/>
  <c r="BB319" i="51" s="1"/>
  <c r="BC319" i="51" s="1"/>
  <c r="BD319" i="51" s="1"/>
  <c r="BE319" i="51" s="1"/>
  <c r="BF319" i="51" s="1"/>
  <c r="BG319" i="51" s="1"/>
  <c r="BH319" i="51" s="1"/>
  <c r="BI319" i="51" s="1"/>
  <c r="BJ319" i="51" s="1"/>
  <c r="BK319" i="51" s="1"/>
  <c r="BL319" i="51" s="1"/>
  <c r="BM319" i="51" s="1"/>
  <c r="BN319" i="51" s="1"/>
  <c r="BO319" i="51" s="1"/>
  <c r="BP319" i="51" s="1"/>
  <c r="BQ319" i="51" s="1"/>
  <c r="BR319" i="51" s="1"/>
  <c r="BS319" i="51" s="1"/>
  <c r="BT319" i="51" s="1"/>
  <c r="BU319" i="51" s="1"/>
  <c r="BV319" i="51" s="1"/>
  <c r="BW319" i="51" s="1"/>
  <c r="BX319" i="51" s="1"/>
  <c r="BY319" i="51" s="1"/>
  <c r="BZ319" i="51" s="1"/>
  <c r="CA319" i="51" s="1"/>
  <c r="CB319" i="51" s="1"/>
  <c r="CC319" i="51" s="1"/>
  <c r="CD319" i="51" s="1"/>
  <c r="CE319" i="51" s="1"/>
  <c r="CF319" i="51" s="1"/>
  <c r="CG319" i="51" s="1"/>
  <c r="CH319" i="51" s="1"/>
  <c r="CI319" i="51" s="1"/>
  <c r="CJ319" i="51" s="1"/>
  <c r="CK319" i="51" s="1"/>
  <c r="CL319" i="51" s="1"/>
  <c r="CM319" i="51" s="1"/>
  <c r="CN319" i="51" s="1"/>
  <c r="CO319" i="51" s="1"/>
  <c r="CP319" i="51" s="1"/>
  <c r="CQ319" i="51" s="1"/>
  <c r="CR319" i="51" s="1"/>
  <c r="K318" i="51"/>
  <c r="L318" i="51" s="1"/>
  <c r="M318" i="51" s="1"/>
  <c r="N318" i="51" s="1"/>
  <c r="O318" i="51" s="1"/>
  <c r="P318" i="51" s="1"/>
  <c r="Q318" i="51" s="1"/>
  <c r="R318" i="51" s="1"/>
  <c r="S318" i="51" s="1"/>
  <c r="T318" i="51" s="1"/>
  <c r="U318" i="51" s="1"/>
  <c r="V318" i="51" s="1"/>
  <c r="W318" i="51" s="1"/>
  <c r="X318" i="51" s="1"/>
  <c r="Y318" i="51" s="1"/>
  <c r="Z318" i="51" s="1"/>
  <c r="AA318" i="51" s="1"/>
  <c r="AB318" i="51" s="1"/>
  <c r="AC318" i="51"/>
  <c r="AD318" i="51" s="1"/>
  <c r="AE318" i="51" s="1"/>
  <c r="AF318" i="51" s="1"/>
  <c r="AG318" i="51" s="1"/>
  <c r="AH318" i="51" s="1"/>
  <c r="AI318" i="51" s="1"/>
  <c r="AJ318" i="51" s="1"/>
  <c r="AK318" i="51" s="1"/>
  <c r="AL318" i="51" s="1"/>
  <c r="AM318" i="51" s="1"/>
  <c r="AN318" i="51" s="1"/>
  <c r="AO318" i="51" s="1"/>
  <c r="AP318" i="51" s="1"/>
  <c r="AQ318" i="51" s="1"/>
  <c r="AR318" i="51" s="1"/>
  <c r="AS318" i="51" s="1"/>
  <c r="AT318" i="51" s="1"/>
  <c r="AU318" i="51" s="1"/>
  <c r="AV318" i="51" s="1"/>
  <c r="AW318" i="51" s="1"/>
  <c r="AX318" i="51" s="1"/>
  <c r="AY318" i="51" s="1"/>
  <c r="AZ318" i="51" s="1"/>
  <c r="BA318" i="51" s="1"/>
  <c r="BB318" i="51" s="1"/>
  <c r="BC318" i="51" s="1"/>
  <c r="BD318" i="51" s="1"/>
  <c r="BE318" i="51" s="1"/>
  <c r="BF318" i="51" s="1"/>
  <c r="BG318" i="51" s="1"/>
  <c r="BH318" i="51" s="1"/>
  <c r="BI318" i="51" s="1"/>
  <c r="BJ318" i="51" s="1"/>
  <c r="BK318" i="51" s="1"/>
  <c r="BL318" i="51" s="1"/>
  <c r="BM318" i="51" s="1"/>
  <c r="BN318" i="51" s="1"/>
  <c r="BO318" i="51" s="1"/>
  <c r="BP318" i="51" s="1"/>
  <c r="BQ318" i="51" s="1"/>
  <c r="BR318" i="51" s="1"/>
  <c r="BS318" i="51" s="1"/>
  <c r="BT318" i="51" s="1"/>
  <c r="BU318" i="51" s="1"/>
  <c r="BV318" i="51" s="1"/>
  <c r="BW318" i="51" s="1"/>
  <c r="BX318" i="51" s="1"/>
  <c r="BY318" i="51" s="1"/>
  <c r="BZ318" i="51" s="1"/>
  <c r="CA318" i="51" s="1"/>
  <c r="CB318" i="51" s="1"/>
  <c r="CC318" i="51" s="1"/>
  <c r="CD318" i="51" s="1"/>
  <c r="CE318" i="51" s="1"/>
  <c r="CF318" i="51" s="1"/>
  <c r="CG318" i="51" s="1"/>
  <c r="CH318" i="51" s="1"/>
  <c r="CI318" i="51" s="1"/>
  <c r="CJ318" i="51" s="1"/>
  <c r="CK318" i="51" s="1"/>
  <c r="CL318" i="51" s="1"/>
  <c r="CM318" i="51" s="1"/>
  <c r="CN318" i="51" s="1"/>
  <c r="CO318" i="51" s="1"/>
  <c r="CP318" i="51" s="1"/>
  <c r="CQ318" i="51" s="1"/>
  <c r="CR318" i="51" s="1"/>
  <c r="K317" i="51"/>
  <c r="L317" i="51"/>
  <c r="M317" i="51" s="1"/>
  <c r="N317" i="51" s="1"/>
  <c r="O317" i="51" s="1"/>
  <c r="P317" i="51" s="1"/>
  <c r="Q317" i="51" s="1"/>
  <c r="R317" i="51" s="1"/>
  <c r="S317" i="51" s="1"/>
  <c r="T317" i="51" s="1"/>
  <c r="U317" i="51" s="1"/>
  <c r="V317" i="51" s="1"/>
  <c r="W317" i="51" s="1"/>
  <c r="X317" i="51" s="1"/>
  <c r="Y317" i="51" s="1"/>
  <c r="Z317" i="51" s="1"/>
  <c r="AA317" i="51"/>
  <c r="AB317" i="51" s="1"/>
  <c r="AC317" i="51" s="1"/>
  <c r="AD317" i="51" s="1"/>
  <c r="AE317" i="51" s="1"/>
  <c r="AF317" i="51" s="1"/>
  <c r="AG317" i="51" s="1"/>
  <c r="AH317" i="51" s="1"/>
  <c r="AI317" i="51" s="1"/>
  <c r="AJ317" i="51" s="1"/>
  <c r="AK317" i="51" s="1"/>
  <c r="AL317" i="51" s="1"/>
  <c r="AM317" i="51" s="1"/>
  <c r="AN317" i="51" s="1"/>
  <c r="AO317" i="51" s="1"/>
  <c r="AP317" i="51" s="1"/>
  <c r="AQ317" i="51" s="1"/>
  <c r="AR317" i="51" s="1"/>
  <c r="AS317" i="51" s="1"/>
  <c r="AT317" i="51" s="1"/>
  <c r="AU317" i="51" s="1"/>
  <c r="AV317" i="51" s="1"/>
  <c r="AW317" i="51" s="1"/>
  <c r="AX317" i="51" s="1"/>
  <c r="AY317" i="51" s="1"/>
  <c r="AZ317" i="51" s="1"/>
  <c r="BA317" i="51" s="1"/>
  <c r="BB317" i="51" s="1"/>
  <c r="H312" i="51"/>
  <c r="K311" i="51"/>
  <c r="L311" i="51"/>
  <c r="M311" i="51" s="1"/>
  <c r="N311" i="51" s="1"/>
  <c r="O311" i="51" s="1"/>
  <c r="P311" i="51" s="1"/>
  <c r="Q311" i="51" s="1"/>
  <c r="R311" i="51" s="1"/>
  <c r="S311" i="51" s="1"/>
  <c r="T311" i="51" s="1"/>
  <c r="U311" i="51" s="1"/>
  <c r="V311" i="51" s="1"/>
  <c r="W311" i="51" s="1"/>
  <c r="X311" i="51" s="1"/>
  <c r="Y311" i="51" s="1"/>
  <c r="Z311" i="51" s="1"/>
  <c r="AA311" i="51" s="1"/>
  <c r="AB311" i="51" s="1"/>
  <c r="AC311" i="51" s="1"/>
  <c r="AD311" i="51" s="1"/>
  <c r="AE311" i="51" s="1"/>
  <c r="AF311" i="51" s="1"/>
  <c r="AG311" i="51" s="1"/>
  <c r="AH311" i="51" s="1"/>
  <c r="AI311" i="51" s="1"/>
  <c r="AJ311" i="51" s="1"/>
  <c r="AK311" i="51" s="1"/>
  <c r="AL311" i="51" s="1"/>
  <c r="AM311" i="51" s="1"/>
  <c r="AN311" i="51" s="1"/>
  <c r="AO311" i="51" s="1"/>
  <c r="AP311" i="51" s="1"/>
  <c r="AQ311" i="51" s="1"/>
  <c r="K310" i="51"/>
  <c r="L310" i="51"/>
  <c r="M310" i="51" s="1"/>
  <c r="N310" i="51" s="1"/>
  <c r="O310" i="51" s="1"/>
  <c r="P310" i="51" s="1"/>
  <c r="Q310" i="51" s="1"/>
  <c r="R310" i="51" s="1"/>
  <c r="S310" i="51" s="1"/>
  <c r="T310" i="51" s="1"/>
  <c r="U310" i="51"/>
  <c r="V310" i="51" s="1"/>
  <c r="W310" i="51" s="1"/>
  <c r="X310" i="51" s="1"/>
  <c r="Y310" i="51" s="1"/>
  <c r="Z310" i="51" s="1"/>
  <c r="AA310" i="51"/>
  <c r="AB310" i="51" s="1"/>
  <c r="AC310" i="51" s="1"/>
  <c r="AD310" i="51" s="1"/>
  <c r="AE310" i="51" s="1"/>
  <c r="AF310" i="51" s="1"/>
  <c r="AG310" i="51" s="1"/>
  <c r="K309" i="51"/>
  <c r="L309" i="51" s="1"/>
  <c r="M309" i="51" s="1"/>
  <c r="N309" i="51" s="1"/>
  <c r="O309" i="51" s="1"/>
  <c r="P309" i="51"/>
  <c r="Q309" i="51"/>
  <c r="R309" i="51" s="1"/>
  <c r="S309" i="51" s="1"/>
  <c r="T309" i="51" s="1"/>
  <c r="U309" i="51" s="1"/>
  <c r="V309" i="51"/>
  <c r="W309" i="51" s="1"/>
  <c r="X309" i="51" s="1"/>
  <c r="Y309" i="51" s="1"/>
  <c r="H305" i="51"/>
  <c r="K304" i="51"/>
  <c r="L304" i="51"/>
  <c r="M304" i="51"/>
  <c r="N304" i="51" s="1"/>
  <c r="O304" i="51" s="1"/>
  <c r="P304" i="51" s="1"/>
  <c r="Q304" i="51" s="1"/>
  <c r="R304" i="51"/>
  <c r="S304" i="51" s="1"/>
  <c r="T304" i="51" s="1"/>
  <c r="U304" i="51" s="1"/>
  <c r="V304" i="51" s="1"/>
  <c r="W304" i="51" s="1"/>
  <c r="X304" i="51" s="1"/>
  <c r="Y304" i="51" s="1"/>
  <c r="K303" i="51"/>
  <c r="L303" i="51"/>
  <c r="M303" i="51" s="1"/>
  <c r="N303" i="51" s="1"/>
  <c r="O303" i="51"/>
  <c r="P303" i="51" s="1"/>
  <c r="Q303" i="51" s="1"/>
  <c r="R303" i="51" s="1"/>
  <c r="S303" i="51" s="1"/>
  <c r="T303" i="51" s="1"/>
  <c r="U303" i="51" s="1"/>
  <c r="V303" i="51" s="1"/>
  <c r="W303" i="51" s="1"/>
  <c r="X303" i="51" s="1"/>
  <c r="Y303" i="51" s="1"/>
  <c r="Z303" i="51" s="1"/>
  <c r="AA303" i="51" s="1"/>
  <c r="AB303" i="51" s="1"/>
  <c r="AC303" i="51" s="1"/>
  <c r="AD303" i="51" s="1"/>
  <c r="AE303" i="51" s="1"/>
  <c r="AF303" i="51" s="1"/>
  <c r="AG303" i="51"/>
  <c r="AH303" i="51" s="1"/>
  <c r="AI303" i="51" s="1"/>
  <c r="AJ303" i="51" s="1"/>
  <c r="AK303" i="51" s="1"/>
  <c r="AL303" i="51" s="1"/>
  <c r="K302" i="51"/>
  <c r="L302" i="51"/>
  <c r="M302" i="51" s="1"/>
  <c r="N302" i="51" s="1"/>
  <c r="O302" i="51" s="1"/>
  <c r="P302" i="51" s="1"/>
  <c r="Q302" i="51"/>
  <c r="R302" i="51"/>
  <c r="S302" i="51" s="1"/>
  <c r="T302" i="51" s="1"/>
  <c r="U302" i="51" s="1"/>
  <c r="V302" i="51" s="1"/>
  <c r="W302" i="51"/>
  <c r="X302" i="51" s="1"/>
  <c r="Y302" i="51" s="1"/>
  <c r="Z302" i="51" s="1"/>
  <c r="K301" i="51"/>
  <c r="L301" i="51"/>
  <c r="M301" i="51"/>
  <c r="N301" i="51"/>
  <c r="O301" i="51" s="1"/>
  <c r="P301" i="51" s="1"/>
  <c r="Q301" i="51" s="1"/>
  <c r="R301" i="51" s="1"/>
  <c r="S301" i="51"/>
  <c r="T301" i="51" s="1"/>
  <c r="U301" i="51" s="1"/>
  <c r="V301" i="51" s="1"/>
  <c r="W301" i="51" s="1"/>
  <c r="X301" i="51" s="1"/>
  <c r="Y301" i="51" s="1"/>
  <c r="Z301" i="51" s="1"/>
  <c r="AA301" i="51" s="1"/>
  <c r="AB301" i="51" s="1"/>
  <c r="AC301" i="51" s="1"/>
  <c r="AD301" i="51" s="1"/>
  <c r="AE301" i="51" s="1"/>
  <c r="AF301" i="51" s="1"/>
  <c r="AG301" i="51" s="1"/>
  <c r="AH301" i="51" s="1"/>
  <c r="AI301" i="51" s="1"/>
  <c r="AJ301" i="51" s="1"/>
  <c r="AK301" i="51"/>
  <c r="AL301" i="51" s="1"/>
  <c r="AM301" i="51" s="1"/>
  <c r="AN301" i="51" s="1"/>
  <c r="AO301" i="51" s="1"/>
  <c r="K300" i="51"/>
  <c r="L300" i="51"/>
  <c r="M300" i="51"/>
  <c r="N300" i="51" s="1"/>
  <c r="O300" i="51" s="1"/>
  <c r="P300" i="51" s="1"/>
  <c r="Q300" i="51" s="1"/>
  <c r="R300" i="51"/>
  <c r="S300" i="51"/>
  <c r="T300" i="51" s="1"/>
  <c r="U300" i="51" s="1"/>
  <c r="V300" i="51" s="1"/>
  <c r="W300" i="51" s="1"/>
  <c r="X300" i="51" s="1"/>
  <c r="Y300" i="51" s="1"/>
  <c r="K299" i="51"/>
  <c r="L299" i="51"/>
  <c r="M299" i="51" s="1"/>
  <c r="N299" i="51" s="1"/>
  <c r="O299" i="51"/>
  <c r="P299" i="51"/>
  <c r="Q299" i="51" s="1"/>
  <c r="R299" i="51" s="1"/>
  <c r="S299" i="51" s="1"/>
  <c r="T299" i="51" s="1"/>
  <c r="U299" i="51" s="1"/>
  <c r="V299" i="51" s="1"/>
  <c r="W299" i="51" s="1"/>
  <c r="X299" i="51" s="1"/>
  <c r="Y299" i="51" s="1"/>
  <c r="K298" i="51"/>
  <c r="L298" i="51"/>
  <c r="M298" i="51"/>
  <c r="N298" i="51" s="1"/>
  <c r="O298" i="51" s="1"/>
  <c r="P298" i="51" s="1"/>
  <c r="Q298" i="51" s="1"/>
  <c r="R298" i="51"/>
  <c r="S298" i="51" s="1"/>
  <c r="T298" i="51" s="1"/>
  <c r="U298" i="51" s="1"/>
  <c r="V298" i="51" s="1"/>
  <c r="W298" i="51" s="1"/>
  <c r="X298" i="51" s="1"/>
  <c r="Y298" i="51" s="1"/>
  <c r="K297" i="51"/>
  <c r="L297" i="51"/>
  <c r="M297" i="51" s="1"/>
  <c r="N297" i="51" s="1"/>
  <c r="O297" i="51"/>
  <c r="P297" i="51" s="1"/>
  <c r="Q297" i="51" s="1"/>
  <c r="R297" i="51" s="1"/>
  <c r="S297" i="51" s="1"/>
  <c r="T297" i="51" s="1"/>
  <c r="U297" i="51" s="1"/>
  <c r="V297" i="51" s="1"/>
  <c r="W297" i="51" s="1"/>
  <c r="X297" i="51" s="1"/>
  <c r="Y297" i="51" s="1"/>
  <c r="K296" i="51"/>
  <c r="L296" i="51"/>
  <c r="M296" i="51"/>
  <c r="N296" i="51" s="1"/>
  <c r="O296" i="51" s="1"/>
  <c r="P296" i="51" s="1"/>
  <c r="Q296" i="51" s="1"/>
  <c r="R296" i="51" s="1"/>
  <c r="S296" i="51" s="1"/>
  <c r="T296" i="51" s="1"/>
  <c r="U296" i="51" s="1"/>
  <c r="V296" i="51" s="1"/>
  <c r="W296" i="51" s="1"/>
  <c r="X296" i="51" s="1"/>
  <c r="H291" i="51"/>
  <c r="K290" i="51"/>
  <c r="L290" i="51"/>
  <c r="M290" i="51" s="1"/>
  <c r="N290" i="51" s="1"/>
  <c r="O290" i="51" s="1"/>
  <c r="P290" i="51" s="1"/>
  <c r="Q290" i="51" s="1"/>
  <c r="R290" i="51" s="1"/>
  <c r="S290" i="51" s="1"/>
  <c r="T290" i="51" s="1"/>
  <c r="U290" i="51" s="1"/>
  <c r="V290" i="51" s="1"/>
  <c r="W290" i="51" s="1"/>
  <c r="X290" i="51" s="1"/>
  <c r="Y290" i="51" s="1"/>
  <c r="Z290" i="51" s="1"/>
  <c r="AA290" i="51" s="1"/>
  <c r="AB290" i="51" s="1"/>
  <c r="AC290" i="51" s="1"/>
  <c r="AD290" i="51" s="1"/>
  <c r="AE290" i="51" s="1"/>
  <c r="K289" i="51"/>
  <c r="L289" i="51"/>
  <c r="M289" i="51"/>
  <c r="N289" i="51" s="1"/>
  <c r="O289" i="51" s="1"/>
  <c r="P289" i="51" s="1"/>
  <c r="Q289" i="51" s="1"/>
  <c r="R289" i="51"/>
  <c r="S289" i="51"/>
  <c r="T289" i="51" s="1"/>
  <c r="U289" i="51" s="1"/>
  <c r="V289" i="51" s="1"/>
  <c r="W289" i="51" s="1"/>
  <c r="X289" i="51"/>
  <c r="Y289" i="51" s="1"/>
  <c r="Z289" i="51" s="1"/>
  <c r="AA289" i="51" s="1"/>
  <c r="AB289" i="51" s="1"/>
  <c r="AC289" i="51" s="1"/>
  <c r="AD289" i="51" s="1"/>
  <c r="AE289" i="51" s="1"/>
  <c r="AF289" i="51" s="1"/>
  <c r="AG289" i="51" s="1"/>
  <c r="AH289" i="51" s="1"/>
  <c r="AI289" i="51" s="1"/>
  <c r="AJ289" i="51" s="1"/>
  <c r="AK289" i="51" s="1"/>
  <c r="AL289" i="51" s="1"/>
  <c r="AM289" i="51" s="1"/>
  <c r="AN289" i="51" s="1"/>
  <c r="AO289" i="51" s="1"/>
  <c r="AP289" i="51"/>
  <c r="AQ289" i="51" s="1"/>
  <c r="AR289" i="51" s="1"/>
  <c r="AS289" i="51" s="1"/>
  <c r="AT289" i="51" s="1"/>
  <c r="AU289" i="51" s="1"/>
  <c r="AV289" i="51" s="1"/>
  <c r="AW289" i="51" s="1"/>
  <c r="AX289" i="51" s="1"/>
  <c r="AY289" i="51" s="1"/>
  <c r="AZ289" i="51" s="1"/>
  <c r="BA289" i="51" s="1"/>
  <c r="K288" i="51"/>
  <c r="L288" i="51"/>
  <c r="M288" i="51" s="1"/>
  <c r="N288" i="51" s="1"/>
  <c r="O288" i="51" s="1"/>
  <c r="P288" i="51" s="1"/>
  <c r="Q288" i="51"/>
  <c r="R288" i="51" s="1"/>
  <c r="S288" i="51" s="1"/>
  <c r="T288" i="51" s="1"/>
  <c r="U288" i="51" s="1"/>
  <c r="V288" i="51" s="1"/>
  <c r="W288" i="51" s="1"/>
  <c r="X288" i="51" s="1"/>
  <c r="Y288" i="51" s="1"/>
  <c r="Z288" i="51" s="1"/>
  <c r="AA288" i="51" s="1"/>
  <c r="AB288" i="51" s="1"/>
  <c r="AC288" i="51" s="1"/>
  <c r="AD288" i="51" s="1"/>
  <c r="AE288" i="51" s="1"/>
  <c r="K287" i="51"/>
  <c r="L287" i="51" s="1"/>
  <c r="M287" i="51" s="1"/>
  <c r="N287" i="51" s="1"/>
  <c r="O287" i="51" s="1"/>
  <c r="P287" i="51" s="1"/>
  <c r="Q287" i="51" s="1"/>
  <c r="R287" i="51" s="1"/>
  <c r="S287" i="51" s="1"/>
  <c r="T287" i="51" s="1"/>
  <c r="U287" i="51" s="1"/>
  <c r="V287" i="51" s="1"/>
  <c r="W287" i="51" s="1"/>
  <c r="X287" i="51" s="1"/>
  <c r="Y287" i="51" s="1"/>
  <c r="Z287" i="51" s="1"/>
  <c r="AA287" i="51" s="1"/>
  <c r="AB287" i="51" s="1"/>
  <c r="AC287" i="51" s="1"/>
  <c r="AD287" i="51" s="1"/>
  <c r="AE287" i="51" s="1"/>
  <c r="K286" i="51"/>
  <c r="L286" i="51" s="1"/>
  <c r="M286" i="51" s="1"/>
  <c r="N286" i="51" s="1"/>
  <c r="O286" i="51" s="1"/>
  <c r="P286" i="51" s="1"/>
  <c r="Q286" i="51" s="1"/>
  <c r="R286" i="51" s="1"/>
  <c r="S286" i="51" s="1"/>
  <c r="T286" i="51" s="1"/>
  <c r="U286" i="51" s="1"/>
  <c r="V286" i="51" s="1"/>
  <c r="W286" i="51" s="1"/>
  <c r="X286" i="51"/>
  <c r="Y286" i="51" s="1"/>
  <c r="Z286" i="51" s="1"/>
  <c r="AA286" i="51" s="1"/>
  <c r="AB286" i="51" s="1"/>
  <c r="AC286" i="51" s="1"/>
  <c r="AD286" i="51" s="1"/>
  <c r="AE286" i="51" s="1"/>
  <c r="AF286" i="51" s="1"/>
  <c r="AG286" i="51" s="1"/>
  <c r="AH286" i="51" s="1"/>
  <c r="AI286" i="51" s="1"/>
  <c r="K285" i="51"/>
  <c r="L285" i="51" s="1"/>
  <c r="M285" i="51" s="1"/>
  <c r="N285" i="51" s="1"/>
  <c r="O285" i="51" s="1"/>
  <c r="P285" i="51"/>
  <c r="Q285" i="51"/>
  <c r="R285" i="51" s="1"/>
  <c r="S285" i="51" s="1"/>
  <c r="T285" i="51" s="1"/>
  <c r="U285" i="51" s="1"/>
  <c r="V285" i="51" s="1"/>
  <c r="W285" i="51" s="1"/>
  <c r="X285" i="51" s="1"/>
  <c r="Y285" i="51" s="1"/>
  <c r="Z285" i="51" s="1"/>
  <c r="AA285" i="51" s="1"/>
  <c r="AB285" i="51" s="1"/>
  <c r="AC285" i="51" s="1"/>
  <c r="AD285" i="51" s="1"/>
  <c r="AE285" i="51" s="1"/>
  <c r="AF285" i="51" s="1"/>
  <c r="AG285" i="51" s="1"/>
  <c r="AH285" i="51" s="1"/>
  <c r="AI285" i="51" s="1"/>
  <c r="AJ285" i="51" s="1"/>
  <c r="AK285" i="51" s="1"/>
  <c r="AL285" i="51" s="1"/>
  <c r="AM285" i="51" s="1"/>
  <c r="AN285" i="51" s="1"/>
  <c r="AO285" i="51" s="1"/>
  <c r="AP285" i="51" s="1"/>
  <c r="AQ285" i="51" s="1"/>
  <c r="AR285" i="51" s="1"/>
  <c r="AS285" i="51" s="1"/>
  <c r="AT285" i="51" s="1"/>
  <c r="AU285" i="51" s="1"/>
  <c r="AV285" i="51" s="1"/>
  <c r="AW285" i="51" s="1"/>
  <c r="AX285" i="51" s="1"/>
  <c r="AY285" i="51" s="1"/>
  <c r="K284" i="51"/>
  <c r="L284" i="51"/>
  <c r="M284" i="51" s="1"/>
  <c r="N284" i="51" s="1"/>
  <c r="O284" i="51" s="1"/>
  <c r="P284" i="51" s="1"/>
  <c r="Q284" i="51" s="1"/>
  <c r="R284" i="51" s="1"/>
  <c r="S284" i="51" s="1"/>
  <c r="T284" i="51" s="1"/>
  <c r="U284" i="51" s="1"/>
  <c r="V284" i="51" s="1"/>
  <c r="W284" i="51" s="1"/>
  <c r="X284" i="51" s="1"/>
  <c r="Y284" i="51" s="1"/>
  <c r="Z284" i="51" s="1"/>
  <c r="AA284" i="51" s="1"/>
  <c r="AB284" i="51" s="1"/>
  <c r="AC284" i="51" s="1"/>
  <c r="AD284" i="51" s="1"/>
  <c r="AE284" i="51" s="1"/>
  <c r="H279" i="51"/>
  <c r="K278" i="51"/>
  <c r="L278" i="51"/>
  <c r="M278" i="51"/>
  <c r="N278" i="51"/>
  <c r="O278" i="51" s="1"/>
  <c r="P278" i="51" s="1"/>
  <c r="Q278" i="51" s="1"/>
  <c r="R278" i="51" s="1"/>
  <c r="S278" i="51"/>
  <c r="T278" i="51" s="1"/>
  <c r="U278" i="51" s="1"/>
  <c r="V278" i="51" s="1"/>
  <c r="W278" i="51" s="1"/>
  <c r="X278" i="51" s="1"/>
  <c r="Y278" i="51" s="1"/>
  <c r="Z278" i="51" s="1"/>
  <c r="K277" i="51"/>
  <c r="L277" i="51"/>
  <c r="M277" i="51" s="1"/>
  <c r="N277" i="51" s="1"/>
  <c r="O277" i="51"/>
  <c r="P277" i="51" s="1"/>
  <c r="Q277" i="51" s="1"/>
  <c r="R277" i="51" s="1"/>
  <c r="S277" i="51" s="1"/>
  <c r="T277" i="51" s="1"/>
  <c r="U277" i="51" s="1"/>
  <c r="V277" i="51" s="1"/>
  <c r="W277" i="51" s="1"/>
  <c r="X277" i="51" s="1"/>
  <c r="Y277" i="51" s="1"/>
  <c r="Z277" i="51" s="1"/>
  <c r="K276" i="51"/>
  <c r="L276" i="51"/>
  <c r="M276" i="51" s="1"/>
  <c r="N276" i="51" s="1"/>
  <c r="O276" i="51" s="1"/>
  <c r="P276" i="51" s="1"/>
  <c r="Q276" i="51"/>
  <c r="R276" i="51" s="1"/>
  <c r="S276" i="51" s="1"/>
  <c r="T276" i="51" s="1"/>
  <c r="U276" i="51" s="1"/>
  <c r="V276" i="51" s="1"/>
  <c r="W276" i="51" s="1"/>
  <c r="X276" i="51" s="1"/>
  <c r="Y276" i="51" s="1"/>
  <c r="Z276" i="51" s="1"/>
  <c r="K275" i="51"/>
  <c r="L275" i="51"/>
  <c r="M275" i="51"/>
  <c r="N275" i="51" s="1"/>
  <c r="O275" i="51" s="1"/>
  <c r="P275" i="51" s="1"/>
  <c r="Q275" i="51" s="1"/>
  <c r="R275" i="51" s="1"/>
  <c r="S275" i="51" s="1"/>
  <c r="T275" i="51" s="1"/>
  <c r="U275" i="51" s="1"/>
  <c r="V275" i="51" s="1"/>
  <c r="W275" i="51" s="1"/>
  <c r="X275" i="51" s="1"/>
  <c r="Y275" i="51" s="1"/>
  <c r="Z275" i="51" s="1"/>
  <c r="K274" i="51"/>
  <c r="L274" i="51"/>
  <c r="M274" i="51" s="1"/>
  <c r="N274" i="51" s="1"/>
  <c r="O274" i="51" s="1"/>
  <c r="P274" i="51" s="1"/>
  <c r="Q274" i="51" s="1"/>
  <c r="R274" i="51" s="1"/>
  <c r="S274" i="51" s="1"/>
  <c r="T274" i="51" s="1"/>
  <c r="U274" i="51" s="1"/>
  <c r="V274" i="51" s="1"/>
  <c r="W274" i="51" s="1"/>
  <c r="X274" i="51" s="1"/>
  <c r="Y274" i="51" s="1"/>
  <c r="Z274" i="51" s="1"/>
  <c r="AA274" i="51"/>
  <c r="AB274" i="51" s="1"/>
  <c r="AC274" i="51" s="1"/>
  <c r="AD274" i="51" s="1"/>
  <c r="AE274" i="51" s="1"/>
  <c r="K273" i="51"/>
  <c r="L273" i="51"/>
  <c r="M273" i="51"/>
  <c r="N273" i="51" s="1"/>
  <c r="O273" i="51" s="1"/>
  <c r="P273" i="51" s="1"/>
  <c r="Q273" i="51" s="1"/>
  <c r="R273" i="51"/>
  <c r="S273" i="51"/>
  <c r="T273" i="51" s="1"/>
  <c r="U273" i="51" s="1"/>
  <c r="V273" i="51" s="1"/>
  <c r="W273" i="51" s="1"/>
  <c r="X273" i="51" s="1"/>
  <c r="Y273" i="51" s="1"/>
  <c r="Z273" i="51" s="1"/>
  <c r="K272" i="51"/>
  <c r="L272" i="51" s="1"/>
  <c r="M272" i="51" s="1"/>
  <c r="N272" i="51"/>
  <c r="O272" i="51"/>
  <c r="P272" i="51" s="1"/>
  <c r="Q272" i="51" s="1"/>
  <c r="R272" i="51" s="1"/>
  <c r="S272" i="51" s="1"/>
  <c r="T272" i="51"/>
  <c r="U272" i="51" s="1"/>
  <c r="V272" i="51" s="1"/>
  <c r="W272" i="51" s="1"/>
  <c r="X272" i="51" s="1"/>
  <c r="Y272" i="51" s="1"/>
  <c r="Z272" i="51" s="1"/>
  <c r="K271" i="51"/>
  <c r="L271" i="51" s="1"/>
  <c r="M271" i="51" s="1"/>
  <c r="N271" i="51" s="1"/>
  <c r="O271" i="51" s="1"/>
  <c r="P271" i="51"/>
  <c r="Q271" i="51"/>
  <c r="R271" i="51" s="1"/>
  <c r="S271" i="51" s="1"/>
  <c r="T271" i="51" s="1"/>
  <c r="U271" i="51" s="1"/>
  <c r="V271" i="51"/>
  <c r="W271" i="51" s="1"/>
  <c r="X271" i="51" s="1"/>
  <c r="Y271" i="51" s="1"/>
  <c r="Z271" i="51" s="1"/>
  <c r="K270" i="51"/>
  <c r="L270" i="51"/>
  <c r="M270" i="51"/>
  <c r="N270" i="51" s="1"/>
  <c r="O270" i="51" s="1"/>
  <c r="P270" i="51" s="1"/>
  <c r="Q270" i="51" s="1"/>
  <c r="R270" i="51"/>
  <c r="S270" i="51"/>
  <c r="T270" i="51" s="1"/>
  <c r="U270" i="51" s="1"/>
  <c r="V270" i="51" s="1"/>
  <c r="W270" i="51" s="1"/>
  <c r="X270" i="51" s="1"/>
  <c r="Y270" i="51" s="1"/>
  <c r="Z270" i="51" s="1"/>
  <c r="K269" i="51"/>
  <c r="L269" i="51" s="1"/>
  <c r="M269" i="51" s="1"/>
  <c r="N269" i="51"/>
  <c r="O269" i="51"/>
  <c r="P269" i="51" s="1"/>
  <c r="Q269" i="51" s="1"/>
  <c r="R269" i="51" s="1"/>
  <c r="S269" i="51" s="1"/>
  <c r="T269" i="51"/>
  <c r="U269" i="51" s="1"/>
  <c r="V269" i="51" s="1"/>
  <c r="W269" i="51" s="1"/>
  <c r="X269" i="51" s="1"/>
  <c r="Y269" i="51" s="1"/>
  <c r="Z269" i="51" s="1"/>
  <c r="K268" i="51"/>
  <c r="L268" i="51" s="1"/>
  <c r="M268" i="51" s="1"/>
  <c r="N268" i="51" s="1"/>
  <c r="O268" i="51" s="1"/>
  <c r="P268" i="51"/>
  <c r="Q268" i="51"/>
  <c r="R268" i="51" s="1"/>
  <c r="S268" i="51" s="1"/>
  <c r="T268" i="51" s="1"/>
  <c r="U268" i="51" s="1"/>
  <c r="V268" i="51"/>
  <c r="W268" i="51" s="1"/>
  <c r="X268" i="51" s="1"/>
  <c r="Y268" i="51" s="1"/>
  <c r="Z268" i="51" s="1"/>
  <c r="K267" i="51"/>
  <c r="L267" i="51"/>
  <c r="M267" i="51"/>
  <c r="N267" i="51" s="1"/>
  <c r="O267" i="51" s="1"/>
  <c r="P267" i="51" s="1"/>
  <c r="Q267" i="51" s="1"/>
  <c r="R267" i="51"/>
  <c r="S267" i="51"/>
  <c r="T267" i="51" s="1"/>
  <c r="U267" i="51" s="1"/>
  <c r="V267" i="51" s="1"/>
  <c r="W267" i="51" s="1"/>
  <c r="X267" i="51" s="1"/>
  <c r="Y267" i="51" s="1"/>
  <c r="Z267" i="51" s="1"/>
  <c r="AA267" i="51" s="1"/>
  <c r="K266" i="51"/>
  <c r="L266" i="51"/>
  <c r="M266" i="51"/>
  <c r="N266" i="51"/>
  <c r="O266" i="51" s="1"/>
  <c r="P266" i="51" s="1"/>
  <c r="Q266" i="51" s="1"/>
  <c r="R266" i="51" s="1"/>
  <c r="S266" i="51" s="1"/>
  <c r="T266" i="51" s="1"/>
  <c r="U266" i="51" s="1"/>
  <c r="V266" i="51" s="1"/>
  <c r="W266" i="51" s="1"/>
  <c r="X266" i="51" s="1"/>
  <c r="Y266" i="51" s="1"/>
  <c r="K265" i="51"/>
  <c r="L265" i="51" s="1"/>
  <c r="M265" i="51" s="1"/>
  <c r="N265" i="51" s="1"/>
  <c r="O265" i="51" s="1"/>
  <c r="P265" i="51"/>
  <c r="Q265" i="51"/>
  <c r="R265" i="51" s="1"/>
  <c r="S265" i="51" s="1"/>
  <c r="T265" i="51" s="1"/>
  <c r="U265" i="51" s="1"/>
  <c r="V265" i="51" s="1"/>
  <c r="W265" i="51" s="1"/>
  <c r="X265" i="51" s="1"/>
  <c r="Y265" i="51" s="1"/>
  <c r="Z265" i="51" s="1"/>
  <c r="K264" i="51"/>
  <c r="L264" i="51"/>
  <c r="M264" i="51"/>
  <c r="N264" i="51" s="1"/>
  <c r="O264" i="51" s="1"/>
  <c r="P264" i="51" s="1"/>
  <c r="Q264" i="51" s="1"/>
  <c r="R264" i="51"/>
  <c r="S264" i="51" s="1"/>
  <c r="T264" i="51" s="1"/>
  <c r="U264" i="51" s="1"/>
  <c r="V264" i="51" s="1"/>
  <c r="W264" i="51" s="1"/>
  <c r="K263" i="51"/>
  <c r="L263" i="51"/>
  <c r="M263" i="51" s="1"/>
  <c r="N263" i="51" s="1"/>
  <c r="O263" i="51" s="1"/>
  <c r="P263" i="51" s="1"/>
  <c r="Q263" i="51"/>
  <c r="R263" i="51"/>
  <c r="S263" i="51" s="1"/>
  <c r="T263" i="51" s="1"/>
  <c r="U263" i="51" s="1"/>
  <c r="V263" i="51" s="1"/>
  <c r="W263" i="51"/>
  <c r="X263" i="51" s="1"/>
  <c r="Y263" i="51" s="1"/>
  <c r="K262" i="51"/>
  <c r="L262" i="51" s="1"/>
  <c r="M262" i="51" s="1"/>
  <c r="N262" i="51"/>
  <c r="O262" i="51"/>
  <c r="P262" i="51" s="1"/>
  <c r="Q262" i="51" s="1"/>
  <c r="R262" i="51" s="1"/>
  <c r="S262" i="51" s="1"/>
  <c r="T262" i="51"/>
  <c r="U262" i="51"/>
  <c r="V262" i="51" s="1"/>
  <c r="W262" i="51" s="1"/>
  <c r="X262" i="51" s="1"/>
  <c r="Y262" i="51" s="1"/>
  <c r="K261" i="51"/>
  <c r="L261" i="51" s="1"/>
  <c r="M261" i="51" s="1"/>
  <c r="N261" i="51" s="1"/>
  <c r="O261" i="51" s="1"/>
  <c r="P261" i="51" s="1"/>
  <c r="Q261" i="51" s="1"/>
  <c r="R261" i="51" s="1"/>
  <c r="S261" i="51" s="1"/>
  <c r="T261" i="51" s="1"/>
  <c r="U261" i="51" s="1"/>
  <c r="V261" i="51" s="1"/>
  <c r="W261" i="51" s="1"/>
  <c r="X261" i="51"/>
  <c r="Y261" i="51" s="1"/>
  <c r="Z261" i="51" s="1"/>
  <c r="K260" i="51"/>
  <c r="L260" i="51"/>
  <c r="M260" i="51"/>
  <c r="N260" i="51"/>
  <c r="O260" i="51" s="1"/>
  <c r="P260" i="51" s="1"/>
  <c r="Q260" i="51" s="1"/>
  <c r="R260" i="51" s="1"/>
  <c r="S260" i="51"/>
  <c r="T260" i="51"/>
  <c r="U260" i="51" s="1"/>
  <c r="V260" i="51" s="1"/>
  <c r="W260" i="51" s="1"/>
  <c r="X260" i="51" s="1"/>
  <c r="Y260" i="51" s="1"/>
  <c r="Z260" i="51" s="1"/>
  <c r="AA260" i="51" s="1"/>
  <c r="AB260" i="51" s="1"/>
  <c r="AC260" i="51" s="1"/>
  <c r="AD260" i="51" s="1"/>
  <c r="AE260" i="51" s="1"/>
  <c r="AF260" i="51" s="1"/>
  <c r="AG260" i="51" s="1"/>
  <c r="H255" i="51"/>
  <c r="K254" i="51"/>
  <c r="L254" i="51"/>
  <c r="M254" i="51"/>
  <c r="N254" i="51"/>
  <c r="O254" i="51" s="1"/>
  <c r="P254" i="51" s="1"/>
  <c r="Q254" i="51" s="1"/>
  <c r="R254" i="51" s="1"/>
  <c r="S254" i="51"/>
  <c r="T254" i="51"/>
  <c r="U254" i="51" s="1"/>
  <c r="V254" i="51" s="1"/>
  <c r="W254" i="51" s="1"/>
  <c r="X254" i="51" s="1"/>
  <c r="Y254" i="51"/>
  <c r="Z254" i="51" s="1"/>
  <c r="AA254" i="51" s="1"/>
  <c r="AB254" i="51" s="1"/>
  <c r="AC254" i="51" s="1"/>
  <c r="AD254" i="51" s="1"/>
  <c r="AE254" i="51" s="1"/>
  <c r="AF254" i="51" s="1"/>
  <c r="AG254" i="51" s="1"/>
  <c r="AH254" i="51" s="1"/>
  <c r="AI254" i="51" s="1"/>
  <c r="AJ254" i="51" s="1"/>
  <c r="AK254" i="51" s="1"/>
  <c r="AL254" i="51" s="1"/>
  <c r="AM254" i="51" s="1"/>
  <c r="AN254" i="51" s="1"/>
  <c r="AO254" i="51" s="1"/>
  <c r="AP254" i="51" s="1"/>
  <c r="AQ254" i="51" s="1"/>
  <c r="AR254" i="51" s="1"/>
  <c r="K253" i="51"/>
  <c r="L253" i="51"/>
  <c r="M253" i="51" s="1"/>
  <c r="N253" i="51" s="1"/>
  <c r="O253" i="51"/>
  <c r="P253" i="51"/>
  <c r="Q253" i="51" s="1"/>
  <c r="R253" i="51" s="1"/>
  <c r="S253" i="51" s="1"/>
  <c r="T253" i="51" s="1"/>
  <c r="U253" i="51"/>
  <c r="V253" i="51" s="1"/>
  <c r="W253" i="51" s="1"/>
  <c r="X253" i="51" s="1"/>
  <c r="Y253" i="51" s="1"/>
  <c r="Z253" i="51" s="1"/>
  <c r="AA253" i="51" s="1"/>
  <c r="AB253" i="51" s="1"/>
  <c r="AC253" i="51" s="1"/>
  <c r="AD253" i="51" s="1"/>
  <c r="AE253" i="51" s="1"/>
  <c r="AF253" i="51" s="1"/>
  <c r="AG253" i="51" s="1"/>
  <c r="AH253" i="51" s="1"/>
  <c r="AI253" i="51" s="1"/>
  <c r="AJ253" i="51" s="1"/>
  <c r="AK253" i="51" s="1"/>
  <c r="AL253" i="51" s="1"/>
  <c r="AM253" i="51" s="1"/>
  <c r="AN253" i="51" s="1"/>
  <c r="AO253" i="51" s="1"/>
  <c r="AP253" i="51" s="1"/>
  <c r="K252" i="51"/>
  <c r="L252" i="51"/>
  <c r="M252" i="51"/>
  <c r="N252" i="51"/>
  <c r="O252" i="51" s="1"/>
  <c r="P252" i="51" s="1"/>
  <c r="Q252" i="51" s="1"/>
  <c r="R252" i="51" s="1"/>
  <c r="S252" i="51"/>
  <c r="T252" i="51" s="1"/>
  <c r="U252" i="51" s="1"/>
  <c r="V252" i="51" s="1"/>
  <c r="W252" i="51" s="1"/>
  <c r="X252" i="51" s="1"/>
  <c r="Y252" i="51" s="1"/>
  <c r="Z252" i="51" s="1"/>
  <c r="AA252" i="51" s="1"/>
  <c r="AB252" i="51" s="1"/>
  <c r="AC252" i="51" s="1"/>
  <c r="AD252" i="51" s="1"/>
  <c r="AE252" i="51" s="1"/>
  <c r="AF252" i="51" s="1"/>
  <c r="AG252" i="51" s="1"/>
  <c r="AH252" i="51" s="1"/>
  <c r="AI252" i="51" s="1"/>
  <c r="AJ252" i="51" s="1"/>
  <c r="AK252" i="51" s="1"/>
  <c r="AL252" i="51" s="1"/>
  <c r="AM252" i="51" s="1"/>
  <c r="AN252" i="51" s="1"/>
  <c r="AO252" i="51" s="1"/>
  <c r="AP252" i="51" s="1"/>
  <c r="K251" i="51"/>
  <c r="L251" i="51"/>
  <c r="M251" i="51" s="1"/>
  <c r="N251" i="51" s="1"/>
  <c r="O251" i="51" s="1"/>
  <c r="P251" i="51" s="1"/>
  <c r="Q251" i="51"/>
  <c r="R251" i="51"/>
  <c r="S251" i="51" s="1"/>
  <c r="T251" i="51" s="1"/>
  <c r="U251" i="51" s="1"/>
  <c r="V251" i="51" s="1"/>
  <c r="W251" i="51"/>
  <c r="X251" i="51" s="1"/>
  <c r="Y251" i="51" s="1"/>
  <c r="Z251" i="51" s="1"/>
  <c r="AA251" i="51" s="1"/>
  <c r="AB251" i="51" s="1"/>
  <c r="AC251" i="51" s="1"/>
  <c r="AD251" i="51" s="1"/>
  <c r="AE251" i="51" s="1"/>
  <c r="AF251" i="51" s="1"/>
  <c r="AG251" i="51" s="1"/>
  <c r="AH251" i="51" s="1"/>
  <c r="AI251" i="51" s="1"/>
  <c r="AJ251" i="51" s="1"/>
  <c r="AK251" i="51" s="1"/>
  <c r="AL251" i="51" s="1"/>
  <c r="AM251" i="51" s="1"/>
  <c r="AN251" i="51" s="1"/>
  <c r="AO251" i="51" s="1"/>
  <c r="AP251" i="51" s="1"/>
  <c r="K250" i="51"/>
  <c r="L250" i="51"/>
  <c r="M250" i="51" s="1"/>
  <c r="N250" i="51" s="1"/>
  <c r="O250" i="51"/>
  <c r="P250" i="51"/>
  <c r="Q250" i="51" s="1"/>
  <c r="R250" i="51" s="1"/>
  <c r="S250" i="51" s="1"/>
  <c r="T250" i="51" s="1"/>
  <c r="U250" i="51"/>
  <c r="V250" i="51" s="1"/>
  <c r="W250" i="51" s="1"/>
  <c r="X250" i="51" s="1"/>
  <c r="Y250" i="51" s="1"/>
  <c r="K249" i="51"/>
  <c r="L249" i="51"/>
  <c r="M249" i="51"/>
  <c r="N249" i="51" s="1"/>
  <c r="O249" i="51" s="1"/>
  <c r="P249" i="51" s="1"/>
  <c r="Q249" i="51" s="1"/>
  <c r="R249" i="51"/>
  <c r="S249" i="51"/>
  <c r="T249" i="51" s="1"/>
  <c r="U249" i="51" s="1"/>
  <c r="V249" i="51" s="1"/>
  <c r="W249" i="51" s="1"/>
  <c r="X249" i="51" s="1"/>
  <c r="Y249" i="51" s="1"/>
  <c r="Z249" i="51" s="1"/>
  <c r="AA249" i="51" s="1"/>
  <c r="AB249" i="51" s="1"/>
  <c r="AC249" i="51" s="1"/>
  <c r="AD249" i="51" s="1"/>
  <c r="AE249" i="51" s="1"/>
  <c r="AF249" i="51" s="1"/>
  <c r="AG249" i="51" s="1"/>
  <c r="AH249" i="51" s="1"/>
  <c r="AI249" i="51" s="1"/>
  <c r="AJ249" i="51" s="1"/>
  <c r="AK249" i="51" s="1"/>
  <c r="AL249" i="51" s="1"/>
  <c r="AM249" i="51" s="1"/>
  <c r="AN249" i="51" s="1"/>
  <c r="AO249" i="51" s="1"/>
  <c r="AP249" i="51" s="1"/>
  <c r="K248" i="51"/>
  <c r="L248" i="51" s="1"/>
  <c r="M248" i="51" s="1"/>
  <c r="N248" i="51" s="1"/>
  <c r="O248" i="51" s="1"/>
  <c r="P248" i="51"/>
  <c r="Q248" i="51"/>
  <c r="R248" i="51" s="1"/>
  <c r="S248" i="51" s="1"/>
  <c r="T248" i="51" s="1"/>
  <c r="U248" i="51" s="1"/>
  <c r="V248" i="51"/>
  <c r="W248" i="51"/>
  <c r="X248" i="51" s="1"/>
  <c r="Y248" i="51" s="1"/>
  <c r="Z248" i="51" s="1"/>
  <c r="AA248" i="51" s="1"/>
  <c r="AB248" i="51" s="1"/>
  <c r="AC248" i="51" s="1"/>
  <c r="AD248" i="51" s="1"/>
  <c r="AE248" i="51" s="1"/>
  <c r="AF248" i="51" s="1"/>
  <c r="AG248" i="51" s="1"/>
  <c r="AH248" i="51" s="1"/>
  <c r="AI248" i="51" s="1"/>
  <c r="AJ248" i="51" s="1"/>
  <c r="AK248" i="51" s="1"/>
  <c r="AL248" i="51" s="1"/>
  <c r="AM248" i="51" s="1"/>
  <c r="AN248" i="51" s="1"/>
  <c r="AO248" i="51" s="1"/>
  <c r="AP248" i="51" s="1"/>
  <c r="K247" i="51"/>
  <c r="L247" i="51" s="1"/>
  <c r="M247" i="51" s="1"/>
  <c r="N247" i="51" s="1"/>
  <c r="O247" i="51" s="1"/>
  <c r="P247" i="51" s="1"/>
  <c r="Q247" i="51" s="1"/>
  <c r="R247" i="51" s="1"/>
  <c r="S247" i="51" s="1"/>
  <c r="T247" i="51" s="1"/>
  <c r="U247" i="51" s="1"/>
  <c r="V247" i="51" s="1"/>
  <c r="W247" i="51" s="1"/>
  <c r="X247" i="51" s="1"/>
  <c r="Y247" i="51" s="1"/>
  <c r="Z247" i="51"/>
  <c r="AA247" i="51" s="1"/>
  <c r="AB247" i="51" s="1"/>
  <c r="AC247" i="51" s="1"/>
  <c r="AD247" i="51" s="1"/>
  <c r="AE247" i="51" s="1"/>
  <c r="AF247" i="51" s="1"/>
  <c r="AG247" i="51" s="1"/>
  <c r="AH247" i="51" s="1"/>
  <c r="AI247" i="51" s="1"/>
  <c r="AJ247" i="51" s="1"/>
  <c r="AK247" i="51" s="1"/>
  <c r="AL247" i="51" s="1"/>
  <c r="AM247" i="51" s="1"/>
  <c r="AN247" i="51" s="1"/>
  <c r="AO247" i="51" s="1"/>
  <c r="AP247" i="51" s="1"/>
  <c r="K246" i="51"/>
  <c r="L246" i="51"/>
  <c r="M246" i="51" s="1"/>
  <c r="N246" i="51" s="1"/>
  <c r="O246" i="51" s="1"/>
  <c r="P246" i="51" s="1"/>
  <c r="Q246" i="51" s="1"/>
  <c r="R246" i="51" s="1"/>
  <c r="S246" i="51" s="1"/>
  <c r="T246" i="51" s="1"/>
  <c r="U246" i="51" s="1"/>
  <c r="V246" i="51" s="1"/>
  <c r="W246" i="51" s="1"/>
  <c r="X246" i="51" s="1"/>
  <c r="Y246" i="51"/>
  <c r="Z246" i="51" s="1"/>
  <c r="AA246" i="51" s="1"/>
  <c r="K245" i="51"/>
  <c r="L245" i="51"/>
  <c r="M245" i="51"/>
  <c r="N245" i="51"/>
  <c r="O245" i="51" s="1"/>
  <c r="P245" i="51" s="1"/>
  <c r="Q245" i="51" s="1"/>
  <c r="R245" i="51" s="1"/>
  <c r="S245" i="51"/>
  <c r="T245" i="51"/>
  <c r="U245" i="51" s="1"/>
  <c r="V245" i="51" s="1"/>
  <c r="W245" i="51" s="1"/>
  <c r="X245" i="51" s="1"/>
  <c r="Y245" i="51" s="1"/>
  <c r="Z245" i="51" s="1"/>
  <c r="AA245" i="51" s="1"/>
  <c r="AB245" i="51" s="1"/>
  <c r="AC245" i="51" s="1"/>
  <c r="AD245" i="51" s="1"/>
  <c r="AE245" i="51" s="1"/>
  <c r="AF245" i="51" s="1"/>
  <c r="AG245" i="51" s="1"/>
  <c r="AH245" i="51" s="1"/>
  <c r="AI245" i="51" s="1"/>
  <c r="AJ245" i="51" s="1"/>
  <c r="AK245" i="51" s="1"/>
  <c r="AL245" i="51" s="1"/>
  <c r="AM245" i="51" s="1"/>
  <c r="AN245" i="51" s="1"/>
  <c r="AO245" i="51" s="1"/>
  <c r="AP245" i="51" s="1"/>
  <c r="AQ245" i="51" s="1"/>
  <c r="K244" i="51"/>
  <c r="L244" i="51" s="1"/>
  <c r="M244" i="51" s="1"/>
  <c r="N244" i="51" s="1"/>
  <c r="O244" i="51" s="1"/>
  <c r="P244" i="51"/>
  <c r="Q244" i="51"/>
  <c r="R244" i="51" s="1"/>
  <c r="S244" i="51" s="1"/>
  <c r="T244" i="51" s="1"/>
  <c r="U244" i="51" s="1"/>
  <c r="V244" i="51"/>
  <c r="W244" i="51"/>
  <c r="X244" i="51" s="1"/>
  <c r="Y244" i="51" s="1"/>
  <c r="Z244" i="51" s="1"/>
  <c r="AA244" i="51" s="1"/>
  <c r="AB244" i="51" s="1"/>
  <c r="AC244" i="51" s="1"/>
  <c r="AD244" i="51" s="1"/>
  <c r="AE244" i="51" s="1"/>
  <c r="AF244" i="51" s="1"/>
  <c r="AG244" i="51" s="1"/>
  <c r="AH244" i="51" s="1"/>
  <c r="AI244" i="51" s="1"/>
  <c r="AJ244" i="51" s="1"/>
  <c r="AK244" i="51" s="1"/>
  <c r="AL244" i="51" s="1"/>
  <c r="AM244" i="51" s="1"/>
  <c r="AN244" i="51" s="1"/>
  <c r="AO244" i="51" s="1"/>
  <c r="K243" i="51"/>
  <c r="L243" i="51"/>
  <c r="M243" i="51" s="1"/>
  <c r="N243" i="51" s="1"/>
  <c r="O243" i="51"/>
  <c r="P243" i="51"/>
  <c r="Q243" i="51" s="1"/>
  <c r="R243" i="51" s="1"/>
  <c r="S243" i="51" s="1"/>
  <c r="T243" i="51" s="1"/>
  <c r="U243" i="51"/>
  <c r="V243" i="51"/>
  <c r="W243" i="51" s="1"/>
  <c r="X243" i="51" s="1"/>
  <c r="Y243" i="51" s="1"/>
  <c r="Z243" i="51" s="1"/>
  <c r="AA243" i="51" s="1"/>
  <c r="K242" i="51"/>
  <c r="L242" i="51" s="1"/>
  <c r="M242" i="51" s="1"/>
  <c r="N242" i="51" s="1"/>
  <c r="O242" i="51" s="1"/>
  <c r="P242" i="51"/>
  <c r="Q242" i="51"/>
  <c r="R242" i="51" s="1"/>
  <c r="S242" i="51" s="1"/>
  <c r="T242" i="51" s="1"/>
  <c r="U242" i="51" s="1"/>
  <c r="V242" i="51"/>
  <c r="W242" i="51"/>
  <c r="X242" i="51" s="1"/>
  <c r="Y242" i="51" s="1"/>
  <c r="Z242" i="51" s="1"/>
  <c r="AA242" i="51" s="1"/>
  <c r="K241" i="51"/>
  <c r="L241" i="51" s="1"/>
  <c r="M241" i="51" s="1"/>
  <c r="N241" i="51" s="1"/>
  <c r="O241" i="51" s="1"/>
  <c r="P241" i="51" s="1"/>
  <c r="Q241" i="51" s="1"/>
  <c r="R241" i="51" s="1"/>
  <c r="S241" i="51" s="1"/>
  <c r="T241" i="51" s="1"/>
  <c r="U241" i="51" s="1"/>
  <c r="V241" i="51" s="1"/>
  <c r="W241" i="51" s="1"/>
  <c r="X241" i="51" s="1"/>
  <c r="Y241" i="51" s="1"/>
  <c r="Z241" i="51" s="1"/>
  <c r="AA241" i="51" s="1"/>
  <c r="AB241" i="51" s="1"/>
  <c r="AC241" i="51" s="1"/>
  <c r="AD241" i="51" s="1"/>
  <c r="AE241" i="51" s="1"/>
  <c r="AF241" i="51" s="1"/>
  <c r="AG241" i="51" s="1"/>
  <c r="AH241" i="51" s="1"/>
  <c r="AI241" i="51" s="1"/>
  <c r="AJ241" i="51" s="1"/>
  <c r="AK241" i="51" s="1"/>
  <c r="AL241" i="51" s="1"/>
  <c r="AM241" i="51" s="1"/>
  <c r="AN241" i="51" s="1"/>
  <c r="AO241" i="51" s="1"/>
  <c r="AP241" i="51" s="1"/>
  <c r="AQ241" i="51" s="1"/>
  <c r="K240" i="51"/>
  <c r="L240" i="51" s="1"/>
  <c r="M240" i="51" s="1"/>
  <c r="N240" i="51" s="1"/>
  <c r="O240" i="51" s="1"/>
  <c r="P240" i="51" s="1"/>
  <c r="Q240" i="51" s="1"/>
  <c r="R240" i="51" s="1"/>
  <c r="S240" i="51" s="1"/>
  <c r="T240" i="51" s="1"/>
  <c r="U240" i="51" s="1"/>
  <c r="V240" i="51" s="1"/>
  <c r="W240" i="51" s="1"/>
  <c r="X240" i="51" s="1"/>
  <c r="Y240" i="51" s="1"/>
  <c r="Z240" i="51"/>
  <c r="K239" i="51"/>
  <c r="L239" i="51" s="1"/>
  <c r="M239" i="51" s="1"/>
  <c r="N239" i="51" s="1"/>
  <c r="O239" i="51" s="1"/>
  <c r="P239" i="51" s="1"/>
  <c r="Q239" i="51" s="1"/>
  <c r="R239" i="51" s="1"/>
  <c r="S239" i="51" s="1"/>
  <c r="T239" i="51" s="1"/>
  <c r="U239" i="51" s="1"/>
  <c r="V239" i="51" s="1"/>
  <c r="W239" i="51" s="1"/>
  <c r="X239" i="51" s="1"/>
  <c r="Y239" i="51" s="1"/>
  <c r="Z239" i="51" s="1"/>
  <c r="K238" i="51"/>
  <c r="L238" i="51" s="1"/>
  <c r="M238" i="51" s="1"/>
  <c r="N238" i="51" s="1"/>
  <c r="O238" i="51" s="1"/>
  <c r="P238" i="51" s="1"/>
  <c r="Q238" i="51" s="1"/>
  <c r="R238" i="51" s="1"/>
  <c r="S238" i="51" s="1"/>
  <c r="T238" i="51" s="1"/>
  <c r="U238" i="51" s="1"/>
  <c r="V238" i="51" s="1"/>
  <c r="W238" i="51" s="1"/>
  <c r="X238" i="51" s="1"/>
  <c r="Y238" i="51" s="1"/>
  <c r="Z238" i="51" s="1"/>
  <c r="AA238" i="51" s="1"/>
  <c r="AB238" i="51" s="1"/>
  <c r="AC238" i="51" s="1"/>
  <c r="AD238" i="51" s="1"/>
  <c r="AE238" i="51" s="1"/>
  <c r="AF238" i="51" s="1"/>
  <c r="AG238" i="51" s="1"/>
  <c r="AH238" i="51" s="1"/>
  <c r="AI238" i="51" s="1"/>
  <c r="AJ238" i="51" s="1"/>
  <c r="AK238" i="51" s="1"/>
  <c r="AL238" i="51" s="1"/>
  <c r="AM238" i="51" s="1"/>
  <c r="AN238" i="51" s="1"/>
  <c r="K237" i="51"/>
  <c r="L237" i="51"/>
  <c r="M237" i="51" s="1"/>
  <c r="N237" i="51" s="1"/>
  <c r="O237" i="51" s="1"/>
  <c r="P237" i="51" s="1"/>
  <c r="Q237" i="51" s="1"/>
  <c r="R237" i="51" s="1"/>
  <c r="S237" i="51" s="1"/>
  <c r="T237" i="51" s="1"/>
  <c r="U237" i="51" s="1"/>
  <c r="V237" i="51" s="1"/>
  <c r="W237" i="51" s="1"/>
  <c r="X237" i="51" s="1"/>
  <c r="Y237" i="51" s="1"/>
  <c r="Z237" i="51" s="1"/>
  <c r="K236" i="51"/>
  <c r="L236" i="51" s="1"/>
  <c r="M236" i="51" s="1"/>
  <c r="N236" i="51" s="1"/>
  <c r="O236" i="51" s="1"/>
  <c r="P236" i="51" s="1"/>
  <c r="Q236" i="51" s="1"/>
  <c r="R236" i="51" s="1"/>
  <c r="S236" i="51" s="1"/>
  <c r="T236" i="51" s="1"/>
  <c r="U236" i="51" s="1"/>
  <c r="V236" i="51" s="1"/>
  <c r="W236" i="51" s="1"/>
  <c r="X236" i="51" s="1"/>
  <c r="Y236" i="51" s="1"/>
  <c r="Z236" i="51" s="1"/>
  <c r="AA236" i="51"/>
  <c r="AB236" i="51" s="1"/>
  <c r="AC236" i="51" s="1"/>
  <c r="AD236" i="51" s="1"/>
  <c r="AE236" i="51" s="1"/>
  <c r="AF236" i="51" s="1"/>
  <c r="AG236" i="51" s="1"/>
  <c r="AH236" i="51" s="1"/>
  <c r="AI236" i="51" s="1"/>
  <c r="AJ236" i="51" s="1"/>
  <c r="AK236" i="51" s="1"/>
  <c r="AL236" i="51" s="1"/>
  <c r="AM236" i="51" s="1"/>
  <c r="AN236" i="51" s="1"/>
  <c r="AO236" i="51" s="1"/>
  <c r="AP236" i="51" s="1"/>
  <c r="AQ236" i="51" s="1"/>
  <c r="AR236" i="51" s="1"/>
  <c r="AS236" i="51" s="1"/>
  <c r="AT236" i="51" s="1"/>
  <c r="K235" i="51"/>
  <c r="L235" i="51" s="1"/>
  <c r="M235" i="51" s="1"/>
  <c r="N235" i="51" s="1"/>
  <c r="O235" i="51" s="1"/>
  <c r="P235" i="51" s="1"/>
  <c r="Q235" i="51" s="1"/>
  <c r="R235" i="51" s="1"/>
  <c r="S235" i="51" s="1"/>
  <c r="T235" i="51" s="1"/>
  <c r="U235" i="51" s="1"/>
  <c r="V235" i="51" s="1"/>
  <c r="W235" i="51" s="1"/>
  <c r="X235" i="51" s="1"/>
  <c r="Y235" i="51" s="1"/>
  <c r="K234" i="51"/>
  <c r="L234" i="51" s="1"/>
  <c r="M234" i="51" s="1"/>
  <c r="N234" i="51" s="1"/>
  <c r="O234" i="51" s="1"/>
  <c r="P234" i="51" s="1"/>
  <c r="Q234" i="51" s="1"/>
  <c r="R234" i="51" s="1"/>
  <c r="S234" i="51" s="1"/>
  <c r="T234" i="51" s="1"/>
  <c r="U234" i="51" s="1"/>
  <c r="V234" i="51" s="1"/>
  <c r="W234" i="51" s="1"/>
  <c r="X234" i="51" s="1"/>
  <c r="Y234" i="51" s="1"/>
  <c r="Z234" i="51" s="1"/>
  <c r="K233" i="51"/>
  <c r="L233" i="51"/>
  <c r="M233" i="51"/>
  <c r="N233" i="51"/>
  <c r="O233" i="51" s="1"/>
  <c r="P233" i="51" s="1"/>
  <c r="Q233" i="51" s="1"/>
  <c r="R233" i="51" s="1"/>
  <c r="S233" i="51"/>
  <c r="T233" i="51"/>
  <c r="U233" i="51" s="1"/>
  <c r="V233" i="51" s="1"/>
  <c r="W233" i="51" s="1"/>
  <c r="X233" i="51" s="1"/>
  <c r="Y233" i="51"/>
  <c r="Z233" i="51" s="1"/>
  <c r="K232" i="51"/>
  <c r="L232" i="51"/>
  <c r="M232" i="51" s="1"/>
  <c r="N232" i="51" s="1"/>
  <c r="O232" i="51"/>
  <c r="P232" i="51"/>
  <c r="Q232" i="51" s="1"/>
  <c r="R232" i="51" s="1"/>
  <c r="S232" i="51" s="1"/>
  <c r="T232" i="51" s="1"/>
  <c r="U232" i="51"/>
  <c r="V232" i="51" s="1"/>
  <c r="W232" i="51" s="1"/>
  <c r="X232" i="51" s="1"/>
  <c r="Y232" i="51" s="1"/>
  <c r="Z232" i="51" s="1"/>
  <c r="AA232" i="51" s="1"/>
  <c r="AB232" i="51" s="1"/>
  <c r="AC232" i="51" s="1"/>
  <c r="AD232" i="51" s="1"/>
  <c r="AE232" i="51" s="1"/>
  <c r="AF232" i="51" s="1"/>
  <c r="AG232" i="51" s="1"/>
  <c r="AH232" i="51" s="1"/>
  <c r="AI232" i="51" s="1"/>
  <c r="AJ232" i="51" s="1"/>
  <c r="AK232" i="51" s="1"/>
  <c r="AL232" i="51" s="1"/>
  <c r="AM232" i="51"/>
  <c r="AN232" i="51" s="1"/>
  <c r="AO232" i="51" s="1"/>
  <c r="AP232" i="51" s="1"/>
  <c r="K231" i="51"/>
  <c r="L231" i="51"/>
  <c r="M231" i="51"/>
  <c r="N231" i="51"/>
  <c r="O231" i="51" s="1"/>
  <c r="P231" i="51" s="1"/>
  <c r="Q231" i="51" s="1"/>
  <c r="R231" i="51" s="1"/>
  <c r="S231" i="51"/>
  <c r="T231" i="51" s="1"/>
  <c r="U231" i="51" s="1"/>
  <c r="V231" i="51" s="1"/>
  <c r="W231" i="51" s="1"/>
  <c r="X231" i="51" s="1"/>
  <c r="Y231" i="51" s="1"/>
  <c r="Z231" i="51" s="1"/>
  <c r="K230" i="51"/>
  <c r="L230" i="51"/>
  <c r="M230" i="51" s="1"/>
  <c r="N230" i="51" s="1"/>
  <c r="O230" i="51"/>
  <c r="P230" i="51" s="1"/>
  <c r="Q230" i="51" s="1"/>
  <c r="R230" i="51" s="1"/>
  <c r="S230" i="51" s="1"/>
  <c r="T230" i="51" s="1"/>
  <c r="U230" i="51" s="1"/>
  <c r="V230" i="51" s="1"/>
  <c r="W230" i="51" s="1"/>
  <c r="X230" i="51" s="1"/>
  <c r="Y230" i="51" s="1"/>
  <c r="Z230" i="51" s="1"/>
  <c r="AA230" i="51" s="1"/>
  <c r="AB230" i="51" s="1"/>
  <c r="AC230" i="51" s="1"/>
  <c r="AD230" i="51" s="1"/>
  <c r="AE230" i="51" s="1"/>
  <c r="AF230" i="51" s="1"/>
  <c r="AG230" i="51" s="1"/>
  <c r="AH230" i="51" s="1"/>
  <c r="AI230" i="51" s="1"/>
  <c r="AJ230" i="51" s="1"/>
  <c r="AK230" i="51" s="1"/>
  <c r="AL230" i="51" s="1"/>
  <c r="AM230" i="51" s="1"/>
  <c r="AN230" i="51" s="1"/>
  <c r="AO230" i="51" s="1"/>
  <c r="K229" i="51"/>
  <c r="L229" i="51" s="1"/>
  <c r="M229" i="51" s="1"/>
  <c r="N229" i="51"/>
  <c r="O229" i="51"/>
  <c r="P229" i="51" s="1"/>
  <c r="Q229" i="51" s="1"/>
  <c r="R229" i="51" s="1"/>
  <c r="S229" i="51" s="1"/>
  <c r="T229" i="51" s="1"/>
  <c r="U229" i="51" s="1"/>
  <c r="V229" i="51" s="1"/>
  <c r="W229" i="51" s="1"/>
  <c r="X229" i="51" s="1"/>
  <c r="Y229" i="51" s="1"/>
  <c r="Z229" i="51" s="1"/>
  <c r="K228" i="51"/>
  <c r="L228" i="51" s="1"/>
  <c r="M228" i="51" s="1"/>
  <c r="N228" i="51" s="1"/>
  <c r="O228" i="51" s="1"/>
  <c r="P228" i="51"/>
  <c r="Q228" i="51"/>
  <c r="R228" i="51" s="1"/>
  <c r="S228" i="51" s="1"/>
  <c r="T228" i="51" s="1"/>
  <c r="U228" i="51" s="1"/>
  <c r="V228" i="51" s="1"/>
  <c r="W228" i="51" s="1"/>
  <c r="X228" i="51" s="1"/>
  <c r="Y228" i="51" s="1"/>
  <c r="K227" i="51"/>
  <c r="L227" i="51"/>
  <c r="M227" i="51"/>
  <c r="N227" i="51"/>
  <c r="O227" i="51" s="1"/>
  <c r="P227" i="51" s="1"/>
  <c r="Q227" i="51" s="1"/>
  <c r="R227" i="51" s="1"/>
  <c r="S227" i="51" s="1"/>
  <c r="T227" i="51" s="1"/>
  <c r="U227" i="51" s="1"/>
  <c r="V227" i="51" s="1"/>
  <c r="W227" i="51" s="1"/>
  <c r="X227" i="51" s="1"/>
  <c r="Y227" i="51" s="1"/>
  <c r="Z227" i="51" s="1"/>
  <c r="AA227" i="51" s="1"/>
  <c r="K226" i="51"/>
  <c r="L226" i="51" s="1"/>
  <c r="M226" i="51" s="1"/>
  <c r="N226" i="51"/>
  <c r="O226" i="51" s="1"/>
  <c r="P226" i="51" s="1"/>
  <c r="Q226" i="51" s="1"/>
  <c r="R226" i="51" s="1"/>
  <c r="S226" i="51" s="1"/>
  <c r="T226" i="51" s="1"/>
  <c r="U226" i="51" s="1"/>
  <c r="V226" i="51" s="1"/>
  <c r="W226" i="51" s="1"/>
  <c r="X226" i="51" s="1"/>
  <c r="Y226" i="51" s="1"/>
  <c r="Z226" i="51" s="1"/>
  <c r="K225" i="51"/>
  <c r="L225" i="51" s="1"/>
  <c r="M225" i="51" s="1"/>
  <c r="N225" i="51" s="1"/>
  <c r="O225" i="51" s="1"/>
  <c r="P225" i="51"/>
  <c r="Q225" i="51" s="1"/>
  <c r="R225" i="51" s="1"/>
  <c r="S225" i="51" s="1"/>
  <c r="T225" i="51" s="1"/>
  <c r="U225" i="51" s="1"/>
  <c r="V225" i="51" s="1"/>
  <c r="W225" i="51" s="1"/>
  <c r="X225" i="51" s="1"/>
  <c r="Y225" i="51" s="1"/>
  <c r="Z225" i="51" s="1"/>
  <c r="K224" i="51"/>
  <c r="L224" i="51"/>
  <c r="M224" i="51"/>
  <c r="N224" i="51" s="1"/>
  <c r="O224" i="51" s="1"/>
  <c r="P224" i="51" s="1"/>
  <c r="Q224" i="51" s="1"/>
  <c r="R224" i="51" s="1"/>
  <c r="S224" i="51" s="1"/>
  <c r="T224" i="51" s="1"/>
  <c r="U224" i="51" s="1"/>
  <c r="V224" i="51" s="1"/>
  <c r="W224" i="51" s="1"/>
  <c r="X224" i="51" s="1"/>
  <c r="Y224" i="51" s="1"/>
  <c r="Z224" i="51" s="1"/>
  <c r="K223" i="51"/>
  <c r="L223" i="51" s="1"/>
  <c r="M223" i="51" s="1"/>
  <c r="N223" i="51"/>
  <c r="O223" i="51" s="1"/>
  <c r="P223" i="51" s="1"/>
  <c r="Q223" i="51" s="1"/>
  <c r="R223" i="51" s="1"/>
  <c r="S223" i="51" s="1"/>
  <c r="T223" i="51" s="1"/>
  <c r="U223" i="51" s="1"/>
  <c r="V223" i="51" s="1"/>
  <c r="W223" i="51" s="1"/>
  <c r="X223" i="51" s="1"/>
  <c r="K222" i="51"/>
  <c r="L222" i="51"/>
  <c r="M222" i="51"/>
  <c r="N222" i="51" s="1"/>
  <c r="O222" i="51" s="1"/>
  <c r="P222" i="51" s="1"/>
  <c r="Q222" i="51" s="1"/>
  <c r="R222" i="51" s="1"/>
  <c r="S222" i="51" s="1"/>
  <c r="T222" i="51" s="1"/>
  <c r="U222" i="51" s="1"/>
  <c r="V222" i="51" s="1"/>
  <c r="W222" i="51" s="1"/>
  <c r="X222" i="51" s="1"/>
  <c r="Y222" i="51" s="1"/>
  <c r="Z222" i="51" s="1"/>
  <c r="AA222" i="51" s="1"/>
  <c r="K221" i="51"/>
  <c r="L221" i="51"/>
  <c r="M221" i="51"/>
  <c r="N221" i="51" s="1"/>
  <c r="O221" i="51" s="1"/>
  <c r="P221" i="51" s="1"/>
  <c r="Q221" i="51" s="1"/>
  <c r="R221" i="51" s="1"/>
  <c r="S221" i="51" s="1"/>
  <c r="T221" i="51" s="1"/>
  <c r="U221" i="51" s="1"/>
  <c r="V221" i="51" s="1"/>
  <c r="W221" i="51" s="1"/>
  <c r="X221" i="51" s="1"/>
  <c r="Y221" i="51" s="1"/>
  <c r="Z221" i="51"/>
  <c r="K220" i="51"/>
  <c r="L220" i="51"/>
  <c r="M220" i="51" s="1"/>
  <c r="N220" i="51"/>
  <c r="O220" i="51"/>
  <c r="P220" i="51"/>
  <c r="Q220" i="51" s="1"/>
  <c r="R220" i="51" s="1"/>
  <c r="S220" i="51" s="1"/>
  <c r="T220" i="51"/>
  <c r="U220" i="51" s="1"/>
  <c r="V220" i="51" s="1"/>
  <c r="W220" i="51" s="1"/>
  <c r="X220" i="51" s="1"/>
  <c r="Y220" i="51" s="1"/>
  <c r="Z220" i="51" s="1"/>
  <c r="K219" i="51"/>
  <c r="L219" i="51"/>
  <c r="M219" i="51" s="1"/>
  <c r="N219" i="51" s="1"/>
  <c r="O219" i="51" s="1"/>
  <c r="P219" i="51"/>
  <c r="Q219" i="51" s="1"/>
  <c r="R219" i="51" s="1"/>
  <c r="S219" i="51" s="1"/>
  <c r="T219" i="51" s="1"/>
  <c r="U219" i="51" s="1"/>
  <c r="V219" i="51" s="1"/>
  <c r="W219" i="51" s="1"/>
  <c r="X219" i="51" s="1"/>
  <c r="Y219" i="51" s="1"/>
  <c r="Z219" i="51" s="1"/>
  <c r="AA219" i="51" s="1"/>
  <c r="K218" i="51"/>
  <c r="L218" i="51" s="1"/>
  <c r="M218" i="51" s="1"/>
  <c r="N218" i="51" s="1"/>
  <c r="O218" i="51" s="1"/>
  <c r="P218" i="51" s="1"/>
  <c r="Q218" i="51" s="1"/>
  <c r="R218" i="51" s="1"/>
  <c r="S218" i="51" s="1"/>
  <c r="T218" i="51" s="1"/>
  <c r="U218" i="51" s="1"/>
  <c r="V218" i="51" s="1"/>
  <c r="W218" i="51" s="1"/>
  <c r="X218" i="51" s="1"/>
  <c r="Y218" i="51" s="1"/>
  <c r="Z218" i="51" s="1"/>
  <c r="K217" i="51"/>
  <c r="L217" i="51" s="1"/>
  <c r="M217" i="51"/>
  <c r="N217" i="51"/>
  <c r="O217" i="51"/>
  <c r="P217" i="51" s="1"/>
  <c r="Q217" i="51" s="1"/>
  <c r="R217" i="51" s="1"/>
  <c r="S217" i="51" s="1"/>
  <c r="T217" i="51" s="1"/>
  <c r="U217" i="51" s="1"/>
  <c r="V217" i="51" s="1"/>
  <c r="W217" i="51" s="1"/>
  <c r="X217" i="51" s="1"/>
  <c r="Y217" i="51" s="1"/>
  <c r="Z217" i="51" s="1"/>
  <c r="AA217" i="51" s="1"/>
  <c r="AB217" i="51" s="1"/>
  <c r="AC217" i="51" s="1"/>
  <c r="AD217" i="51" s="1"/>
  <c r="AE217" i="51" s="1"/>
  <c r="AF217" i="51" s="1"/>
  <c r="K216" i="51"/>
  <c r="L216" i="51" s="1"/>
  <c r="M216" i="51" s="1"/>
  <c r="N216" i="51" s="1"/>
  <c r="O216" i="51"/>
  <c r="P216" i="51"/>
  <c r="Q216" i="51"/>
  <c r="R216" i="51" s="1"/>
  <c r="S216" i="51" s="1"/>
  <c r="T216" i="51" s="1"/>
  <c r="U216" i="51" s="1"/>
  <c r="V216" i="51" s="1"/>
  <c r="W216" i="51" s="1"/>
  <c r="X216" i="51" s="1"/>
  <c r="Y216" i="51" s="1"/>
  <c r="Z216" i="51" s="1"/>
  <c r="AA216" i="51" s="1"/>
  <c r="AB216" i="51" s="1"/>
  <c r="AC216" i="51"/>
  <c r="AD216" i="51" s="1"/>
  <c r="AE216" i="51" s="1"/>
  <c r="AF216" i="51" s="1"/>
  <c r="AG216" i="51" s="1"/>
  <c r="AH216" i="51" s="1"/>
  <c r="AI216" i="51" s="1"/>
  <c r="AJ216" i="51" s="1"/>
  <c r="AK216" i="51" s="1"/>
  <c r="AL216" i="51" s="1"/>
  <c r="AM216" i="51" s="1"/>
  <c r="AN216" i="51" s="1"/>
  <c r="AO216" i="51" s="1"/>
  <c r="AP216" i="51" s="1"/>
  <c r="AQ216" i="51" s="1"/>
  <c r="AR216" i="51" s="1"/>
  <c r="K215" i="51"/>
  <c r="L215" i="51" s="1"/>
  <c r="M215" i="51" s="1"/>
  <c r="N215" i="51" s="1"/>
  <c r="O215" i="51" s="1"/>
  <c r="P215" i="51" s="1"/>
  <c r="Q215" i="51" s="1"/>
  <c r="R215" i="51" s="1"/>
  <c r="S215" i="51"/>
  <c r="T215" i="51" s="1"/>
  <c r="U215" i="51" s="1"/>
  <c r="V215" i="51" s="1"/>
  <c r="W215" i="51" s="1"/>
  <c r="X215" i="51" s="1"/>
  <c r="Y215" i="51" s="1"/>
  <c r="Z215" i="51" s="1"/>
  <c r="AA215" i="51" s="1"/>
  <c r="AB215" i="51" s="1"/>
  <c r="AC215" i="51" s="1"/>
  <c r="AD215" i="51" s="1"/>
  <c r="AE215" i="51"/>
  <c r="AF215" i="51" s="1"/>
  <c r="AG215" i="51" s="1"/>
  <c r="AH215" i="51" s="1"/>
  <c r="K214" i="51"/>
  <c r="L214" i="51" s="1"/>
  <c r="M214" i="51" s="1"/>
  <c r="N214" i="51" s="1"/>
  <c r="O214" i="51" s="1"/>
  <c r="P214" i="51" s="1"/>
  <c r="Q214" i="51" s="1"/>
  <c r="R214" i="51" s="1"/>
  <c r="S214" i="51"/>
  <c r="T214" i="51" s="1"/>
  <c r="U214" i="51" s="1"/>
  <c r="V214" i="51" s="1"/>
  <c r="W214" i="51" s="1"/>
  <c r="X214" i="51" s="1"/>
  <c r="Y214" i="51" s="1"/>
  <c r="Z214" i="51" s="1"/>
  <c r="AA214" i="51" s="1"/>
  <c r="AB214" i="51" s="1"/>
  <c r="AC214" i="51" s="1"/>
  <c r="AD214" i="51" s="1"/>
  <c r="AE214" i="51" s="1"/>
  <c r="AF214" i="51" s="1"/>
  <c r="AG214" i="51" s="1"/>
  <c r="AH214" i="51" s="1"/>
  <c r="AI214" i="51" s="1"/>
  <c r="AJ214" i="51" s="1"/>
  <c r="AK214" i="51" s="1"/>
  <c r="AL214" i="51" s="1"/>
  <c r="AM214" i="51" s="1"/>
  <c r="AN214" i="51" s="1"/>
  <c r="AO214" i="51" s="1"/>
  <c r="AP214" i="51" s="1"/>
  <c r="AQ214" i="51" s="1"/>
  <c r="AR214" i="51" s="1"/>
  <c r="K213" i="51"/>
  <c r="L213" i="51" s="1"/>
  <c r="M213" i="51" s="1"/>
  <c r="N213" i="51" s="1"/>
  <c r="O213" i="51" s="1"/>
  <c r="P213" i="51" s="1"/>
  <c r="Q213" i="51" s="1"/>
  <c r="R213" i="51" s="1"/>
  <c r="S213" i="51" s="1"/>
  <c r="T213" i="51"/>
  <c r="U213" i="51" s="1"/>
  <c r="V213" i="51" s="1"/>
  <c r="W213" i="51" s="1"/>
  <c r="X213" i="51" s="1"/>
  <c r="Y213" i="51" s="1"/>
  <c r="H209" i="51"/>
  <c r="K208" i="51"/>
  <c r="L208" i="51" s="1"/>
  <c r="M208" i="51" s="1"/>
  <c r="N208" i="51" s="1"/>
  <c r="O208" i="51"/>
  <c r="P208" i="51"/>
  <c r="Q208" i="51" s="1"/>
  <c r="R208" i="51" s="1"/>
  <c r="S208" i="51" s="1"/>
  <c r="T208" i="51" s="1"/>
  <c r="U208" i="51" s="1"/>
  <c r="V208" i="51" s="1"/>
  <c r="W208" i="51" s="1"/>
  <c r="X208" i="51" s="1"/>
  <c r="Y208" i="51" s="1"/>
  <c r="Z208" i="51" s="1"/>
  <c r="AA208" i="51" s="1"/>
  <c r="K207" i="51"/>
  <c r="L207" i="51" s="1"/>
  <c r="M207" i="51" s="1"/>
  <c r="N207" i="51" s="1"/>
  <c r="O207" i="51" s="1"/>
  <c r="P207" i="51" s="1"/>
  <c r="Q207" i="51" s="1"/>
  <c r="R207" i="51" s="1"/>
  <c r="S207" i="51" s="1"/>
  <c r="T207" i="51" s="1"/>
  <c r="U207" i="51" s="1"/>
  <c r="V207" i="51" s="1"/>
  <c r="W207" i="51"/>
  <c r="X207" i="51" s="1"/>
  <c r="Y207" i="51" s="1"/>
  <c r="Z207" i="51" s="1"/>
  <c r="AA207" i="51" s="1"/>
  <c r="AB207" i="51" s="1"/>
  <c r="AC207" i="51" s="1"/>
  <c r="AD207" i="51" s="1"/>
  <c r="AE207" i="51" s="1"/>
  <c r="K206" i="51"/>
  <c r="L206" i="51" s="1"/>
  <c r="M206" i="51"/>
  <c r="N206" i="51" s="1"/>
  <c r="O206" i="51" s="1"/>
  <c r="P206" i="51" s="1"/>
  <c r="Q206" i="51" s="1"/>
  <c r="R206" i="51" s="1"/>
  <c r="S206" i="51" s="1"/>
  <c r="T206" i="51" s="1"/>
  <c r="U206" i="51" s="1"/>
  <c r="V206" i="51" s="1"/>
  <c r="W206" i="51" s="1"/>
  <c r="X206" i="51" s="1"/>
  <c r="Y206" i="51" s="1"/>
  <c r="Z206" i="51" s="1"/>
  <c r="AA206" i="51" s="1"/>
  <c r="AB206" i="51" s="1"/>
  <c r="AC206" i="51" s="1"/>
  <c r="AD206" i="51" s="1"/>
  <c r="AE206" i="51" s="1"/>
  <c r="K205" i="51"/>
  <c r="L205" i="51"/>
  <c r="M205" i="51" s="1"/>
  <c r="N205" i="51" s="1"/>
  <c r="O205" i="51" s="1"/>
  <c r="P205" i="51"/>
  <c r="Q205" i="51" s="1"/>
  <c r="R205" i="51" s="1"/>
  <c r="S205" i="51" s="1"/>
  <c r="T205" i="51" s="1"/>
  <c r="U205" i="51" s="1"/>
  <c r="V205" i="51" s="1"/>
  <c r="W205" i="51" s="1"/>
  <c r="X205" i="51" s="1"/>
  <c r="Y205" i="51" s="1"/>
  <c r="Z205" i="51" s="1"/>
  <c r="AA205" i="51" s="1"/>
  <c r="AB205" i="51"/>
  <c r="AC205" i="51" s="1"/>
  <c r="AD205" i="51" s="1"/>
  <c r="AE205" i="51" s="1"/>
  <c r="K204" i="51"/>
  <c r="L204" i="51" s="1"/>
  <c r="M204" i="51"/>
  <c r="N204" i="51"/>
  <c r="O204" i="51"/>
  <c r="P204" i="51" s="1"/>
  <c r="Q204" i="51" s="1"/>
  <c r="R204" i="51" s="1"/>
  <c r="S204" i="51" s="1"/>
  <c r="T204" i="51" s="1"/>
  <c r="U204" i="51" s="1"/>
  <c r="V204" i="51" s="1"/>
  <c r="W204" i="51" s="1"/>
  <c r="X204" i="51" s="1"/>
  <c r="Y204" i="51" s="1"/>
  <c r="Z204" i="51" s="1"/>
  <c r="AA204" i="51"/>
  <c r="AB204" i="51" s="1"/>
  <c r="AC204" i="51" s="1"/>
  <c r="AD204" i="51" s="1"/>
  <c r="AE204" i="51" s="1"/>
  <c r="K203" i="51"/>
  <c r="L203" i="51"/>
  <c r="M203" i="51" s="1"/>
  <c r="N203" i="51" s="1"/>
  <c r="O203" i="51" s="1"/>
  <c r="P203" i="51"/>
  <c r="Q203" i="51"/>
  <c r="R203" i="51"/>
  <c r="S203" i="51" s="1"/>
  <c r="T203" i="51" s="1"/>
  <c r="U203" i="51" s="1"/>
  <c r="V203" i="51" s="1"/>
  <c r="W203" i="51" s="1"/>
  <c r="X203" i="51" s="1"/>
  <c r="Y203" i="51" s="1"/>
  <c r="Z203" i="51" s="1"/>
  <c r="AA203" i="51" s="1"/>
  <c r="AB203" i="51" s="1"/>
  <c r="AC203" i="51" s="1"/>
  <c r="AD203" i="51"/>
  <c r="AE203" i="51" s="1"/>
  <c r="AF203" i="51" s="1"/>
  <c r="K202" i="51"/>
  <c r="L202" i="51"/>
  <c r="M202" i="51"/>
  <c r="N202" i="51"/>
  <c r="O202" i="51" s="1"/>
  <c r="P202" i="51" s="1"/>
  <c r="Q202" i="51" s="1"/>
  <c r="R202" i="51"/>
  <c r="S202" i="51"/>
  <c r="T202" i="51" s="1"/>
  <c r="U202" i="51" s="1"/>
  <c r="V202" i="51" s="1"/>
  <c r="W202" i="51" s="1"/>
  <c r="X202" i="51" s="1"/>
  <c r="Y202" i="51" s="1"/>
  <c r="Z202" i="51" s="1"/>
  <c r="AA202" i="51" s="1"/>
  <c r="AB202" i="51" s="1"/>
  <c r="AC202" i="51" s="1"/>
  <c r="AD202" i="51" s="1"/>
  <c r="AE202" i="51"/>
  <c r="K201" i="51"/>
  <c r="L201" i="51" s="1"/>
  <c r="M201" i="51" s="1"/>
  <c r="N201" i="51" s="1"/>
  <c r="O201" i="51" s="1"/>
  <c r="P201" i="51" s="1"/>
  <c r="Q201" i="51" s="1"/>
  <c r="R201" i="51" s="1"/>
  <c r="S201" i="51" s="1"/>
  <c r="T201" i="51" s="1"/>
  <c r="U201" i="51" s="1"/>
  <c r="V201" i="51" s="1"/>
  <c r="W201" i="51" s="1"/>
  <c r="X201" i="51" s="1"/>
  <c r="Y201" i="51" s="1"/>
  <c r="Z201" i="51" s="1"/>
  <c r="AA201" i="51" s="1"/>
  <c r="AB201" i="51" s="1"/>
  <c r="AC201" i="51" s="1"/>
  <c r="AD201" i="51" s="1"/>
  <c r="AE201" i="51" s="1"/>
  <c r="AF201" i="51" s="1"/>
  <c r="AG201" i="51" s="1"/>
  <c r="AH201" i="51" s="1"/>
  <c r="AI201" i="51" s="1"/>
  <c r="AJ201" i="51" s="1"/>
  <c r="AK201" i="51" s="1"/>
  <c r="AL201" i="51" s="1"/>
  <c r="AM201" i="51" s="1"/>
  <c r="AN201" i="51" s="1"/>
  <c r="AO201" i="51" s="1"/>
  <c r="AP201" i="51" s="1"/>
  <c r="AQ201" i="51" s="1"/>
  <c r="AR201" i="51" s="1"/>
  <c r="AS201" i="51" s="1"/>
  <c r="AT201" i="51" s="1"/>
  <c r="AU201" i="51" s="1"/>
  <c r="AV201" i="51" s="1"/>
  <c r="AW201" i="51" s="1"/>
  <c r="AX201" i="51" s="1"/>
  <c r="AY201" i="51" s="1"/>
  <c r="K200" i="51"/>
  <c r="L200" i="51"/>
  <c r="M200" i="51" s="1"/>
  <c r="N200" i="51" s="1"/>
  <c r="O200" i="51" s="1"/>
  <c r="P200" i="51"/>
  <c r="Q200" i="51"/>
  <c r="R200" i="51" s="1"/>
  <c r="S200" i="51" s="1"/>
  <c r="T200" i="51" s="1"/>
  <c r="U200" i="51" s="1"/>
  <c r="V200" i="51" s="1"/>
  <c r="W200" i="51" s="1"/>
  <c r="X200" i="51" s="1"/>
  <c r="Y200" i="51" s="1"/>
  <c r="Z200" i="51" s="1"/>
  <c r="AA200" i="51" s="1"/>
  <c r="AB200" i="51" s="1"/>
  <c r="AC200" i="51" s="1"/>
  <c r="AD200" i="51" s="1"/>
  <c r="AE200" i="51" s="1"/>
  <c r="K199" i="51"/>
  <c r="L199" i="51" s="1"/>
  <c r="M199" i="51"/>
  <c r="N199" i="51"/>
  <c r="O199" i="51"/>
  <c r="P199" i="51" s="1"/>
  <c r="Q199" i="51" s="1"/>
  <c r="R199" i="51" s="1"/>
  <c r="S199" i="51"/>
  <c r="T199" i="51" s="1"/>
  <c r="U199" i="51" s="1"/>
  <c r="V199" i="51" s="1"/>
  <c r="W199" i="51" s="1"/>
  <c r="X199" i="51" s="1"/>
  <c r="Y199" i="51" s="1"/>
  <c r="Z199" i="51" s="1"/>
  <c r="AA199" i="51" s="1"/>
  <c r="AB199" i="51" s="1"/>
  <c r="AC199" i="51" s="1"/>
  <c r="AD199" i="51" s="1"/>
  <c r="AE199" i="51" s="1"/>
  <c r="K198" i="51"/>
  <c r="L198" i="51" s="1"/>
  <c r="M198" i="51" s="1"/>
  <c r="N198" i="51" s="1"/>
  <c r="O198" i="51" s="1"/>
  <c r="P198" i="51" s="1"/>
  <c r="Q198" i="51" s="1"/>
  <c r="R198" i="51" s="1"/>
  <c r="S198" i="51" s="1"/>
  <c r="T198" i="51" s="1"/>
  <c r="U198" i="51" s="1"/>
  <c r="V198" i="51"/>
  <c r="W198" i="51"/>
  <c r="X198" i="51" s="1"/>
  <c r="Y198" i="51" s="1"/>
  <c r="Z198" i="51" s="1"/>
  <c r="AA198" i="51" s="1"/>
  <c r="AB198" i="51" s="1"/>
  <c r="AC198" i="51" s="1"/>
  <c r="AD198" i="51" s="1"/>
  <c r="AE198" i="51" s="1"/>
  <c r="K197" i="51"/>
  <c r="L197" i="51" s="1"/>
  <c r="M197" i="51" s="1"/>
  <c r="N197" i="51" s="1"/>
  <c r="O197" i="51" s="1"/>
  <c r="P197" i="51" s="1"/>
  <c r="Q197" i="51" s="1"/>
  <c r="R197" i="51" s="1"/>
  <c r="S197" i="51" s="1"/>
  <c r="T197" i="51" s="1"/>
  <c r="U197" i="51" s="1"/>
  <c r="V197" i="51" s="1"/>
  <c r="W197" i="51" s="1"/>
  <c r="X197" i="51" s="1"/>
  <c r="Y197" i="51" s="1"/>
  <c r="Z197" i="51" s="1"/>
  <c r="AA197" i="51" s="1"/>
  <c r="AB197" i="51" s="1"/>
  <c r="AC197" i="51" s="1"/>
  <c r="AD197" i="51" s="1"/>
  <c r="AE197" i="51" s="1"/>
  <c r="AF197" i="51" s="1"/>
  <c r="AG197" i="51" s="1"/>
  <c r="AH197" i="51" s="1"/>
  <c r="AI197" i="51" s="1"/>
  <c r="AJ197" i="51" s="1"/>
  <c r="AK197" i="51" s="1"/>
  <c r="AL197" i="51" s="1"/>
  <c r="AM197" i="51" s="1"/>
  <c r="AN197" i="51" s="1"/>
  <c r="AO197" i="51" s="1"/>
  <c r="AP197" i="51" s="1"/>
  <c r="AQ197" i="51" s="1"/>
  <c r="AR197" i="51" s="1"/>
  <c r="AS197" i="51" s="1"/>
  <c r="AT197" i="51" s="1"/>
  <c r="AU197" i="51" s="1"/>
  <c r="AV197" i="51" s="1"/>
  <c r="AW197" i="51" s="1"/>
  <c r="AX197" i="51" s="1"/>
  <c r="AY197" i="51" s="1"/>
  <c r="AZ197" i="51" s="1"/>
  <c r="BA197" i="51" s="1"/>
  <c r="K196" i="51"/>
  <c r="L196" i="51"/>
  <c r="M196" i="51"/>
  <c r="N196" i="51"/>
  <c r="O196" i="51" s="1"/>
  <c r="P196" i="51" s="1"/>
  <c r="Q196" i="51" s="1"/>
  <c r="R196" i="51" s="1"/>
  <c r="S196" i="51" s="1"/>
  <c r="T196" i="51" s="1"/>
  <c r="U196" i="51" s="1"/>
  <c r="V196" i="51" s="1"/>
  <c r="W196" i="51" s="1"/>
  <c r="X196" i="51" s="1"/>
  <c r="Y196" i="51"/>
  <c r="Z196" i="51" s="1"/>
  <c r="AA196" i="51" s="1"/>
  <c r="AB196" i="51" s="1"/>
  <c r="AC196" i="51" s="1"/>
  <c r="AD196" i="51" s="1"/>
  <c r="AE196" i="51" s="1"/>
  <c r="AF196" i="51" s="1"/>
  <c r="AG196" i="51" s="1"/>
  <c r="AH196" i="51" s="1"/>
  <c r="K195" i="51"/>
  <c r="L195" i="51"/>
  <c r="M195" i="51"/>
  <c r="N195" i="51" s="1"/>
  <c r="O195" i="51" s="1"/>
  <c r="P195" i="51" s="1"/>
  <c r="Q195" i="51" s="1"/>
  <c r="R195" i="51" s="1"/>
  <c r="S195" i="51" s="1"/>
  <c r="T195" i="51" s="1"/>
  <c r="U195" i="51" s="1"/>
  <c r="V195" i="51" s="1"/>
  <c r="W195" i="51" s="1"/>
  <c r="X195" i="51"/>
  <c r="Y195" i="51"/>
  <c r="Z195" i="51" s="1"/>
  <c r="AA195" i="51" s="1"/>
  <c r="AB195" i="51" s="1"/>
  <c r="AC195" i="51" s="1"/>
  <c r="AD195" i="51" s="1"/>
  <c r="AE195" i="51" s="1"/>
  <c r="AF195" i="51" s="1"/>
  <c r="AG195" i="51" s="1"/>
  <c r="AH195" i="51" s="1"/>
  <c r="AI195" i="51" s="1"/>
  <c r="K194" i="51"/>
  <c r="L194" i="51" s="1"/>
  <c r="M194" i="51" s="1"/>
  <c r="N194" i="51" s="1"/>
  <c r="O194" i="51" s="1"/>
  <c r="P194" i="51" s="1"/>
  <c r="Q194" i="51" s="1"/>
  <c r="R194" i="51" s="1"/>
  <c r="S194" i="51" s="1"/>
  <c r="T194" i="51" s="1"/>
  <c r="U194" i="51" s="1"/>
  <c r="V194" i="51" s="1"/>
  <c r="W194" i="51" s="1"/>
  <c r="X194" i="51" s="1"/>
  <c r="Y194" i="51" s="1"/>
  <c r="Z194" i="51" s="1"/>
  <c r="AA194" i="51" s="1"/>
  <c r="AB194" i="51" s="1"/>
  <c r="AC194" i="51" s="1"/>
  <c r="AD194" i="51" s="1"/>
  <c r="AE194" i="51" s="1"/>
  <c r="AF194" i="51" s="1"/>
  <c r="K193" i="51"/>
  <c r="L193" i="51" s="1"/>
  <c r="M193" i="51"/>
  <c r="N193" i="51" s="1"/>
  <c r="O193" i="51" s="1"/>
  <c r="P193" i="51" s="1"/>
  <c r="Q193" i="51" s="1"/>
  <c r="R193" i="51" s="1"/>
  <c r="S193" i="51" s="1"/>
  <c r="T193" i="51" s="1"/>
  <c r="U193" i="51" s="1"/>
  <c r="V193" i="51" s="1"/>
  <c r="W193" i="51" s="1"/>
  <c r="X193" i="51" s="1"/>
  <c r="Y193" i="51" s="1"/>
  <c r="Z193" i="51" s="1"/>
  <c r="AA193" i="51" s="1"/>
  <c r="AB193" i="51" s="1"/>
  <c r="AC193" i="51" s="1"/>
  <c r="AD193" i="51" s="1"/>
  <c r="AE193" i="51" s="1"/>
  <c r="AF193" i="51" s="1"/>
  <c r="AG193" i="51" s="1"/>
  <c r="AH193" i="51" s="1"/>
  <c r="AI193" i="51" s="1"/>
  <c r="AJ193" i="51" s="1"/>
  <c r="AK193" i="51" s="1"/>
  <c r="AL193" i="51" s="1"/>
  <c r="AM193" i="51" s="1"/>
  <c r="AN193" i="51" s="1"/>
  <c r="AO193" i="51" s="1"/>
  <c r="AP193" i="51" s="1"/>
  <c r="AQ193" i="51" s="1"/>
  <c r="AR193" i="51" s="1"/>
  <c r="AS193" i="51" s="1"/>
  <c r="AT193" i="51" s="1"/>
  <c r="AU193" i="51" s="1"/>
  <c r="AV193" i="51" s="1"/>
  <c r="AW193" i="51" s="1"/>
  <c r="AX193" i="51" s="1"/>
  <c r="AY193" i="51" s="1"/>
  <c r="AZ193" i="51" s="1"/>
  <c r="BA193" i="51" s="1"/>
  <c r="K192" i="51"/>
  <c r="L192" i="51"/>
  <c r="M192" i="51"/>
  <c r="N192" i="51"/>
  <c r="O192" i="51" s="1"/>
  <c r="P192" i="51" s="1"/>
  <c r="Q192" i="51" s="1"/>
  <c r="R192" i="51" s="1"/>
  <c r="S192" i="51" s="1"/>
  <c r="T192" i="51" s="1"/>
  <c r="U192" i="51" s="1"/>
  <c r="V192" i="51" s="1"/>
  <c r="W192" i="51" s="1"/>
  <c r="X192" i="51" s="1"/>
  <c r="Y192" i="51"/>
  <c r="Z192" i="51"/>
  <c r="AA192" i="51" s="1"/>
  <c r="AB192" i="51" s="1"/>
  <c r="AC192" i="51" s="1"/>
  <c r="AD192" i="51" s="1"/>
  <c r="AE192" i="51" s="1"/>
  <c r="AF192" i="51" s="1"/>
  <c r="AG192" i="51" s="1"/>
  <c r="AH192" i="51" s="1"/>
  <c r="AI192" i="51" s="1"/>
  <c r="AJ192" i="51" s="1"/>
  <c r="AK192" i="51" s="1"/>
  <c r="AL192" i="51" s="1"/>
  <c r="AM192" i="51" s="1"/>
  <c r="AN192" i="51" s="1"/>
  <c r="AO192" i="51" s="1"/>
  <c r="AP192" i="51" s="1"/>
  <c r="AQ192" i="51" s="1"/>
  <c r="AR192" i="51" s="1"/>
  <c r="AS192" i="51" s="1"/>
  <c r="AT192" i="51" s="1"/>
  <c r="AU192" i="51" s="1"/>
  <c r="AV192" i="51" s="1"/>
  <c r="AW192" i="51" s="1"/>
  <c r="AX192" i="51" s="1"/>
  <c r="AY192" i="51" s="1"/>
  <c r="AZ192" i="51" s="1"/>
  <c r="K191" i="51"/>
  <c r="L191" i="51"/>
  <c r="M191" i="51"/>
  <c r="N191" i="51"/>
  <c r="O191" i="51" s="1"/>
  <c r="P191" i="51" s="1"/>
  <c r="Q191" i="51" s="1"/>
  <c r="R191" i="51"/>
  <c r="S191" i="51"/>
  <c r="T191" i="51" s="1"/>
  <c r="U191" i="51" s="1"/>
  <c r="V191" i="51" s="1"/>
  <c r="W191" i="51" s="1"/>
  <c r="X191" i="51" s="1"/>
  <c r="Y191" i="51" s="1"/>
  <c r="Z191" i="51" s="1"/>
  <c r="AA191" i="51" s="1"/>
  <c r="AB191" i="51" s="1"/>
  <c r="AC191" i="51" s="1"/>
  <c r="AD191" i="51"/>
  <c r="AE191" i="51"/>
  <c r="AF191" i="51" s="1"/>
  <c r="AG191" i="51" s="1"/>
  <c r="AH191" i="51" s="1"/>
  <c r="AI191" i="51" s="1"/>
  <c r="AJ191" i="51" s="1"/>
  <c r="AK191" i="51" s="1"/>
  <c r="AL191" i="51" s="1"/>
  <c r="AM191" i="51" s="1"/>
  <c r="AN191" i="51" s="1"/>
  <c r="AO191" i="51" s="1"/>
  <c r="AP191" i="51" s="1"/>
  <c r="AQ191" i="51" s="1"/>
  <c r="AR191" i="51" s="1"/>
  <c r="AS191" i="51" s="1"/>
  <c r="AT191" i="51" s="1"/>
  <c r="AU191" i="51" s="1"/>
  <c r="AV191" i="51" s="1"/>
  <c r="AW191" i="51" s="1"/>
  <c r="AX191" i="51" s="1"/>
  <c r="AY191" i="51" s="1"/>
  <c r="AZ191" i="51" s="1"/>
  <c r="BA191" i="51" s="1"/>
  <c r="K190" i="51"/>
  <c r="L190" i="51"/>
  <c r="M190" i="51" s="1"/>
  <c r="N190" i="51" s="1"/>
  <c r="O190" i="51" s="1"/>
  <c r="P190" i="51" s="1"/>
  <c r="Q190" i="51" s="1"/>
  <c r="R190" i="51" s="1"/>
  <c r="S190" i="51" s="1"/>
  <c r="T190" i="51" s="1"/>
  <c r="U190" i="51" s="1"/>
  <c r="V190" i="51" s="1"/>
  <c r="W190" i="51"/>
  <c r="X190" i="51"/>
  <c r="Y190" i="51" s="1"/>
  <c r="Z190" i="51" s="1"/>
  <c r="AA190" i="51" s="1"/>
  <c r="AB190" i="51" s="1"/>
  <c r="AC190" i="51" s="1"/>
  <c r="AD190" i="51" s="1"/>
  <c r="AE190" i="51" s="1"/>
  <c r="AF190" i="51" s="1"/>
  <c r="AG190" i="51" s="1"/>
  <c r="AH190" i="51" s="1"/>
  <c r="K189" i="51"/>
  <c r="L189" i="51" s="1"/>
  <c r="M189" i="51" s="1"/>
  <c r="N189" i="51" s="1"/>
  <c r="O189" i="51" s="1"/>
  <c r="P189" i="51" s="1"/>
  <c r="Q189" i="51" s="1"/>
  <c r="R189" i="51" s="1"/>
  <c r="S189" i="51" s="1"/>
  <c r="T189" i="51" s="1"/>
  <c r="U189" i="51" s="1"/>
  <c r="V189" i="51" s="1"/>
  <c r="W189" i="51" s="1"/>
  <c r="X189" i="51" s="1"/>
  <c r="Y189" i="51" s="1"/>
  <c r="Z189" i="51" s="1"/>
  <c r="AA189" i="51" s="1"/>
  <c r="AB189" i="51" s="1"/>
  <c r="AC189" i="51" s="1"/>
  <c r="AD189" i="51" s="1"/>
  <c r="AE189" i="51" s="1"/>
  <c r="AF189" i="51" s="1"/>
  <c r="AG189" i="51" s="1"/>
  <c r="AH189" i="51" s="1"/>
  <c r="K188" i="51"/>
  <c r="L188" i="51"/>
  <c r="M188" i="51" s="1"/>
  <c r="N188" i="51" s="1"/>
  <c r="O188" i="51" s="1"/>
  <c r="P188" i="51" s="1"/>
  <c r="Q188" i="51" s="1"/>
  <c r="R188" i="51" s="1"/>
  <c r="S188" i="51" s="1"/>
  <c r="T188" i="51" s="1"/>
  <c r="U188" i="51" s="1"/>
  <c r="V188" i="51" s="1"/>
  <c r="W188" i="51" s="1"/>
  <c r="X188" i="51" s="1"/>
  <c r="Y188" i="51" s="1"/>
  <c r="Z188" i="51" s="1"/>
  <c r="AA188" i="51" s="1"/>
  <c r="AB188" i="51" s="1"/>
  <c r="AC188" i="51" s="1"/>
  <c r="AD188" i="51" s="1"/>
  <c r="AE188" i="51" s="1"/>
  <c r="AF188" i="51" s="1"/>
  <c r="AG188" i="51" s="1"/>
  <c r="AH188" i="51" s="1"/>
  <c r="AI188" i="51" s="1"/>
  <c r="AJ188" i="51" s="1"/>
  <c r="AK188" i="51" s="1"/>
  <c r="AL188" i="51" s="1"/>
  <c r="AM188" i="51" s="1"/>
  <c r="AN188" i="51" s="1"/>
  <c r="AO188" i="51" s="1"/>
  <c r="AP188" i="51" s="1"/>
  <c r="AQ188" i="51" s="1"/>
  <c r="AR188" i="51" s="1"/>
  <c r="AS188" i="51" s="1"/>
  <c r="AT188" i="51" s="1"/>
  <c r="AU188" i="51" s="1"/>
  <c r="AV188" i="51" s="1"/>
  <c r="AW188" i="51" s="1"/>
  <c r="AX188" i="51" s="1"/>
  <c r="AY188" i="51" s="1"/>
  <c r="AZ188" i="51" s="1"/>
  <c r="BA188" i="51" s="1"/>
  <c r="K187" i="51"/>
  <c r="L187" i="51"/>
  <c r="M187" i="51" s="1"/>
  <c r="N187" i="51" s="1"/>
  <c r="O187" i="51" s="1"/>
  <c r="P187" i="51"/>
  <c r="Q187" i="51"/>
  <c r="R187" i="51" s="1"/>
  <c r="S187" i="51" s="1"/>
  <c r="T187" i="51" s="1"/>
  <c r="U187" i="51" s="1"/>
  <c r="V187" i="51" s="1"/>
  <c r="W187" i="51" s="1"/>
  <c r="X187" i="51" s="1"/>
  <c r="Y187" i="51" s="1"/>
  <c r="Z187" i="51" s="1"/>
  <c r="AA187" i="51" s="1"/>
  <c r="AB187" i="51"/>
  <c r="AC187" i="51"/>
  <c r="AD187" i="51" s="1"/>
  <c r="AE187" i="51" s="1"/>
  <c r="AF187" i="51" s="1"/>
  <c r="AG187" i="51" s="1"/>
  <c r="AH187" i="51" s="1"/>
  <c r="AI187" i="51" s="1"/>
  <c r="AJ187" i="51" s="1"/>
  <c r="AK187" i="51" s="1"/>
  <c r="AL187" i="51" s="1"/>
  <c r="AM187" i="51" s="1"/>
  <c r="AN187" i="51" s="1"/>
  <c r="AO187" i="51" s="1"/>
  <c r="AP187" i="51" s="1"/>
  <c r="AQ187" i="51" s="1"/>
  <c r="AR187" i="51" s="1"/>
  <c r="AS187" i="51" s="1"/>
  <c r="AT187" i="51" s="1"/>
  <c r="AU187" i="51" s="1"/>
  <c r="AV187" i="51" s="1"/>
  <c r="AW187" i="51" s="1"/>
  <c r="AX187" i="51" s="1"/>
  <c r="AY187" i="51" s="1"/>
  <c r="K186" i="51"/>
  <c r="L186" i="51"/>
  <c r="M186" i="51" s="1"/>
  <c r="N186" i="51" s="1"/>
  <c r="O186" i="51" s="1"/>
  <c r="P186" i="51" s="1"/>
  <c r="Q186" i="51" s="1"/>
  <c r="R186" i="51" s="1"/>
  <c r="S186" i="51" s="1"/>
  <c r="T186" i="51" s="1"/>
  <c r="U186" i="51" s="1"/>
  <c r="V186" i="51" s="1"/>
  <c r="W186" i="51"/>
  <c r="X186" i="51"/>
  <c r="Y186" i="51" s="1"/>
  <c r="Z186" i="51" s="1"/>
  <c r="AA186" i="51" s="1"/>
  <c r="AB186" i="51" s="1"/>
  <c r="AC186" i="51" s="1"/>
  <c r="AD186" i="51" s="1"/>
  <c r="AE186" i="51" s="1"/>
  <c r="AF186" i="51" s="1"/>
  <c r="AG186" i="51" s="1"/>
  <c r="AH186" i="51" s="1"/>
  <c r="AI186" i="51" s="1"/>
  <c r="AJ186" i="51" s="1"/>
  <c r="AK186" i="51" s="1"/>
  <c r="AL186" i="51" s="1"/>
  <c r="AM186" i="51" s="1"/>
  <c r="AN186" i="51" s="1"/>
  <c r="AO186" i="51" s="1"/>
  <c r="AP186" i="51" s="1"/>
  <c r="AQ186" i="51" s="1"/>
  <c r="AR186" i="51" s="1"/>
  <c r="AS186" i="51" s="1"/>
  <c r="AT186" i="51" s="1"/>
  <c r="AU186" i="51" s="1"/>
  <c r="AV186" i="51" s="1"/>
  <c r="AW186" i="51" s="1"/>
  <c r="AX186" i="51" s="1"/>
  <c r="AY186" i="51" s="1"/>
  <c r="AZ186" i="51" s="1"/>
  <c r="BA186" i="51" s="1"/>
  <c r="K185" i="51"/>
  <c r="L185" i="51"/>
  <c r="M185" i="51" s="1"/>
  <c r="N185" i="51" s="1"/>
  <c r="O185" i="51" s="1"/>
  <c r="P185" i="51" s="1"/>
  <c r="Q185" i="51" s="1"/>
  <c r="R185" i="51" s="1"/>
  <c r="S185" i="51" s="1"/>
  <c r="T185" i="51" s="1"/>
  <c r="U185" i="51" s="1"/>
  <c r="V185" i="51" s="1"/>
  <c r="W185" i="51" s="1"/>
  <c r="X185" i="51" s="1"/>
  <c r="Y185" i="51" s="1"/>
  <c r="Z185" i="51" s="1"/>
  <c r="AA185" i="51" s="1"/>
  <c r="AB185" i="51" s="1"/>
  <c r="AC185" i="51" s="1"/>
  <c r="AD185" i="51" s="1"/>
  <c r="AE185" i="51" s="1"/>
  <c r="AF185" i="51" s="1"/>
  <c r="AG185" i="51" s="1"/>
  <c r="AH185" i="51" s="1"/>
  <c r="AI185" i="51" s="1"/>
  <c r="AJ185" i="51" s="1"/>
  <c r="AK185" i="51" s="1"/>
  <c r="AL185" i="51" s="1"/>
  <c r="AM185" i="51" s="1"/>
  <c r="AN185" i="51" s="1"/>
  <c r="AO185" i="51" s="1"/>
  <c r="AP185" i="51" s="1"/>
  <c r="AQ185" i="51" s="1"/>
  <c r="AR185" i="51" s="1"/>
  <c r="AS185" i="51" s="1"/>
  <c r="AT185" i="51" s="1"/>
  <c r="AU185" i="51" s="1"/>
  <c r="AV185" i="51" s="1"/>
  <c r="AW185" i="51" s="1"/>
  <c r="AX185" i="51" s="1"/>
  <c r="AY185" i="51" s="1"/>
  <c r="AZ185" i="51" s="1"/>
  <c r="K184" i="51"/>
  <c r="L184" i="51" s="1"/>
  <c r="M184" i="51" s="1"/>
  <c r="N184" i="51" s="1"/>
  <c r="O184" i="51" s="1"/>
  <c r="P184" i="51" s="1"/>
  <c r="Q184" i="51" s="1"/>
  <c r="R184" i="51"/>
  <c r="S184" i="51" s="1"/>
  <c r="T184" i="51" s="1"/>
  <c r="U184" i="51" s="1"/>
  <c r="V184" i="51" s="1"/>
  <c r="W184" i="51" s="1"/>
  <c r="X184" i="51" s="1"/>
  <c r="Y184" i="51" s="1"/>
  <c r="Z184" i="51" s="1"/>
  <c r="AA184" i="51" s="1"/>
  <c r="AB184" i="51" s="1"/>
  <c r="AC184" i="51" s="1"/>
  <c r="AD184" i="51" s="1"/>
  <c r="AE184" i="51" s="1"/>
  <c r="K183" i="51"/>
  <c r="L183" i="51" s="1"/>
  <c r="M183" i="51"/>
  <c r="N183" i="51" s="1"/>
  <c r="O183" i="51" s="1"/>
  <c r="P183" i="51" s="1"/>
  <c r="Q183" i="51" s="1"/>
  <c r="R183" i="51" s="1"/>
  <c r="S183" i="51" s="1"/>
  <c r="T183" i="51"/>
  <c r="U183" i="51" s="1"/>
  <c r="V183" i="51" s="1"/>
  <c r="W183" i="51" s="1"/>
  <c r="X183" i="51" s="1"/>
  <c r="Y183" i="51" s="1"/>
  <c r="Z183" i="51" s="1"/>
  <c r="AA183" i="51" s="1"/>
  <c r="AB183" i="51" s="1"/>
  <c r="AC183" i="51" s="1"/>
  <c r="AD183" i="51" s="1"/>
  <c r="AE183" i="51" s="1"/>
  <c r="AF183" i="51" s="1"/>
  <c r="AG183" i="51" s="1"/>
  <c r="AH183" i="51" s="1"/>
  <c r="AI183" i="51" s="1"/>
  <c r="K182" i="51"/>
  <c r="L182" i="51"/>
  <c r="M182" i="51"/>
  <c r="N182" i="51"/>
  <c r="O182" i="51" s="1"/>
  <c r="P182" i="51" s="1"/>
  <c r="Q182" i="51" s="1"/>
  <c r="R182" i="51"/>
  <c r="S182" i="51"/>
  <c r="T182" i="51"/>
  <c r="U182" i="51" s="1"/>
  <c r="V182" i="51" s="1"/>
  <c r="W182" i="51" s="1"/>
  <c r="X182" i="51" s="1"/>
  <c r="Y182" i="51" s="1"/>
  <c r="Z182" i="51" s="1"/>
  <c r="AA182" i="51" s="1"/>
  <c r="AB182" i="51" s="1"/>
  <c r="AC182" i="51" s="1"/>
  <c r="AD182" i="51"/>
  <c r="AE182" i="51" s="1"/>
  <c r="AF182" i="51" s="1"/>
  <c r="AG182" i="51" s="1"/>
  <c r="AH182" i="51" s="1"/>
  <c r="AI182" i="51" s="1"/>
  <c r="K181" i="51"/>
  <c r="L181" i="51"/>
  <c r="M181" i="51"/>
  <c r="N181" i="51" s="1"/>
  <c r="O181" i="51" s="1"/>
  <c r="P181" i="51" s="1"/>
  <c r="Q181" i="51"/>
  <c r="R181" i="51" s="1"/>
  <c r="S181" i="51" s="1"/>
  <c r="T181" i="51" s="1"/>
  <c r="U181" i="51" s="1"/>
  <c r="V181" i="51" s="1"/>
  <c r="W181" i="51" s="1"/>
  <c r="X181" i="51" s="1"/>
  <c r="Y181" i="51" s="1"/>
  <c r="Z181" i="51" s="1"/>
  <c r="AA181" i="51" s="1"/>
  <c r="AB181" i="51" s="1"/>
  <c r="AC181" i="51" s="1"/>
  <c r="AD181" i="51" s="1"/>
  <c r="AE181" i="51" s="1"/>
  <c r="AF181" i="51" s="1"/>
  <c r="AG181" i="51" s="1"/>
  <c r="AH181" i="51" s="1"/>
  <c r="AI181" i="51" s="1"/>
  <c r="K180" i="51"/>
  <c r="L180" i="51"/>
  <c r="M180" i="51" s="1"/>
  <c r="N180" i="51" s="1"/>
  <c r="O180" i="51" s="1"/>
  <c r="P180" i="51"/>
  <c r="Q180" i="51"/>
  <c r="R180" i="51"/>
  <c r="S180" i="51" s="1"/>
  <c r="T180" i="51" s="1"/>
  <c r="U180" i="51" s="1"/>
  <c r="V180" i="51" s="1"/>
  <c r="W180" i="51" s="1"/>
  <c r="X180" i="51" s="1"/>
  <c r="Y180" i="51" s="1"/>
  <c r="Z180" i="51" s="1"/>
  <c r="AA180" i="51" s="1"/>
  <c r="AB180" i="51"/>
  <c r="AC180" i="51"/>
  <c r="AD180" i="51" s="1"/>
  <c r="AE180" i="51" s="1"/>
  <c r="AF180" i="51" s="1"/>
  <c r="AG180" i="51" s="1"/>
  <c r="K179" i="51"/>
  <c r="L179" i="51"/>
  <c r="M179" i="51"/>
  <c r="N179" i="51" s="1"/>
  <c r="O179" i="51" s="1"/>
  <c r="P179" i="51" s="1"/>
  <c r="Q179" i="51"/>
  <c r="R179" i="51"/>
  <c r="S179" i="51" s="1"/>
  <c r="T179" i="51" s="1"/>
  <c r="U179" i="51" s="1"/>
  <c r="V179" i="51" s="1"/>
  <c r="W179" i="51" s="1"/>
  <c r="X179" i="51" s="1"/>
  <c r="Y179" i="51" s="1"/>
  <c r="Z179" i="51" s="1"/>
  <c r="AA179" i="51" s="1"/>
  <c r="AB179" i="51" s="1"/>
  <c r="AC179" i="51" s="1"/>
  <c r="AD179" i="51" s="1"/>
  <c r="AE179" i="51" s="1"/>
  <c r="AF179" i="51" s="1"/>
  <c r="AG179" i="51" s="1"/>
  <c r="AH179" i="51" s="1"/>
  <c r="AI179" i="51" s="1"/>
  <c r="AJ179" i="51" s="1"/>
  <c r="K178" i="51"/>
  <c r="L178" i="51" s="1"/>
  <c r="M178" i="51" s="1"/>
  <c r="N178" i="51" s="1"/>
  <c r="O178" i="51"/>
  <c r="P178" i="51" s="1"/>
  <c r="Q178" i="51" s="1"/>
  <c r="R178" i="51" s="1"/>
  <c r="S178" i="51" s="1"/>
  <c r="T178" i="51" s="1"/>
  <c r="U178" i="51" s="1"/>
  <c r="V178" i="51" s="1"/>
  <c r="W178" i="51" s="1"/>
  <c r="X178" i="51" s="1"/>
  <c r="Y178" i="51" s="1"/>
  <c r="Z178" i="51" s="1"/>
  <c r="AA178" i="51" s="1"/>
  <c r="AB178" i="51" s="1"/>
  <c r="AC178" i="51" s="1"/>
  <c r="AD178" i="51" s="1"/>
  <c r="AE178" i="51" s="1"/>
  <c r="AF178" i="51" s="1"/>
  <c r="AG178" i="51" s="1"/>
  <c r="AH178" i="51" s="1"/>
  <c r="AI178" i="51" s="1"/>
  <c r="K177" i="51"/>
  <c r="L177" i="51"/>
  <c r="M177" i="51" s="1"/>
  <c r="N177" i="51" s="1"/>
  <c r="O177" i="51" s="1"/>
  <c r="P177" i="51" s="1"/>
  <c r="Q177" i="51" s="1"/>
  <c r="R177" i="51" s="1"/>
  <c r="S177" i="51" s="1"/>
  <c r="T177" i="51" s="1"/>
  <c r="U177" i="51" s="1"/>
  <c r="V177" i="51" s="1"/>
  <c r="W177" i="51" s="1"/>
  <c r="X177" i="51" s="1"/>
  <c r="Y177" i="51" s="1"/>
  <c r="Z177" i="51" s="1"/>
  <c r="AA177" i="51" s="1"/>
  <c r="AB177" i="51" s="1"/>
  <c r="AC177" i="51" s="1"/>
  <c r="AD177" i="51" s="1"/>
  <c r="AE177" i="51" s="1"/>
  <c r="AF177" i="51" s="1"/>
  <c r="AG177" i="51" s="1"/>
  <c r="AH177" i="51" s="1"/>
  <c r="AI177" i="51" s="1"/>
  <c r="K176" i="51"/>
  <c r="L176" i="51" s="1"/>
  <c r="M176" i="51" s="1"/>
  <c r="N176" i="51" s="1"/>
  <c r="O176" i="51" s="1"/>
  <c r="P176" i="51" s="1"/>
  <c r="Q176" i="51" s="1"/>
  <c r="R176" i="51" s="1"/>
  <c r="S176" i="51"/>
  <c r="T176" i="51"/>
  <c r="U176" i="51"/>
  <c r="V176" i="51" s="1"/>
  <c r="W176" i="51" s="1"/>
  <c r="X176" i="51" s="1"/>
  <c r="Y176" i="51" s="1"/>
  <c r="Z176" i="51" s="1"/>
  <c r="AA176" i="51" s="1"/>
  <c r="AB176" i="51" s="1"/>
  <c r="AC176" i="51" s="1"/>
  <c r="AD176" i="51" s="1"/>
  <c r="AE176" i="51"/>
  <c r="K175" i="51"/>
  <c r="L175" i="51" s="1"/>
  <c r="M175" i="51" s="1"/>
  <c r="N175" i="51" s="1"/>
  <c r="O175" i="51" s="1"/>
  <c r="P175" i="51" s="1"/>
  <c r="Q175" i="51" s="1"/>
  <c r="R175" i="51" s="1"/>
  <c r="S175" i="51" s="1"/>
  <c r="T175" i="51" s="1"/>
  <c r="U175" i="51" s="1"/>
  <c r="V175" i="51" s="1"/>
  <c r="W175" i="51" s="1"/>
  <c r="X175" i="51" s="1"/>
  <c r="Y175" i="51" s="1"/>
  <c r="Z175" i="51" s="1"/>
  <c r="AA175" i="51" s="1"/>
  <c r="AB175" i="51" s="1"/>
  <c r="AC175" i="51" s="1"/>
  <c r="AD175" i="51" s="1"/>
  <c r="AE175" i="51" s="1"/>
  <c r="K174" i="51"/>
  <c r="L174" i="51" s="1"/>
  <c r="M174" i="51" s="1"/>
  <c r="N174" i="51" s="1"/>
  <c r="O174" i="51" s="1"/>
  <c r="P174" i="51" s="1"/>
  <c r="Q174" i="51" s="1"/>
  <c r="R174" i="51" s="1"/>
  <c r="S174" i="51" s="1"/>
  <c r="T174" i="51" s="1"/>
  <c r="U174" i="51" s="1"/>
  <c r="V174" i="51" s="1"/>
  <c r="W174" i="51" s="1"/>
  <c r="X174" i="51" s="1"/>
  <c r="Y174" i="51" s="1"/>
  <c r="Z174" i="51" s="1"/>
  <c r="AA174" i="51" s="1"/>
  <c r="AB174" i="51" s="1"/>
  <c r="AC174" i="51" s="1"/>
  <c r="AD174" i="51" s="1"/>
  <c r="AE174" i="51" s="1"/>
  <c r="AF174" i="51" s="1"/>
  <c r="AG174" i="51" s="1"/>
  <c r="AH174" i="51" s="1"/>
  <c r="AI174" i="51" s="1"/>
  <c r="AJ174" i="51" s="1"/>
  <c r="AK174" i="51" s="1"/>
  <c r="AL174" i="51" s="1"/>
  <c r="AM174" i="51" s="1"/>
  <c r="AN174" i="51" s="1"/>
  <c r="AO174" i="51" s="1"/>
  <c r="AP174" i="51" s="1"/>
  <c r="AQ174" i="51" s="1"/>
  <c r="AR174" i="51" s="1"/>
  <c r="AS174" i="51" s="1"/>
  <c r="AT174" i="51" s="1"/>
  <c r="AU174" i="51" s="1"/>
  <c r="AV174" i="51" s="1"/>
  <c r="AW174" i="51" s="1"/>
  <c r="AX174" i="51" s="1"/>
  <c r="AY174" i="51" s="1"/>
  <c r="K173" i="51"/>
  <c r="L173" i="51"/>
  <c r="M173" i="51" s="1"/>
  <c r="N173" i="51"/>
  <c r="O173" i="51"/>
  <c r="P173" i="51"/>
  <c r="Q173" i="51" s="1"/>
  <c r="R173" i="51" s="1"/>
  <c r="S173" i="51" s="1"/>
  <c r="T173" i="51" s="1"/>
  <c r="U173" i="51" s="1"/>
  <c r="V173" i="51" s="1"/>
  <c r="W173" i="51" s="1"/>
  <c r="X173" i="51" s="1"/>
  <c r="Y173" i="51" s="1"/>
  <c r="Z173" i="51"/>
  <c r="AA173" i="51"/>
  <c r="AB173" i="51" s="1"/>
  <c r="AC173" i="51" s="1"/>
  <c r="AD173" i="51" s="1"/>
  <c r="AE173" i="51" s="1"/>
  <c r="K172" i="51"/>
  <c r="L172" i="51"/>
  <c r="M172" i="51"/>
  <c r="N172" i="51" s="1"/>
  <c r="O172" i="51" s="1"/>
  <c r="P172" i="51" s="1"/>
  <c r="Q172" i="51"/>
  <c r="R172" i="51"/>
  <c r="S172" i="51" s="1"/>
  <c r="T172" i="51" s="1"/>
  <c r="U172" i="51" s="1"/>
  <c r="V172" i="51" s="1"/>
  <c r="W172" i="51" s="1"/>
  <c r="X172" i="51" s="1"/>
  <c r="Y172" i="51" s="1"/>
  <c r="Z172" i="51" s="1"/>
  <c r="AA172" i="51" s="1"/>
  <c r="AB172" i="51" s="1"/>
  <c r="AC172" i="51" s="1"/>
  <c r="AD172" i="51" s="1"/>
  <c r="AE172" i="51" s="1"/>
  <c r="AF172" i="51" s="1"/>
  <c r="AG172" i="51" s="1"/>
  <c r="AH172" i="51" s="1"/>
  <c r="AI172" i="51" s="1"/>
  <c r="AJ172" i="51" s="1"/>
  <c r="AK172" i="51" s="1"/>
  <c r="AL172" i="51" s="1"/>
  <c r="AM172" i="51" s="1"/>
  <c r="AN172" i="51" s="1"/>
  <c r="AO172" i="51" s="1"/>
  <c r="AP172" i="51" s="1"/>
  <c r="AQ172" i="51" s="1"/>
  <c r="AR172" i="51" s="1"/>
  <c r="AS172" i="51" s="1"/>
  <c r="AT172" i="51" s="1"/>
  <c r="AU172" i="51" s="1"/>
  <c r="AV172" i="51" s="1"/>
  <c r="AW172" i="51" s="1"/>
  <c r="AX172" i="51" s="1"/>
  <c r="AY172" i="51" s="1"/>
  <c r="K171" i="51"/>
  <c r="L171" i="51"/>
  <c r="M171" i="51"/>
  <c r="N171" i="51" s="1"/>
  <c r="O171" i="51" s="1"/>
  <c r="P171" i="51" s="1"/>
  <c r="Q171" i="51" s="1"/>
  <c r="R171" i="51" s="1"/>
  <c r="S171" i="51" s="1"/>
  <c r="T171" i="51"/>
  <c r="U171" i="51" s="1"/>
  <c r="V171" i="51" s="1"/>
  <c r="W171" i="51" s="1"/>
  <c r="X171" i="51"/>
  <c r="Y171" i="51" s="1"/>
  <c r="Z171" i="51" s="1"/>
  <c r="AA171" i="51" s="1"/>
  <c r="AB171" i="51" s="1"/>
  <c r="AC171" i="51" s="1"/>
  <c r="AD171" i="51" s="1"/>
  <c r="AE171" i="51" s="1"/>
  <c r="K170" i="51"/>
  <c r="L170" i="51" s="1"/>
  <c r="M170" i="51" s="1"/>
  <c r="N170" i="51" s="1"/>
  <c r="O170" i="51"/>
  <c r="P170" i="51"/>
  <c r="Q170" i="51" s="1"/>
  <c r="R170" i="51" s="1"/>
  <c r="S170" i="51" s="1"/>
  <c r="T170" i="51" s="1"/>
  <c r="U170" i="51" s="1"/>
  <c r="V170" i="51" s="1"/>
  <c r="W170" i="51"/>
  <c r="X170" i="51" s="1"/>
  <c r="Y170" i="51" s="1"/>
  <c r="Z170" i="51" s="1"/>
  <c r="AA170" i="51"/>
  <c r="AB170" i="51" s="1"/>
  <c r="AC170" i="51" s="1"/>
  <c r="AD170" i="51" s="1"/>
  <c r="AE170" i="51" s="1"/>
  <c r="AF170" i="51" s="1"/>
  <c r="AG170" i="51" s="1"/>
  <c r="AH170" i="51" s="1"/>
  <c r="AI170" i="51" s="1"/>
  <c r="AJ170" i="51" s="1"/>
  <c r="AK170" i="51" s="1"/>
  <c r="AL170" i="51" s="1"/>
  <c r="AM170" i="51" s="1"/>
  <c r="AN170" i="51" s="1"/>
  <c r="AO170" i="51" s="1"/>
  <c r="AP170" i="51" s="1"/>
  <c r="AQ170" i="51" s="1"/>
  <c r="AR170" i="51" s="1"/>
  <c r="AS170" i="51" s="1"/>
  <c r="AT170" i="51" s="1"/>
  <c r="AU170" i="51" s="1"/>
  <c r="AV170" i="51" s="1"/>
  <c r="AW170" i="51" s="1"/>
  <c r="AX170" i="51" s="1"/>
  <c r="AY170" i="51" s="1"/>
  <c r="K169" i="51"/>
  <c r="L169" i="51" s="1"/>
  <c r="M169" i="51" s="1"/>
  <c r="N169" i="51" s="1"/>
  <c r="O169" i="51" s="1"/>
  <c r="P169" i="51" s="1"/>
  <c r="Q169" i="51" s="1"/>
  <c r="R169" i="51" s="1"/>
  <c r="S169" i="51" s="1"/>
  <c r="T169" i="51" s="1"/>
  <c r="U169" i="51" s="1"/>
  <c r="V169" i="51" s="1"/>
  <c r="W169" i="51" s="1"/>
  <c r="X169" i="51" s="1"/>
  <c r="Y169" i="51" s="1"/>
  <c r="Z169" i="51" s="1"/>
  <c r="AA169" i="51" s="1"/>
  <c r="AB169" i="51" s="1"/>
  <c r="AC169" i="51" s="1"/>
  <c r="AD169" i="51" s="1"/>
  <c r="AE169" i="51" s="1"/>
  <c r="AF169" i="51" s="1"/>
  <c r="AG169" i="51" s="1"/>
  <c r="AH169" i="51" s="1"/>
  <c r="AI169" i="51" s="1"/>
  <c r="AJ169" i="51" s="1"/>
  <c r="AK169" i="51" s="1"/>
  <c r="AL169" i="51" s="1"/>
  <c r="AM169" i="51" s="1"/>
  <c r="AN169" i="51" s="1"/>
  <c r="AO169" i="51" s="1"/>
  <c r="AP169" i="51" s="1"/>
  <c r="AQ169" i="51" s="1"/>
  <c r="AR169" i="51" s="1"/>
  <c r="AS169" i="51" s="1"/>
  <c r="AT169" i="51" s="1"/>
  <c r="AU169" i="51" s="1"/>
  <c r="AV169" i="51" s="1"/>
  <c r="AW169" i="51" s="1"/>
  <c r="AX169" i="51" s="1"/>
  <c r="AY169" i="51" s="1"/>
  <c r="K168" i="51"/>
  <c r="L168" i="51"/>
  <c r="M168" i="51"/>
  <c r="N168" i="51" s="1"/>
  <c r="O168" i="51" s="1"/>
  <c r="P168" i="51" s="1"/>
  <c r="Q168" i="51" s="1"/>
  <c r="R168" i="51" s="1"/>
  <c r="S168" i="51" s="1"/>
  <c r="T168" i="51" s="1"/>
  <c r="U168" i="51" s="1"/>
  <c r="V168" i="51" s="1"/>
  <c r="W168" i="51" s="1"/>
  <c r="X168" i="51" s="1"/>
  <c r="Y168" i="51" s="1"/>
  <c r="Z168" i="51" s="1"/>
  <c r="AA168" i="51" s="1"/>
  <c r="AB168" i="51" s="1"/>
  <c r="AC168" i="51" s="1"/>
  <c r="AD168" i="51" s="1"/>
  <c r="AE168" i="51" s="1"/>
  <c r="AF168" i="51" s="1"/>
  <c r="AG168" i="51" s="1"/>
  <c r="AH168" i="51" s="1"/>
  <c r="AI168" i="51" s="1"/>
  <c r="AJ168" i="51" s="1"/>
  <c r="AK168" i="51" s="1"/>
  <c r="AL168" i="51" s="1"/>
  <c r="AM168" i="51" s="1"/>
  <c r="AN168" i="51" s="1"/>
  <c r="AO168" i="51" s="1"/>
  <c r="AP168" i="51" s="1"/>
  <c r="AQ168" i="51" s="1"/>
  <c r="AR168" i="51" s="1"/>
  <c r="AS168" i="51" s="1"/>
  <c r="AT168" i="51" s="1"/>
  <c r="AU168" i="51" s="1"/>
  <c r="AV168" i="51" s="1"/>
  <c r="AW168" i="51" s="1"/>
  <c r="AX168" i="51" s="1"/>
  <c r="AY168" i="51" s="1"/>
  <c r="K167" i="51"/>
  <c r="L167" i="51"/>
  <c r="M167" i="51" s="1"/>
  <c r="N167" i="51" s="1"/>
  <c r="O167" i="51" s="1"/>
  <c r="P167" i="51" s="1"/>
  <c r="Q167" i="51" s="1"/>
  <c r="R167" i="51" s="1"/>
  <c r="S167" i="51" s="1"/>
  <c r="T167" i="51" s="1"/>
  <c r="U167" i="51" s="1"/>
  <c r="V167" i="51" s="1"/>
  <c r="W167" i="51" s="1"/>
  <c r="X167" i="51" s="1"/>
  <c r="Y167" i="51" s="1"/>
  <c r="Z167" i="51" s="1"/>
  <c r="AA167" i="51" s="1"/>
  <c r="AB167" i="51" s="1"/>
  <c r="AC167" i="51" s="1"/>
  <c r="AD167" i="51" s="1"/>
  <c r="AE167" i="51" s="1"/>
  <c r="AF167" i="51" s="1"/>
  <c r="AG167" i="51" s="1"/>
  <c r="AH167" i="51" s="1"/>
  <c r="AI167" i="51" s="1"/>
  <c r="AJ167" i="51" s="1"/>
  <c r="AK167" i="51" s="1"/>
  <c r="AL167" i="51" s="1"/>
  <c r="AM167" i="51" s="1"/>
  <c r="AN167" i="51" s="1"/>
  <c r="AO167" i="51" s="1"/>
  <c r="AP167" i="51" s="1"/>
  <c r="AQ167" i="51" s="1"/>
  <c r="AR167" i="51" s="1"/>
  <c r="AS167" i="51" s="1"/>
  <c r="AT167" i="51" s="1"/>
  <c r="AU167" i="51" s="1"/>
  <c r="AV167" i="51" s="1"/>
  <c r="AW167" i="51" s="1"/>
  <c r="AX167" i="51" s="1"/>
  <c r="K166" i="51"/>
  <c r="L166" i="51"/>
  <c r="M166" i="51" s="1"/>
  <c r="N166" i="51"/>
  <c r="O166" i="51" s="1"/>
  <c r="P166" i="51" s="1"/>
  <c r="Q166" i="51" s="1"/>
  <c r="R166" i="51" s="1"/>
  <c r="S166" i="51" s="1"/>
  <c r="T166" i="51" s="1"/>
  <c r="U166" i="51" s="1"/>
  <c r="V166" i="51" s="1"/>
  <c r="W166" i="51" s="1"/>
  <c r="X166" i="51" s="1"/>
  <c r="Y166" i="51" s="1"/>
  <c r="Z166" i="51" s="1"/>
  <c r="AA166" i="51" s="1"/>
  <c r="AB166" i="51" s="1"/>
  <c r="AC166" i="51" s="1"/>
  <c r="AD166" i="51" s="1"/>
  <c r="AE166" i="51" s="1"/>
  <c r="AF166" i="51" s="1"/>
  <c r="AG166" i="51" s="1"/>
  <c r="AH166" i="51" s="1"/>
  <c r="AI166" i="51" s="1"/>
  <c r="AJ166" i="51" s="1"/>
  <c r="AK166" i="51" s="1"/>
  <c r="AL166" i="51" s="1"/>
  <c r="AM166" i="51" s="1"/>
  <c r="AN166" i="51" s="1"/>
  <c r="AO166" i="51" s="1"/>
  <c r="AP166" i="51" s="1"/>
  <c r="AQ166" i="51" s="1"/>
  <c r="AR166" i="51" s="1"/>
  <c r="AS166" i="51" s="1"/>
  <c r="AT166" i="51" s="1"/>
  <c r="AU166" i="51" s="1"/>
  <c r="AV166" i="51" s="1"/>
  <c r="AW166" i="51" s="1"/>
  <c r="AX166" i="51" s="1"/>
  <c r="K165" i="51"/>
  <c r="L165" i="51" s="1"/>
  <c r="M165" i="51" s="1"/>
  <c r="N165" i="51" s="1"/>
  <c r="O165" i="51" s="1"/>
  <c r="P165" i="51" s="1"/>
  <c r="Q165" i="51" s="1"/>
  <c r="R165" i="51"/>
  <c r="S165" i="51" s="1"/>
  <c r="T165" i="51" s="1"/>
  <c r="U165" i="51" s="1"/>
  <c r="V165" i="51"/>
  <c r="W165" i="51" s="1"/>
  <c r="X165" i="51" s="1"/>
  <c r="Y165" i="51" s="1"/>
  <c r="Z165" i="51" s="1"/>
  <c r="AA165" i="51" s="1"/>
  <c r="AB165" i="51" s="1"/>
  <c r="AC165" i="51" s="1"/>
  <c r="AD165" i="51" s="1"/>
  <c r="AE165" i="51" s="1"/>
  <c r="AF165" i="51" s="1"/>
  <c r="AG165" i="51" s="1"/>
  <c r="AH165" i="51" s="1"/>
  <c r="AI165" i="51" s="1"/>
  <c r="AJ165" i="51" s="1"/>
  <c r="AK165" i="51" s="1"/>
  <c r="AL165" i="51" s="1"/>
  <c r="AM165" i="51" s="1"/>
  <c r="AN165" i="51" s="1"/>
  <c r="AO165" i="51" s="1"/>
  <c r="AP165" i="51" s="1"/>
  <c r="AQ165" i="51" s="1"/>
  <c r="AR165" i="51" s="1"/>
  <c r="AS165" i="51" s="1"/>
  <c r="AT165" i="51" s="1"/>
  <c r="AU165" i="51" s="1"/>
  <c r="AV165" i="51" s="1"/>
  <c r="AW165" i="51" s="1"/>
  <c r="K164" i="51"/>
  <c r="L164" i="51" s="1"/>
  <c r="M164" i="51"/>
  <c r="N164" i="51"/>
  <c r="O164" i="51"/>
  <c r="P164" i="51" s="1"/>
  <c r="Q164" i="51" s="1"/>
  <c r="R164" i="51" s="1"/>
  <c r="S164" i="51"/>
  <c r="T164" i="51" s="1"/>
  <c r="U164" i="51" s="1"/>
  <c r="V164" i="51" s="1"/>
  <c r="W164" i="51" s="1"/>
  <c r="X164" i="51" s="1"/>
  <c r="Y164" i="51" s="1"/>
  <c r="Z164" i="51" s="1"/>
  <c r="AA164" i="51" s="1"/>
  <c r="AB164" i="51" s="1"/>
  <c r="AC164" i="51" s="1"/>
  <c r="AD164" i="51" s="1"/>
  <c r="AE164" i="51" s="1"/>
  <c r="AF164" i="51" s="1"/>
  <c r="AG164" i="51" s="1"/>
  <c r="AH164" i="51" s="1"/>
  <c r="AI164" i="51" s="1"/>
  <c r="AJ164" i="51" s="1"/>
  <c r="AK164" i="51" s="1"/>
  <c r="AL164" i="51" s="1"/>
  <c r="AM164" i="51" s="1"/>
  <c r="AN164" i="51" s="1"/>
  <c r="AO164" i="51" s="1"/>
  <c r="AP164" i="51" s="1"/>
  <c r="AQ164" i="51" s="1"/>
  <c r="AR164" i="51" s="1"/>
  <c r="AS164" i="51" s="1"/>
  <c r="AT164" i="51" s="1"/>
  <c r="AU164" i="51" s="1"/>
  <c r="AV164" i="51" s="1"/>
  <c r="AW164" i="51" s="1"/>
  <c r="AX164" i="51" s="1"/>
  <c r="AY164" i="51" s="1"/>
  <c r="K163" i="51"/>
  <c r="L163" i="51"/>
  <c r="M163" i="51" s="1"/>
  <c r="N163" i="51"/>
  <c r="O163" i="51"/>
  <c r="P163" i="51"/>
  <c r="Q163" i="51" s="1"/>
  <c r="R163" i="51" s="1"/>
  <c r="S163" i="51" s="1"/>
  <c r="T163" i="51" s="1"/>
  <c r="U163" i="51" s="1"/>
  <c r="V163" i="51" s="1"/>
  <c r="W163" i="51" s="1"/>
  <c r="X163" i="51" s="1"/>
  <c r="Y163" i="51" s="1"/>
  <c r="Z163" i="51" s="1"/>
  <c r="AA163" i="51" s="1"/>
  <c r="AB163" i="51" s="1"/>
  <c r="AC163" i="51" s="1"/>
  <c r="AD163" i="51" s="1"/>
  <c r="AE163" i="51" s="1"/>
  <c r="AF163" i="51" s="1"/>
  <c r="AG163" i="51" s="1"/>
  <c r="AH163" i="51" s="1"/>
  <c r="AI163" i="51" s="1"/>
  <c r="AJ163" i="51" s="1"/>
  <c r="AK163" i="51" s="1"/>
  <c r="AL163" i="51" s="1"/>
  <c r="AM163" i="51" s="1"/>
  <c r="AN163" i="51" s="1"/>
  <c r="AO163" i="51" s="1"/>
  <c r="AP163" i="51" s="1"/>
  <c r="AQ163" i="51" s="1"/>
  <c r="AR163" i="51" s="1"/>
  <c r="AS163" i="51" s="1"/>
  <c r="AT163" i="51" s="1"/>
  <c r="AU163" i="51" s="1"/>
  <c r="AV163" i="51" s="1"/>
  <c r="AW163" i="51" s="1"/>
  <c r="K162" i="51"/>
  <c r="L162" i="51"/>
  <c r="M162" i="51"/>
  <c r="N162" i="51" s="1"/>
  <c r="O162" i="51" s="1"/>
  <c r="P162" i="51" s="1"/>
  <c r="Q162" i="51" s="1"/>
  <c r="R162" i="51" s="1"/>
  <c r="S162" i="51" s="1"/>
  <c r="T162" i="51" s="1"/>
  <c r="U162" i="51" s="1"/>
  <c r="V162" i="51" s="1"/>
  <c r="W162" i="51" s="1"/>
  <c r="X162" i="51" s="1"/>
  <c r="Y162" i="51" s="1"/>
  <c r="Z162" i="51" s="1"/>
  <c r="AA162" i="51" s="1"/>
  <c r="AB162" i="51" s="1"/>
  <c r="AC162" i="51" s="1"/>
  <c r="AD162" i="51" s="1"/>
  <c r="AE162" i="51" s="1"/>
  <c r="AF162" i="51" s="1"/>
  <c r="AG162" i="51" s="1"/>
  <c r="AH162" i="51" s="1"/>
  <c r="AI162" i="51" s="1"/>
  <c r="AJ162" i="51" s="1"/>
  <c r="AK162" i="51" s="1"/>
  <c r="AL162" i="51" s="1"/>
  <c r="AM162" i="51" s="1"/>
  <c r="AN162" i="51" s="1"/>
  <c r="AO162" i="51" s="1"/>
  <c r="AP162" i="51" s="1"/>
  <c r="AQ162" i="51" s="1"/>
  <c r="AR162" i="51" s="1"/>
  <c r="AS162" i="51" s="1"/>
  <c r="AT162" i="51" s="1"/>
  <c r="AU162" i="51" s="1"/>
  <c r="AV162" i="51" s="1"/>
  <c r="AW162" i="51" s="1"/>
  <c r="AX162" i="51" s="1"/>
  <c r="AY162" i="51" s="1"/>
  <c r="AZ162" i="51" s="1"/>
  <c r="BA162" i="51" s="1"/>
  <c r="BB162" i="51" s="1"/>
  <c r="BC162" i="51" s="1"/>
  <c r="BD162" i="51" s="1"/>
  <c r="BE162" i="51" s="1"/>
  <c r="BF162" i="51" s="1"/>
  <c r="BG162" i="51" s="1"/>
  <c r="BH162" i="51" s="1"/>
  <c r="BI162" i="51" s="1"/>
  <c r="BJ162" i="51" s="1"/>
  <c r="BK162" i="51" s="1"/>
  <c r="BL162" i="51" s="1"/>
  <c r="K161" i="51"/>
  <c r="L161" i="51" s="1"/>
  <c r="M161" i="51" s="1"/>
  <c r="N161" i="51" s="1"/>
  <c r="O161" i="51" s="1"/>
  <c r="P161" i="51" s="1"/>
  <c r="Q161" i="51" s="1"/>
  <c r="R161" i="51" s="1"/>
  <c r="S161" i="51" s="1"/>
  <c r="T161" i="51" s="1"/>
  <c r="U161" i="51" s="1"/>
  <c r="V161" i="51" s="1"/>
  <c r="W161" i="51" s="1"/>
  <c r="X161" i="51" s="1"/>
  <c r="Y161" i="51" s="1"/>
  <c r="Z161" i="51" s="1"/>
  <c r="AA161" i="51" s="1"/>
  <c r="AB161" i="51" s="1"/>
  <c r="AC161" i="51" s="1"/>
  <c r="AD161" i="51" s="1"/>
  <c r="AE161" i="51" s="1"/>
  <c r="AF161" i="51" s="1"/>
  <c r="AG161" i="51" s="1"/>
  <c r="AH161" i="51" s="1"/>
  <c r="AI161" i="51" s="1"/>
  <c r="AJ161" i="51" s="1"/>
  <c r="AK161" i="51" s="1"/>
  <c r="AL161" i="51" s="1"/>
  <c r="AM161" i="51" s="1"/>
  <c r="AN161" i="51" s="1"/>
  <c r="AO161" i="51" s="1"/>
  <c r="AP161" i="51" s="1"/>
  <c r="AQ161" i="51" s="1"/>
  <c r="AR161" i="51" s="1"/>
  <c r="AS161" i="51" s="1"/>
  <c r="AT161" i="51" s="1"/>
  <c r="AU161" i="51" s="1"/>
  <c r="AV161" i="51" s="1"/>
  <c r="AW161" i="51" s="1"/>
  <c r="AX161" i="51" s="1"/>
  <c r="AY161" i="51" s="1"/>
  <c r="AZ161" i="51" s="1"/>
  <c r="BA161" i="51" s="1"/>
  <c r="BB161" i="51" s="1"/>
  <c r="BC161" i="51" s="1"/>
  <c r="BD161" i="51" s="1"/>
  <c r="BE161" i="51" s="1"/>
  <c r="BF161" i="51" s="1"/>
  <c r="BG161" i="51" s="1"/>
  <c r="BH161" i="51" s="1"/>
  <c r="BI161" i="51" s="1"/>
  <c r="BJ161" i="51" s="1"/>
  <c r="BK161" i="51" s="1"/>
  <c r="BL161" i="51" s="1"/>
  <c r="K160" i="51"/>
  <c r="L160" i="51"/>
  <c r="M160" i="51"/>
  <c r="N160" i="51" s="1"/>
  <c r="O160" i="51" s="1"/>
  <c r="P160" i="51" s="1"/>
  <c r="Q160" i="51"/>
  <c r="R160" i="51" s="1"/>
  <c r="S160" i="51" s="1"/>
  <c r="T160" i="51" s="1"/>
  <c r="U160" i="51" s="1"/>
  <c r="V160" i="51" s="1"/>
  <c r="W160" i="51" s="1"/>
  <c r="X160" i="51" s="1"/>
  <c r="Y160" i="51" s="1"/>
  <c r="Z160" i="51" s="1"/>
  <c r="AA160" i="51" s="1"/>
  <c r="AB160" i="51" s="1"/>
  <c r="AC160" i="51" s="1"/>
  <c r="AD160" i="51" s="1"/>
  <c r="AE160" i="51" s="1"/>
  <c r="AF160" i="51" s="1"/>
  <c r="AG160" i="51" s="1"/>
  <c r="AH160" i="51" s="1"/>
  <c r="AI160" i="51" s="1"/>
  <c r="AJ160" i="51" s="1"/>
  <c r="AK160" i="51" s="1"/>
  <c r="AL160" i="51" s="1"/>
  <c r="AM160" i="51" s="1"/>
  <c r="AN160" i="51" s="1"/>
  <c r="AO160" i="51" s="1"/>
  <c r="AP160" i="51" s="1"/>
  <c r="AQ160" i="51" s="1"/>
  <c r="AR160" i="51" s="1"/>
  <c r="AS160" i="51" s="1"/>
  <c r="AT160" i="51" s="1"/>
  <c r="AU160" i="51" s="1"/>
  <c r="AV160" i="51" s="1"/>
  <c r="AW160" i="51" s="1"/>
  <c r="AX160" i="51" s="1"/>
  <c r="AY160" i="51" s="1"/>
  <c r="AZ160" i="51" s="1"/>
  <c r="BA160" i="51" s="1"/>
  <c r="BB160" i="51" s="1"/>
  <c r="BC160" i="51" s="1"/>
  <c r="BD160" i="51" s="1"/>
  <c r="BE160" i="51" s="1"/>
  <c r="BF160" i="51" s="1"/>
  <c r="BG160" i="51" s="1"/>
  <c r="BH160" i="51" s="1"/>
  <c r="BI160" i="51" s="1"/>
  <c r="BJ160" i="51" s="1"/>
  <c r="BK160" i="51" s="1"/>
  <c r="BL160" i="51" s="1"/>
  <c r="H155" i="51"/>
  <c r="K154" i="51"/>
  <c r="L154" i="51" s="1"/>
  <c r="M154" i="51" s="1"/>
  <c r="N154" i="51" s="1"/>
  <c r="O154" i="51" s="1"/>
  <c r="P154" i="51" s="1"/>
  <c r="Q154" i="51" s="1"/>
  <c r="R154" i="51" s="1"/>
  <c r="S154" i="51" s="1"/>
  <c r="T154" i="51" s="1"/>
  <c r="U154" i="51" s="1"/>
  <c r="V154" i="51" s="1"/>
  <c r="W154" i="51" s="1"/>
  <c r="X154" i="51" s="1"/>
  <c r="Y154" i="51" s="1"/>
  <c r="Z154" i="51" s="1"/>
  <c r="AA154" i="51" s="1"/>
  <c r="K153" i="51"/>
  <c r="L153" i="51"/>
  <c r="M153" i="51"/>
  <c r="N153" i="51" s="1"/>
  <c r="O153" i="51" s="1"/>
  <c r="P153" i="51" s="1"/>
  <c r="Q153" i="51" s="1"/>
  <c r="R153" i="51" s="1"/>
  <c r="S153" i="51" s="1"/>
  <c r="T153" i="51" s="1"/>
  <c r="U153" i="51" s="1"/>
  <c r="V153" i="51" s="1"/>
  <c r="W153" i="51" s="1"/>
  <c r="X153" i="51" s="1"/>
  <c r="Y153" i="51" s="1"/>
  <c r="Z153" i="51" s="1"/>
  <c r="AA153" i="51" s="1"/>
  <c r="K152" i="51"/>
  <c r="L152" i="51"/>
  <c r="M152" i="51" s="1"/>
  <c r="N152" i="51" s="1"/>
  <c r="O152" i="51" s="1"/>
  <c r="P152" i="51" s="1"/>
  <c r="Q152" i="51" s="1"/>
  <c r="R152" i="51" s="1"/>
  <c r="S152" i="51" s="1"/>
  <c r="T152" i="51" s="1"/>
  <c r="U152" i="51" s="1"/>
  <c r="V152" i="51" s="1"/>
  <c r="W152" i="51" s="1"/>
  <c r="X152" i="51" s="1"/>
  <c r="Y152" i="51" s="1"/>
  <c r="Z152" i="51" s="1"/>
  <c r="AA152" i="51" s="1"/>
  <c r="K151" i="51"/>
  <c r="L151" i="51" s="1"/>
  <c r="M151" i="51"/>
  <c r="N151" i="51"/>
  <c r="O151" i="51" s="1"/>
  <c r="P151" i="51" s="1"/>
  <c r="Q151" i="51" s="1"/>
  <c r="R151" i="51" s="1"/>
  <c r="S151" i="51" s="1"/>
  <c r="T151" i="51" s="1"/>
  <c r="U151" i="51" s="1"/>
  <c r="V151" i="51" s="1"/>
  <c r="W151" i="51" s="1"/>
  <c r="X151" i="51" s="1"/>
  <c r="Y151" i="51" s="1"/>
  <c r="Z151" i="51" s="1"/>
  <c r="AA151" i="51" s="1"/>
  <c r="K150" i="51"/>
  <c r="L150" i="51"/>
  <c r="M150" i="51" s="1"/>
  <c r="N150" i="51"/>
  <c r="O150" i="51"/>
  <c r="P150" i="51"/>
  <c r="Q150" i="51" s="1"/>
  <c r="R150" i="51" s="1"/>
  <c r="S150" i="51" s="1"/>
  <c r="T150" i="51"/>
  <c r="U150" i="51" s="1"/>
  <c r="V150" i="51" s="1"/>
  <c r="W150" i="51" s="1"/>
  <c r="X150" i="51" s="1"/>
  <c r="Y150" i="51" s="1"/>
  <c r="Z150" i="51" s="1"/>
  <c r="AA150" i="51"/>
  <c r="K149" i="51"/>
  <c r="L149" i="51" s="1"/>
  <c r="M149" i="51" s="1"/>
  <c r="N149" i="51" s="1"/>
  <c r="O149" i="51" s="1"/>
  <c r="P149" i="51" s="1"/>
  <c r="Q149" i="51" s="1"/>
  <c r="R149" i="51" s="1"/>
  <c r="S149" i="51" s="1"/>
  <c r="T149" i="51" s="1"/>
  <c r="U149" i="51" s="1"/>
  <c r="V149" i="51" s="1"/>
  <c r="W149" i="51" s="1"/>
  <c r="X149" i="51" s="1"/>
  <c r="Y149" i="51" s="1"/>
  <c r="Z149" i="51" s="1"/>
  <c r="AA149" i="51" s="1"/>
  <c r="K148" i="51"/>
  <c r="L148" i="51"/>
  <c r="M148" i="51" s="1"/>
  <c r="N148" i="51" s="1"/>
  <c r="O148" i="51" s="1"/>
  <c r="P148" i="51"/>
  <c r="Q148" i="51"/>
  <c r="R148" i="51"/>
  <c r="S148" i="51" s="1"/>
  <c r="T148" i="51" s="1"/>
  <c r="U148" i="51" s="1"/>
  <c r="V148" i="51"/>
  <c r="W148" i="51" s="1"/>
  <c r="X148" i="51" s="1"/>
  <c r="Y148" i="51" s="1"/>
  <c r="Z148" i="51" s="1"/>
  <c r="AA148" i="51" s="1"/>
  <c r="K147" i="51"/>
  <c r="L147" i="51"/>
  <c r="M147" i="51" s="1"/>
  <c r="N147" i="51" s="1"/>
  <c r="O147" i="51" s="1"/>
  <c r="P147" i="51" s="1"/>
  <c r="Q147" i="51" s="1"/>
  <c r="R147" i="51" s="1"/>
  <c r="S147" i="51" s="1"/>
  <c r="T147" i="51" s="1"/>
  <c r="U147" i="51" s="1"/>
  <c r="V147" i="51" s="1"/>
  <c r="W147" i="51" s="1"/>
  <c r="X147" i="51" s="1"/>
  <c r="Y147" i="51" s="1"/>
  <c r="Z147" i="51" s="1"/>
  <c r="AA147" i="51" s="1"/>
  <c r="K146" i="51"/>
  <c r="L146" i="51"/>
  <c r="M146" i="51"/>
  <c r="N146" i="51"/>
  <c r="O146" i="51" s="1"/>
  <c r="P146" i="51" s="1"/>
  <c r="Q146" i="51" s="1"/>
  <c r="R146" i="51"/>
  <c r="S146" i="51"/>
  <c r="T146" i="51"/>
  <c r="U146" i="51" s="1"/>
  <c r="V146" i="51" s="1"/>
  <c r="W146" i="51" s="1"/>
  <c r="X146" i="51" s="1"/>
  <c r="Y146" i="51" s="1"/>
  <c r="Z146" i="51" s="1"/>
  <c r="AA146" i="51" s="1"/>
  <c r="K145" i="51"/>
  <c r="L145" i="51" s="1"/>
  <c r="M145" i="51" s="1"/>
  <c r="N145" i="51" s="1"/>
  <c r="O145" i="51" s="1"/>
  <c r="P145" i="51" s="1"/>
  <c r="Q145" i="51" s="1"/>
  <c r="R145" i="51" s="1"/>
  <c r="S145" i="51" s="1"/>
  <c r="T145" i="51" s="1"/>
  <c r="U145" i="51" s="1"/>
  <c r="V145" i="51" s="1"/>
  <c r="W145" i="51" s="1"/>
  <c r="X145" i="51" s="1"/>
  <c r="Y145" i="51" s="1"/>
  <c r="Z145" i="51" s="1"/>
  <c r="AA145" i="51" s="1"/>
  <c r="K144" i="51"/>
  <c r="L144" i="51"/>
  <c r="M144" i="51" s="1"/>
  <c r="N144" i="51"/>
  <c r="O144" i="51"/>
  <c r="P144" i="51"/>
  <c r="Q144" i="51" s="1"/>
  <c r="R144" i="51" s="1"/>
  <c r="S144" i="51" s="1"/>
  <c r="T144" i="51" s="1"/>
  <c r="U144" i="51" s="1"/>
  <c r="V144" i="51" s="1"/>
  <c r="W144" i="51" s="1"/>
  <c r="X144" i="51" s="1"/>
  <c r="Y144" i="51" s="1"/>
  <c r="Z144" i="51"/>
  <c r="AA144" i="51"/>
  <c r="K143" i="51"/>
  <c r="L143" i="51" s="1"/>
  <c r="M143" i="51" s="1"/>
  <c r="N143" i="51" s="1"/>
  <c r="O143" i="51" s="1"/>
  <c r="P143" i="51" s="1"/>
  <c r="Q143" i="51" s="1"/>
  <c r="R143" i="51" s="1"/>
  <c r="S143" i="51" s="1"/>
  <c r="T143" i="51" s="1"/>
  <c r="U143" i="51" s="1"/>
  <c r="V143" i="51" s="1"/>
  <c r="W143" i="51" s="1"/>
  <c r="X143" i="51" s="1"/>
  <c r="Y143" i="51" s="1"/>
  <c r="Z143" i="51" s="1"/>
  <c r="AA143" i="51" s="1"/>
  <c r="K142" i="51"/>
  <c r="L142" i="51"/>
  <c r="M142" i="51" s="1"/>
  <c r="N142" i="51" s="1"/>
  <c r="O142" i="51" s="1"/>
  <c r="P142" i="51"/>
  <c r="Q142" i="51" s="1"/>
  <c r="R142" i="51" s="1"/>
  <c r="S142" i="51" s="1"/>
  <c r="T142" i="51" s="1"/>
  <c r="U142" i="51" s="1"/>
  <c r="V142" i="51" s="1"/>
  <c r="W142" i="51" s="1"/>
  <c r="X142" i="51" s="1"/>
  <c r="Y142" i="51" s="1"/>
  <c r="Z142" i="51" s="1"/>
  <c r="AA142" i="51" s="1"/>
  <c r="K141" i="51"/>
  <c r="L141" i="51"/>
  <c r="M141" i="51"/>
  <c r="N141" i="51" s="1"/>
  <c r="O141" i="51" s="1"/>
  <c r="P141" i="51" s="1"/>
  <c r="Q141" i="51" s="1"/>
  <c r="R141" i="51" s="1"/>
  <c r="S141" i="51" s="1"/>
  <c r="T141" i="51" s="1"/>
  <c r="U141" i="51" s="1"/>
  <c r="V141" i="51" s="1"/>
  <c r="W141" i="51" s="1"/>
  <c r="X141" i="51" s="1"/>
  <c r="Y141" i="51" s="1"/>
  <c r="Z141" i="51" s="1"/>
  <c r="AA141" i="51" s="1"/>
  <c r="K140" i="51"/>
  <c r="L140" i="51"/>
  <c r="M140" i="51"/>
  <c r="N140" i="51"/>
  <c r="O140" i="51" s="1"/>
  <c r="P140" i="51" s="1"/>
  <c r="Q140" i="51" s="1"/>
  <c r="R140" i="51" s="1"/>
  <c r="S140" i="51" s="1"/>
  <c r="T140" i="51" s="1"/>
  <c r="U140" i="51" s="1"/>
  <c r="V140" i="51" s="1"/>
  <c r="W140" i="51" s="1"/>
  <c r="X140" i="51" s="1"/>
  <c r="Y140" i="51" s="1"/>
  <c r="Z140" i="51" s="1"/>
  <c r="AA140" i="51" s="1"/>
  <c r="K139" i="51"/>
  <c r="L139" i="51" s="1"/>
  <c r="M139" i="51"/>
  <c r="N139" i="51" s="1"/>
  <c r="O139" i="51" s="1"/>
  <c r="P139" i="51" s="1"/>
  <c r="Q139" i="51" s="1"/>
  <c r="R139" i="51" s="1"/>
  <c r="S139" i="51" s="1"/>
  <c r="T139" i="51" s="1"/>
  <c r="U139" i="51" s="1"/>
  <c r="V139" i="51" s="1"/>
  <c r="W139" i="51" s="1"/>
  <c r="X139" i="51" s="1"/>
  <c r="Y139" i="51" s="1"/>
  <c r="Z139" i="51" s="1"/>
  <c r="AA139" i="51" s="1"/>
  <c r="K138" i="51"/>
  <c r="L138" i="51"/>
  <c r="M138" i="51" s="1"/>
  <c r="N138" i="51"/>
  <c r="O138" i="51" s="1"/>
  <c r="P138" i="51" s="1"/>
  <c r="Q138" i="51" s="1"/>
  <c r="R138" i="51" s="1"/>
  <c r="S138" i="51" s="1"/>
  <c r="T138" i="51" s="1"/>
  <c r="U138" i="51" s="1"/>
  <c r="V138" i="51" s="1"/>
  <c r="W138" i="51" s="1"/>
  <c r="X138" i="51" s="1"/>
  <c r="Y138" i="51" s="1"/>
  <c r="Z138" i="51" s="1"/>
  <c r="AA138" i="51" s="1"/>
  <c r="K137" i="51"/>
  <c r="L137" i="51" s="1"/>
  <c r="M137" i="51" s="1"/>
  <c r="N137" i="51" s="1"/>
  <c r="O137" i="51"/>
  <c r="P137" i="51"/>
  <c r="Q137" i="51"/>
  <c r="R137" i="51" s="1"/>
  <c r="S137" i="51" s="1"/>
  <c r="T137" i="51" s="1"/>
  <c r="U137" i="51"/>
  <c r="V137" i="51"/>
  <c r="W137" i="51" s="1"/>
  <c r="X137" i="51" s="1"/>
  <c r="Y137" i="51" s="1"/>
  <c r="Z137" i="51" s="1"/>
  <c r="AA137" i="51" s="1"/>
  <c r="K136" i="51"/>
  <c r="L136" i="51"/>
  <c r="M136" i="51" s="1"/>
  <c r="N136" i="51" s="1"/>
  <c r="O136" i="51" s="1"/>
  <c r="P136" i="51" s="1"/>
  <c r="Q136" i="51" s="1"/>
  <c r="R136" i="51" s="1"/>
  <c r="S136" i="51" s="1"/>
  <c r="T136" i="51" s="1"/>
  <c r="U136" i="51" s="1"/>
  <c r="V136" i="51" s="1"/>
  <c r="W136" i="51" s="1"/>
  <c r="X136" i="51" s="1"/>
  <c r="Y136" i="51" s="1"/>
  <c r="Z136" i="51" s="1"/>
  <c r="AA136" i="51" s="1"/>
  <c r="K135" i="51"/>
  <c r="L135" i="51"/>
  <c r="M135" i="51" s="1"/>
  <c r="N135" i="51" s="1"/>
  <c r="O135" i="51" s="1"/>
  <c r="P135" i="51" s="1"/>
  <c r="Q135" i="51" s="1"/>
  <c r="R135" i="51" s="1"/>
  <c r="S135" i="51"/>
  <c r="T135" i="51" s="1"/>
  <c r="U135" i="51" s="1"/>
  <c r="V135" i="51" s="1"/>
  <c r="W135" i="51" s="1"/>
  <c r="X135" i="51" s="1"/>
  <c r="Y135" i="51" s="1"/>
  <c r="Z135" i="51" s="1"/>
  <c r="AA135" i="51" s="1"/>
  <c r="K134" i="51"/>
  <c r="L134" i="51"/>
  <c r="M134" i="51"/>
  <c r="N134" i="51"/>
  <c r="O134" i="51" s="1"/>
  <c r="P134" i="51" s="1"/>
  <c r="Q134" i="51" s="1"/>
  <c r="R134" i="51" s="1"/>
  <c r="S134" i="51" s="1"/>
  <c r="T134" i="51" s="1"/>
  <c r="U134" i="51" s="1"/>
  <c r="V134" i="51" s="1"/>
  <c r="W134" i="51" s="1"/>
  <c r="X134" i="51" s="1"/>
  <c r="Y134" i="51" s="1"/>
  <c r="Z134" i="51" s="1"/>
  <c r="AA134" i="51" s="1"/>
  <c r="K133" i="51"/>
  <c r="L133" i="51" s="1"/>
  <c r="M133" i="51" s="1"/>
  <c r="N133" i="51" s="1"/>
  <c r="O133" i="51" s="1"/>
  <c r="P133" i="51" s="1"/>
  <c r="Q133" i="51" s="1"/>
  <c r="R133" i="51" s="1"/>
  <c r="S133" i="51"/>
  <c r="T133" i="51"/>
  <c r="U133" i="51" s="1"/>
  <c r="V133" i="51" s="1"/>
  <c r="W133" i="51" s="1"/>
  <c r="X133" i="51" s="1"/>
  <c r="Y133" i="51" s="1"/>
  <c r="Z133" i="51" s="1"/>
  <c r="AA133" i="51" s="1"/>
  <c r="K132" i="51"/>
  <c r="L132" i="51"/>
  <c r="M132" i="51" s="1"/>
  <c r="N132" i="51"/>
  <c r="O132" i="51" s="1"/>
  <c r="P132" i="51" s="1"/>
  <c r="Q132" i="51" s="1"/>
  <c r="R132" i="51" s="1"/>
  <c r="S132" i="51" s="1"/>
  <c r="T132" i="51" s="1"/>
  <c r="U132" i="51"/>
  <c r="V132" i="51"/>
  <c r="W132" i="51" s="1"/>
  <c r="X132" i="51" s="1"/>
  <c r="Y132" i="51" s="1"/>
  <c r="Z132" i="51" s="1"/>
  <c r="AA132" i="51" s="1"/>
  <c r="K131" i="51"/>
  <c r="L131" i="51" s="1"/>
  <c r="M131" i="51" s="1"/>
  <c r="N131" i="51" s="1"/>
  <c r="O131" i="51"/>
  <c r="P131" i="51"/>
  <c r="Q131" i="51"/>
  <c r="R131" i="51" s="1"/>
  <c r="S131" i="51" s="1"/>
  <c r="T131" i="51" s="1"/>
  <c r="U131" i="51"/>
  <c r="V131" i="51" s="1"/>
  <c r="W131" i="51" s="1"/>
  <c r="X131" i="51" s="1"/>
  <c r="Y131" i="51" s="1"/>
  <c r="Z131" i="51" s="1"/>
  <c r="AA131" i="51" s="1"/>
  <c r="K130" i="51"/>
  <c r="L130" i="51" s="1"/>
  <c r="M130" i="51" s="1"/>
  <c r="N130" i="51" s="1"/>
  <c r="O130" i="51" s="1"/>
  <c r="P130" i="51" s="1"/>
  <c r="Q130" i="51" s="1"/>
  <c r="R130" i="51" s="1"/>
  <c r="S130" i="51" s="1"/>
  <c r="T130" i="51" s="1"/>
  <c r="U130" i="51" s="1"/>
  <c r="V130" i="51" s="1"/>
  <c r="W130" i="51" s="1"/>
  <c r="X130" i="51" s="1"/>
  <c r="Y130" i="51" s="1"/>
  <c r="Z130" i="51" s="1"/>
  <c r="AA130" i="51" s="1"/>
  <c r="K129" i="51"/>
  <c r="L129" i="51" s="1"/>
  <c r="M129" i="51" s="1"/>
  <c r="N129" i="51" s="1"/>
  <c r="O129" i="51" s="1"/>
  <c r="P129" i="51" s="1"/>
  <c r="Q129" i="51" s="1"/>
  <c r="R129" i="51" s="1"/>
  <c r="S129" i="51" s="1"/>
  <c r="T129" i="51" s="1"/>
  <c r="U129" i="51" s="1"/>
  <c r="V129" i="51" s="1"/>
  <c r="W129" i="51" s="1"/>
  <c r="X129" i="51" s="1"/>
  <c r="Y129" i="51" s="1"/>
  <c r="Z129" i="51" s="1"/>
  <c r="AA129" i="51" s="1"/>
  <c r="K128" i="51"/>
  <c r="L128" i="51"/>
  <c r="M128" i="51"/>
  <c r="N128" i="51" s="1"/>
  <c r="O128" i="51" s="1"/>
  <c r="P128" i="51" s="1"/>
  <c r="Q128" i="51" s="1"/>
  <c r="R128" i="51" s="1"/>
  <c r="S128" i="51" s="1"/>
  <c r="T128" i="51" s="1"/>
  <c r="U128" i="51" s="1"/>
  <c r="V128" i="51" s="1"/>
  <c r="W128" i="51" s="1"/>
  <c r="X128" i="51" s="1"/>
  <c r="Y128" i="51" s="1"/>
  <c r="Z128" i="51" s="1"/>
  <c r="AA128" i="51" s="1"/>
  <c r="K127" i="51"/>
  <c r="L127" i="51" s="1"/>
  <c r="M127" i="51"/>
  <c r="N127" i="51"/>
  <c r="O127" i="51"/>
  <c r="P127" i="51" s="1"/>
  <c r="Q127" i="51" s="1"/>
  <c r="R127" i="51" s="1"/>
  <c r="S127" i="51"/>
  <c r="T127" i="51"/>
  <c r="U127" i="51" s="1"/>
  <c r="V127" i="51" s="1"/>
  <c r="W127" i="51" s="1"/>
  <c r="X127" i="51" s="1"/>
  <c r="Y127" i="51" s="1"/>
  <c r="Z127" i="51" s="1"/>
  <c r="AA127" i="51"/>
  <c r="K126" i="51"/>
  <c r="L126" i="51"/>
  <c r="M126" i="51" s="1"/>
  <c r="N126" i="51" s="1"/>
  <c r="O126" i="51" s="1"/>
  <c r="P126" i="51" s="1"/>
  <c r="Q126" i="51" s="1"/>
  <c r="R126" i="51" s="1"/>
  <c r="S126" i="51" s="1"/>
  <c r="T126" i="51" s="1"/>
  <c r="U126" i="51" s="1"/>
  <c r="V126" i="51" s="1"/>
  <c r="W126" i="51" s="1"/>
  <c r="X126" i="51" s="1"/>
  <c r="Y126" i="51" s="1"/>
  <c r="Z126" i="51" s="1"/>
  <c r="AA126" i="51" s="1"/>
  <c r="K125" i="51"/>
  <c r="L125" i="51" s="1"/>
  <c r="M125" i="51" s="1"/>
  <c r="N125" i="51" s="1"/>
  <c r="O125" i="51"/>
  <c r="P125" i="51" s="1"/>
  <c r="Q125" i="51" s="1"/>
  <c r="R125" i="51" s="1"/>
  <c r="S125" i="51" s="1"/>
  <c r="T125" i="51" s="1"/>
  <c r="U125" i="51" s="1"/>
  <c r="V125" i="51" s="1"/>
  <c r="W125" i="51" s="1"/>
  <c r="X125" i="51" s="1"/>
  <c r="Y125" i="51" s="1"/>
  <c r="Z125" i="51" s="1"/>
  <c r="AA125" i="51" s="1"/>
  <c r="K124" i="51"/>
  <c r="L124" i="51"/>
  <c r="M124" i="51" s="1"/>
  <c r="N124" i="51" s="1"/>
  <c r="O124" i="51" s="1"/>
  <c r="P124" i="51" s="1"/>
  <c r="Q124" i="51" s="1"/>
  <c r="R124" i="51" s="1"/>
  <c r="S124" i="51" s="1"/>
  <c r="T124" i="51" s="1"/>
  <c r="U124" i="51" s="1"/>
  <c r="V124" i="51"/>
  <c r="W124" i="51" s="1"/>
  <c r="X124" i="51" s="1"/>
  <c r="Y124" i="51" s="1"/>
  <c r="Z124" i="51" s="1"/>
  <c r="AA124" i="51" s="1"/>
  <c r="K123" i="51"/>
  <c r="L123" i="51"/>
  <c r="M123" i="51"/>
  <c r="N123" i="51" s="1"/>
  <c r="O123" i="51" s="1"/>
  <c r="P123" i="51" s="1"/>
  <c r="Q123" i="51"/>
  <c r="R123" i="51" s="1"/>
  <c r="S123" i="51" s="1"/>
  <c r="T123" i="51" s="1"/>
  <c r="U123" i="51" s="1"/>
  <c r="V123" i="51" s="1"/>
  <c r="W123" i="51" s="1"/>
  <c r="X123" i="51" s="1"/>
  <c r="Y123" i="51" s="1"/>
  <c r="Z123" i="51" s="1"/>
  <c r="AA123" i="51" s="1"/>
  <c r="K122" i="51"/>
  <c r="L122" i="51"/>
  <c r="M122" i="51"/>
  <c r="N122" i="51" s="1"/>
  <c r="O122" i="51" s="1"/>
  <c r="P122" i="51" s="1"/>
  <c r="Q122" i="51" s="1"/>
  <c r="R122" i="51" s="1"/>
  <c r="S122" i="51" s="1"/>
  <c r="T122" i="51"/>
  <c r="U122" i="51" s="1"/>
  <c r="V122" i="51" s="1"/>
  <c r="W122" i="51" s="1"/>
  <c r="X122" i="51" s="1"/>
  <c r="Y122" i="51" s="1"/>
  <c r="Z122" i="51" s="1"/>
  <c r="AA122" i="51" s="1"/>
  <c r="K121" i="51"/>
  <c r="L121" i="51" s="1"/>
  <c r="M121" i="51"/>
  <c r="N121" i="51"/>
  <c r="O121" i="51"/>
  <c r="P121" i="51" s="1"/>
  <c r="Q121" i="51" s="1"/>
  <c r="R121" i="51" s="1"/>
  <c r="S121" i="51" s="1"/>
  <c r="T121" i="51" s="1"/>
  <c r="U121" i="51" s="1"/>
  <c r="V121" i="51" s="1"/>
  <c r="W121" i="51" s="1"/>
  <c r="X121" i="51" s="1"/>
  <c r="Y121" i="51" s="1"/>
  <c r="Z121" i="51" s="1"/>
  <c r="AA121" i="51" s="1"/>
  <c r="K120" i="51"/>
  <c r="L120" i="51"/>
  <c r="M120" i="51" s="1"/>
  <c r="N120" i="51"/>
  <c r="O120" i="51"/>
  <c r="P120" i="51"/>
  <c r="Q120" i="51" s="1"/>
  <c r="R120" i="51" s="1"/>
  <c r="S120" i="51" s="1"/>
  <c r="T120" i="51"/>
  <c r="U120" i="51"/>
  <c r="V120" i="51" s="1"/>
  <c r="W120" i="51" s="1"/>
  <c r="X120" i="51" s="1"/>
  <c r="Y120" i="51" s="1"/>
  <c r="Z120" i="51" s="1"/>
  <c r="AA120" i="51" s="1"/>
  <c r="K119" i="51"/>
  <c r="L119" i="51" s="1"/>
  <c r="M119" i="51" s="1"/>
  <c r="N119" i="51" s="1"/>
  <c r="O119" i="51"/>
  <c r="P119" i="51" s="1"/>
  <c r="Q119" i="51" s="1"/>
  <c r="R119" i="51" s="1"/>
  <c r="S119" i="51" s="1"/>
  <c r="T119" i="51" s="1"/>
  <c r="U119" i="51" s="1"/>
  <c r="V119" i="51" s="1"/>
  <c r="W119" i="51" s="1"/>
  <c r="X119" i="51" s="1"/>
  <c r="Y119" i="51" s="1"/>
  <c r="Z119" i="51" s="1"/>
  <c r="AA119" i="51" s="1"/>
  <c r="K118" i="51"/>
  <c r="L118" i="51" s="1"/>
  <c r="M118" i="51" s="1"/>
  <c r="N118" i="51" s="1"/>
  <c r="O118" i="51" s="1"/>
  <c r="P118" i="51" s="1"/>
  <c r="Q118" i="51" s="1"/>
  <c r="R118" i="51"/>
  <c r="S118" i="51" s="1"/>
  <c r="T118" i="51" s="1"/>
  <c r="U118" i="51" s="1"/>
  <c r="V118" i="51"/>
  <c r="W118" i="51" s="1"/>
  <c r="X118" i="51" s="1"/>
  <c r="Y118" i="51" s="1"/>
  <c r="Z118" i="51" s="1"/>
  <c r="AA118" i="51" s="1"/>
  <c r="K117" i="51"/>
  <c r="L117" i="51"/>
  <c r="M117" i="51"/>
  <c r="N117" i="51" s="1"/>
  <c r="O117" i="51" s="1"/>
  <c r="P117" i="51" s="1"/>
  <c r="Q117" i="51"/>
  <c r="R117" i="51"/>
  <c r="S117" i="51" s="1"/>
  <c r="T117" i="51" s="1"/>
  <c r="U117" i="51" s="1"/>
  <c r="V117" i="51" s="1"/>
  <c r="W117" i="51" s="1"/>
  <c r="X117" i="51" s="1"/>
  <c r="Y117" i="51" s="1"/>
  <c r="Z117" i="51" s="1"/>
  <c r="AA117" i="51" s="1"/>
  <c r="K116" i="51"/>
  <c r="L116" i="51"/>
  <c r="M116" i="51" s="1"/>
  <c r="N116" i="51" s="1"/>
  <c r="O116" i="51" s="1"/>
  <c r="P116" i="51" s="1"/>
  <c r="Q116" i="51" s="1"/>
  <c r="R116" i="51" s="1"/>
  <c r="S116" i="51"/>
  <c r="T116" i="51"/>
  <c r="U116" i="51" s="1"/>
  <c r="V116" i="51" s="1"/>
  <c r="W116" i="51" s="1"/>
  <c r="X116" i="51"/>
  <c r="Y116" i="51" s="1"/>
  <c r="Z116" i="51" s="1"/>
  <c r="AA116" i="51" s="1"/>
  <c r="K115" i="51"/>
  <c r="L115" i="51" s="1"/>
  <c r="M115" i="51"/>
  <c r="N115" i="51"/>
  <c r="O115" i="51"/>
  <c r="P115" i="51" s="1"/>
  <c r="Q115" i="51" s="1"/>
  <c r="R115" i="51" s="1"/>
  <c r="S115" i="51" s="1"/>
  <c r="T115" i="51" s="1"/>
  <c r="U115" i="51" s="1"/>
  <c r="V115" i="51" s="1"/>
  <c r="W115" i="51" s="1"/>
  <c r="X115" i="51" s="1"/>
  <c r="Y115" i="51"/>
  <c r="Z115" i="51"/>
  <c r="AA115" i="51" s="1"/>
  <c r="K114" i="51"/>
  <c r="L114" i="51"/>
  <c r="M114" i="51" s="1"/>
  <c r="N114" i="51"/>
  <c r="O114" i="51"/>
  <c r="P114" i="51"/>
  <c r="Q114" i="51" s="1"/>
  <c r="R114" i="51" s="1"/>
  <c r="S114" i="51" s="1"/>
  <c r="T114" i="51" s="1"/>
  <c r="U114" i="51" s="1"/>
  <c r="V114" i="51" s="1"/>
  <c r="W114" i="51" s="1"/>
  <c r="X114" i="51" s="1"/>
  <c r="Y114" i="51" s="1"/>
  <c r="Z114" i="51" s="1"/>
  <c r="AA114" i="51" s="1"/>
  <c r="K113" i="51"/>
  <c r="L113" i="51" s="1"/>
  <c r="M113" i="51" s="1"/>
  <c r="N113" i="51" s="1"/>
  <c r="O113" i="51"/>
  <c r="P113" i="51" s="1"/>
  <c r="Q113" i="51" s="1"/>
  <c r="R113" i="51" s="1"/>
  <c r="S113" i="51" s="1"/>
  <c r="T113" i="51" s="1"/>
  <c r="U113" i="51" s="1"/>
  <c r="V113" i="51"/>
  <c r="W113" i="51"/>
  <c r="X113" i="51" s="1"/>
  <c r="Y113" i="51" s="1"/>
  <c r="Z113" i="51" s="1"/>
  <c r="AA113" i="51" s="1"/>
  <c r="K112" i="51"/>
  <c r="L112" i="51"/>
  <c r="M112" i="51" s="1"/>
  <c r="N112" i="51" s="1"/>
  <c r="O112" i="51" s="1"/>
  <c r="P112" i="51"/>
  <c r="Q112" i="51"/>
  <c r="R112" i="51"/>
  <c r="S112" i="51" s="1"/>
  <c r="T112" i="51" s="1"/>
  <c r="U112" i="51" s="1"/>
  <c r="V112" i="51" s="1"/>
  <c r="W112" i="51" s="1"/>
  <c r="X112" i="51" s="1"/>
  <c r="Y112" i="51" s="1"/>
  <c r="Z112" i="51" s="1"/>
  <c r="AA112" i="51" s="1"/>
  <c r="K111" i="51"/>
  <c r="L111" i="51"/>
  <c r="M111" i="51"/>
  <c r="N111" i="51" s="1"/>
  <c r="O111" i="51" s="1"/>
  <c r="P111" i="51" s="1"/>
  <c r="Q111" i="51" s="1"/>
  <c r="R111" i="51" s="1"/>
  <c r="S111" i="51"/>
  <c r="T111" i="51" s="1"/>
  <c r="U111" i="51"/>
  <c r="V111" i="51" s="1"/>
  <c r="W111" i="51" s="1"/>
  <c r="X111" i="51" s="1"/>
  <c r="Y111" i="51" s="1"/>
  <c r="Z111" i="51" s="1"/>
  <c r="AA111" i="51" s="1"/>
  <c r="K110" i="51"/>
  <c r="L110" i="51"/>
  <c r="M110" i="51"/>
  <c r="N110" i="51" s="1"/>
  <c r="O110" i="51" s="1"/>
  <c r="P110" i="51" s="1"/>
  <c r="Q110" i="51" s="1"/>
  <c r="R110" i="51" s="1"/>
  <c r="S110" i="51"/>
  <c r="T110" i="51"/>
  <c r="U110" i="51" s="1"/>
  <c r="V110" i="51" s="1"/>
  <c r="W110" i="51" s="1"/>
  <c r="X110" i="51" s="1"/>
  <c r="Y110" i="51" s="1"/>
  <c r="Z110" i="51" s="1"/>
  <c r="AA110" i="51" s="1"/>
  <c r="K109" i="51"/>
  <c r="L109" i="51" s="1"/>
  <c r="M109" i="51"/>
  <c r="N109" i="51"/>
  <c r="O109" i="51" s="1"/>
  <c r="P109" i="51" s="1"/>
  <c r="Q109" i="51" s="1"/>
  <c r="R109" i="51" s="1"/>
  <c r="S109" i="51" s="1"/>
  <c r="T109" i="51"/>
  <c r="U109" i="51"/>
  <c r="V109" i="51" s="1"/>
  <c r="W109" i="51" s="1"/>
  <c r="X109" i="51" s="1"/>
  <c r="Y109" i="51" s="1"/>
  <c r="Z109" i="51" s="1"/>
  <c r="AA109" i="51" s="1"/>
  <c r="K108" i="51"/>
  <c r="L108" i="51"/>
  <c r="M108" i="51" s="1"/>
  <c r="N108" i="51"/>
  <c r="O108" i="51" s="1"/>
  <c r="P108" i="51" s="1"/>
  <c r="Q108" i="51" s="1"/>
  <c r="R108" i="51" s="1"/>
  <c r="S108" i="51" s="1"/>
  <c r="T108" i="51"/>
  <c r="U108" i="51"/>
  <c r="V108" i="51" s="1"/>
  <c r="W108" i="51" s="1"/>
  <c r="X108" i="51" s="1"/>
  <c r="Y108" i="51" s="1"/>
  <c r="Z108" i="51" s="1"/>
  <c r="AA108" i="51" s="1"/>
  <c r="K107" i="51"/>
  <c r="L107" i="51" s="1"/>
  <c r="M107" i="51"/>
  <c r="N107" i="51" s="1"/>
  <c r="O107" i="51"/>
  <c r="P107" i="51" s="1"/>
  <c r="Q107" i="51" s="1"/>
  <c r="R107" i="51" s="1"/>
  <c r="S107" i="51" s="1"/>
  <c r="T107" i="51" s="1"/>
  <c r="U107" i="51"/>
  <c r="V107" i="51"/>
  <c r="W107" i="51" s="1"/>
  <c r="X107" i="51" s="1"/>
  <c r="Y107" i="51" s="1"/>
  <c r="Z107" i="51" s="1"/>
  <c r="AA107" i="51" s="1"/>
  <c r="K106" i="51"/>
  <c r="L106" i="51"/>
  <c r="M106" i="51" s="1"/>
  <c r="N106" i="51"/>
  <c r="O106" i="51" s="1"/>
  <c r="P106" i="51"/>
  <c r="Q106" i="51" s="1"/>
  <c r="R106" i="51" s="1"/>
  <c r="S106" i="51" s="1"/>
  <c r="T106" i="51" s="1"/>
  <c r="U106" i="51" s="1"/>
  <c r="V106" i="51"/>
  <c r="W106" i="51" s="1"/>
  <c r="X106" i="51" s="1"/>
  <c r="Y106" i="51" s="1"/>
  <c r="Z106" i="51" s="1"/>
  <c r="AA106" i="51" s="1"/>
  <c r="K105" i="51"/>
  <c r="L105" i="51"/>
  <c r="M105" i="51"/>
  <c r="N105" i="51" s="1"/>
  <c r="O105" i="51"/>
  <c r="P105" i="51" s="1"/>
  <c r="Q105" i="51" s="1"/>
  <c r="R105" i="51" s="1"/>
  <c r="S105" i="51" s="1"/>
  <c r="T105" i="51" s="1"/>
  <c r="U105" i="51" s="1"/>
  <c r="V105" i="51" s="1"/>
  <c r="W105" i="51" s="1"/>
  <c r="X105" i="51" s="1"/>
  <c r="Y105" i="51" s="1"/>
  <c r="Z105" i="51" s="1"/>
  <c r="AA105" i="51" s="1"/>
  <c r="K104" i="51"/>
  <c r="L104" i="51"/>
  <c r="M104" i="51"/>
  <c r="N104" i="51" s="1"/>
  <c r="O104" i="51" s="1"/>
  <c r="P104" i="51" s="1"/>
  <c r="Q104" i="51" s="1"/>
  <c r="R104" i="51" s="1"/>
  <c r="S104" i="51" s="1"/>
  <c r="T104" i="51" s="1"/>
  <c r="U104" i="51" s="1"/>
  <c r="V104" i="51" s="1"/>
  <c r="W104" i="51" s="1"/>
  <c r="X104" i="51" s="1"/>
  <c r="Y104" i="51" s="1"/>
  <c r="Z104" i="51" s="1"/>
  <c r="AA104" i="51" s="1"/>
  <c r="K103" i="51"/>
  <c r="L103" i="51" s="1"/>
  <c r="M103" i="51"/>
  <c r="N103" i="51"/>
  <c r="O103" i="51"/>
  <c r="P103" i="51" s="1"/>
  <c r="Q103" i="51"/>
  <c r="R103" i="51" s="1"/>
  <c r="S103" i="51" s="1"/>
  <c r="T103" i="51" s="1"/>
  <c r="U103" i="51" s="1"/>
  <c r="V103" i="51" s="1"/>
  <c r="W103" i="51"/>
  <c r="X103" i="51" s="1"/>
  <c r="Y103" i="51" s="1"/>
  <c r="Z103" i="51" s="1"/>
  <c r="AA103" i="51" s="1"/>
  <c r="K102" i="51"/>
  <c r="L102" i="51"/>
  <c r="M102" i="51" s="1"/>
  <c r="N102" i="51"/>
  <c r="O102" i="51"/>
  <c r="P102" i="51" s="1"/>
  <c r="Q102" i="51" s="1"/>
  <c r="R102" i="51" s="1"/>
  <c r="S102" i="51" s="1"/>
  <c r="T102" i="51" s="1"/>
  <c r="U102" i="51" s="1"/>
  <c r="V102" i="51" s="1"/>
  <c r="W102" i="51" s="1"/>
  <c r="X102" i="51" s="1"/>
  <c r="Y102" i="51" s="1"/>
  <c r="Z102" i="51" s="1"/>
  <c r="AA102" i="51" s="1"/>
  <c r="K101" i="51"/>
  <c r="L101" i="51" s="1"/>
  <c r="M101" i="51"/>
  <c r="N101" i="51" s="1"/>
  <c r="O101" i="51"/>
  <c r="P101" i="51" s="1"/>
  <c r="Q101" i="51" s="1"/>
  <c r="R101" i="51" s="1"/>
  <c r="S101" i="51" s="1"/>
  <c r="T101" i="51" s="1"/>
  <c r="U101" i="51" s="1"/>
  <c r="V101" i="51" s="1"/>
  <c r="W101" i="51" s="1"/>
  <c r="X101" i="51" s="1"/>
  <c r="Y101" i="51" s="1"/>
  <c r="Z101" i="51" s="1"/>
  <c r="AA101" i="51" s="1"/>
  <c r="K100" i="51"/>
  <c r="L100" i="51"/>
  <c r="M100" i="51" s="1"/>
  <c r="N100" i="51"/>
  <c r="O100" i="51" s="1"/>
  <c r="P100" i="51"/>
  <c r="Q100" i="51"/>
  <c r="R100" i="51"/>
  <c r="S100" i="51" s="1"/>
  <c r="T100" i="51" s="1"/>
  <c r="U100" i="51" s="1"/>
  <c r="V100" i="51" s="1"/>
  <c r="W100" i="51" s="1"/>
  <c r="X100" i="51" s="1"/>
  <c r="Y100" i="51" s="1"/>
  <c r="Z100" i="51" s="1"/>
  <c r="AA100" i="51" s="1"/>
  <c r="K99" i="51"/>
  <c r="L99" i="51" s="1"/>
  <c r="M99" i="51" s="1"/>
  <c r="N99" i="51" s="1"/>
  <c r="O99" i="51" s="1"/>
  <c r="P99" i="51" s="1"/>
  <c r="Q99" i="51"/>
  <c r="R99" i="51"/>
  <c r="S99" i="51"/>
  <c r="T99" i="51" s="1"/>
  <c r="U99" i="51" s="1"/>
  <c r="V99" i="51" s="1"/>
  <c r="W99" i="51" s="1"/>
  <c r="X99" i="51" s="1"/>
  <c r="Y99" i="51" s="1"/>
  <c r="Z99" i="51" s="1"/>
  <c r="AA99" i="51" s="1"/>
  <c r="K98" i="51"/>
  <c r="L98" i="51"/>
  <c r="M98" i="51"/>
  <c r="N98" i="51"/>
  <c r="O98" i="51" s="1"/>
  <c r="P98" i="51"/>
  <c r="Q98" i="51" s="1"/>
  <c r="R98" i="51" s="1"/>
  <c r="S98" i="51" s="1"/>
  <c r="T98" i="51" s="1"/>
  <c r="U98" i="51" s="1"/>
  <c r="V98" i="51" s="1"/>
  <c r="W98" i="51" s="1"/>
  <c r="X98" i="51" s="1"/>
  <c r="Y98" i="51" s="1"/>
  <c r="Z98" i="51" s="1"/>
  <c r="AA98" i="51" s="1"/>
  <c r="K97" i="51"/>
  <c r="L97" i="51" s="1"/>
  <c r="M97" i="51" s="1"/>
  <c r="N97" i="51" s="1"/>
  <c r="O97" i="51" s="1"/>
  <c r="P97" i="51" s="1"/>
  <c r="Q97" i="51" s="1"/>
  <c r="R97" i="51" s="1"/>
  <c r="S97" i="51" s="1"/>
  <c r="T97" i="51" s="1"/>
  <c r="U97" i="51" s="1"/>
  <c r="V97" i="51" s="1"/>
  <c r="W97" i="51" s="1"/>
  <c r="X97" i="51" s="1"/>
  <c r="Y97" i="51" s="1"/>
  <c r="Z97" i="51" s="1"/>
  <c r="AA97" i="51" s="1"/>
  <c r="K96" i="51"/>
  <c r="L96" i="51"/>
  <c r="M96" i="51" s="1"/>
  <c r="N96" i="51"/>
  <c r="O96" i="51"/>
  <c r="P96" i="51"/>
  <c r="Q96" i="51" s="1"/>
  <c r="R96" i="51"/>
  <c r="S96" i="51" s="1"/>
  <c r="T96" i="51"/>
  <c r="U96" i="51" s="1"/>
  <c r="V96" i="51" s="1"/>
  <c r="W96" i="51" s="1"/>
  <c r="X96" i="51" s="1"/>
  <c r="Y96" i="51" s="1"/>
  <c r="Z96" i="51" s="1"/>
  <c r="AA96" i="51" s="1"/>
  <c r="K95" i="51"/>
  <c r="L95" i="51" s="1"/>
  <c r="M95" i="51" s="1"/>
  <c r="N95" i="51" s="1"/>
  <c r="O95" i="51" s="1"/>
  <c r="P95" i="51" s="1"/>
  <c r="Q95" i="51"/>
  <c r="R95" i="51" s="1"/>
  <c r="S95" i="51"/>
  <c r="T95" i="51" s="1"/>
  <c r="U95" i="51"/>
  <c r="V95" i="51" s="1"/>
  <c r="W95" i="51" s="1"/>
  <c r="X95" i="51" s="1"/>
  <c r="Y95" i="51" s="1"/>
  <c r="Z95" i="51" s="1"/>
  <c r="AA95" i="51" s="1"/>
  <c r="K94" i="51"/>
  <c r="L94" i="51"/>
  <c r="M94" i="51" s="1"/>
  <c r="N94" i="51" s="1"/>
  <c r="O94" i="51" s="1"/>
  <c r="P94" i="51" s="1"/>
  <c r="Q94" i="51" s="1"/>
  <c r="R94" i="51"/>
  <c r="S94" i="51" s="1"/>
  <c r="T94" i="51"/>
  <c r="U94" i="51" s="1"/>
  <c r="V94" i="51"/>
  <c r="W94" i="51" s="1"/>
  <c r="X94" i="51" s="1"/>
  <c r="Y94" i="51" s="1"/>
  <c r="Z94" i="51" s="1"/>
  <c r="AA94" i="51" s="1"/>
  <c r="K93" i="51"/>
  <c r="L93" i="51" s="1"/>
  <c r="M93" i="51" s="1"/>
  <c r="N93" i="51" s="1"/>
  <c r="O93" i="51" s="1"/>
  <c r="P93" i="51" s="1"/>
  <c r="Q93" i="51" s="1"/>
  <c r="R93" i="51" s="1"/>
  <c r="S93" i="51" s="1"/>
  <c r="T93" i="51" s="1"/>
  <c r="U93" i="51" s="1"/>
  <c r="V93" i="51" s="1"/>
  <c r="W93" i="51" s="1"/>
  <c r="X93" i="51" s="1"/>
  <c r="Y93" i="51" s="1"/>
  <c r="Z93" i="51" s="1"/>
  <c r="AA93" i="51" s="1"/>
  <c r="K92" i="51"/>
  <c r="L92" i="51"/>
  <c r="M92" i="51"/>
  <c r="N92" i="51" s="1"/>
  <c r="O92" i="51" s="1"/>
  <c r="P92" i="51" s="1"/>
  <c r="Q92" i="51" s="1"/>
  <c r="R92" i="51" s="1"/>
  <c r="S92" i="51"/>
  <c r="T92" i="51"/>
  <c r="U92" i="51" s="1"/>
  <c r="V92" i="51"/>
  <c r="W92" i="51" s="1"/>
  <c r="X92" i="51" s="1"/>
  <c r="Y92" i="51" s="1"/>
  <c r="Z92" i="51" s="1"/>
  <c r="AA92" i="51" s="1"/>
  <c r="H87" i="51"/>
  <c r="K86" i="51"/>
  <c r="L86" i="51"/>
  <c r="M86" i="51" s="1"/>
  <c r="N86" i="51" s="1"/>
  <c r="O86" i="51" s="1"/>
  <c r="P86" i="51" s="1"/>
  <c r="Q86" i="51" s="1"/>
  <c r="R86" i="51"/>
  <c r="S86" i="51"/>
  <c r="T86" i="51"/>
  <c r="U86" i="51" s="1"/>
  <c r="V86" i="51" s="1"/>
  <c r="W86" i="51" s="1"/>
  <c r="K85" i="51"/>
  <c r="L85" i="51"/>
  <c r="M85" i="51"/>
  <c r="N85" i="51" s="1"/>
  <c r="O85" i="51"/>
  <c r="P85" i="51" s="1"/>
  <c r="Q85" i="51"/>
  <c r="R85" i="51" s="1"/>
  <c r="S85" i="51" s="1"/>
  <c r="T85" i="51" s="1"/>
  <c r="U85" i="51" s="1"/>
  <c r="V85" i="51" s="1"/>
  <c r="W85" i="51"/>
  <c r="K84" i="51"/>
  <c r="L84" i="51" s="1"/>
  <c r="M84" i="51" s="1"/>
  <c r="N84" i="51" s="1"/>
  <c r="O84" i="51" s="1"/>
  <c r="P84" i="51" s="1"/>
  <c r="Q84" i="51" s="1"/>
  <c r="R84" i="51" s="1"/>
  <c r="S84" i="51" s="1"/>
  <c r="T84" i="51" s="1"/>
  <c r="U84" i="51" s="1"/>
  <c r="V84" i="51" s="1"/>
  <c r="W84" i="51" s="1"/>
  <c r="X84" i="51" s="1"/>
  <c r="Y84" i="51" s="1"/>
  <c r="K83" i="51"/>
  <c r="L83" i="51" s="1"/>
  <c r="M83" i="51"/>
  <c r="N83" i="51" s="1"/>
  <c r="O83" i="51" s="1"/>
  <c r="P83" i="51" s="1"/>
  <c r="Q83" i="51" s="1"/>
  <c r="R83" i="51" s="1"/>
  <c r="S83" i="51" s="1"/>
  <c r="T83" i="51" s="1"/>
  <c r="U83" i="51" s="1"/>
  <c r="V83" i="51" s="1"/>
  <c r="W83" i="51" s="1"/>
  <c r="X83" i="51" s="1"/>
  <c r="Y83" i="51" s="1"/>
  <c r="Z83" i="51" s="1"/>
  <c r="AA83" i="51" s="1"/>
  <c r="AB83" i="51" s="1"/>
  <c r="AC83" i="51" s="1"/>
  <c r="AD83" i="51" s="1"/>
  <c r="AE83" i="51" s="1"/>
  <c r="K82" i="51"/>
  <c r="L82" i="51"/>
  <c r="M82" i="51" s="1"/>
  <c r="N82" i="51" s="1"/>
  <c r="O82" i="51" s="1"/>
  <c r="P82" i="51" s="1"/>
  <c r="Q82" i="51" s="1"/>
  <c r="R82" i="51"/>
  <c r="S82" i="51" s="1"/>
  <c r="T82" i="51"/>
  <c r="U82" i="51" s="1"/>
  <c r="V82" i="51"/>
  <c r="W82" i="51" s="1"/>
  <c r="X82" i="51" s="1"/>
  <c r="Y82" i="51" s="1"/>
  <c r="K81" i="51"/>
  <c r="L81" i="51" s="1"/>
  <c r="M81" i="51"/>
  <c r="N81" i="51"/>
  <c r="O81" i="51"/>
  <c r="P81" i="51" s="1"/>
  <c r="Q81" i="51" s="1"/>
  <c r="R81" i="51" s="1"/>
  <c r="S81" i="51" s="1"/>
  <c r="T81" i="51" s="1"/>
  <c r="U81" i="51"/>
  <c r="V81" i="51" s="1"/>
  <c r="W81" i="51"/>
  <c r="X81" i="51" s="1"/>
  <c r="Y81" i="51" s="1"/>
  <c r="Z81" i="51" s="1"/>
  <c r="AA81" i="51" s="1"/>
  <c r="AB81" i="51" s="1"/>
  <c r="K80" i="51"/>
  <c r="L80" i="51" s="1"/>
  <c r="M80" i="51"/>
  <c r="N80" i="51"/>
  <c r="O80" i="51"/>
  <c r="P80" i="51" s="1"/>
  <c r="Q80" i="51" s="1"/>
  <c r="R80" i="51" s="1"/>
  <c r="S80" i="51" s="1"/>
  <c r="T80" i="51" s="1"/>
  <c r="U80" i="51"/>
  <c r="V80" i="51" s="1"/>
  <c r="W80" i="51" s="1"/>
  <c r="X80" i="51" s="1"/>
  <c r="Y80" i="51" s="1"/>
  <c r="Z80" i="51" s="1"/>
  <c r="AA80" i="51" s="1"/>
  <c r="AB80" i="51" s="1"/>
  <c r="AC80" i="51" s="1"/>
  <c r="H75" i="51"/>
  <c r="K74" i="51"/>
  <c r="L74" i="51"/>
  <c r="M74" i="51" s="1"/>
  <c r="N74" i="51" s="1"/>
  <c r="O74" i="51" s="1"/>
  <c r="P74" i="51" s="1"/>
  <c r="Q74" i="51" s="1"/>
  <c r="R74" i="51"/>
  <c r="S74" i="51" s="1"/>
  <c r="T74" i="51" s="1"/>
  <c r="U74" i="51" s="1"/>
  <c r="V74" i="51" s="1"/>
  <c r="W74" i="51" s="1"/>
  <c r="X74" i="51" s="1"/>
  <c r="Y74" i="51" s="1"/>
  <c r="Z74" i="51" s="1"/>
  <c r="AA74" i="51" s="1"/>
  <c r="AB74" i="51" s="1"/>
  <c r="AC74" i="51" s="1"/>
  <c r="AD74" i="51" s="1"/>
  <c r="AE74" i="51" s="1"/>
  <c r="K73" i="51"/>
  <c r="L73" i="51"/>
  <c r="M73" i="51" s="1"/>
  <c r="N73" i="51"/>
  <c r="O73" i="51"/>
  <c r="P73" i="51"/>
  <c r="Q73" i="51" s="1"/>
  <c r="R73" i="51" s="1"/>
  <c r="S73" i="51" s="1"/>
  <c r="T73" i="51" s="1"/>
  <c r="U73" i="51" s="1"/>
  <c r="V73" i="51"/>
  <c r="W73" i="51" s="1"/>
  <c r="X73" i="51"/>
  <c r="Y73" i="51" s="1"/>
  <c r="Z73" i="51" s="1"/>
  <c r="AA73" i="51" s="1"/>
  <c r="H69" i="51"/>
  <c r="K68" i="51"/>
  <c r="L68" i="51"/>
  <c r="M68" i="51" s="1"/>
  <c r="N68" i="51"/>
  <c r="O68" i="51"/>
  <c r="P68" i="51" s="1"/>
  <c r="Q68" i="51" s="1"/>
  <c r="R68" i="51" s="1"/>
  <c r="S68" i="51" s="1"/>
  <c r="T68" i="51" s="1"/>
  <c r="U68" i="51" s="1"/>
  <c r="V68" i="51" s="1"/>
  <c r="W68" i="51" s="1"/>
  <c r="X68" i="51" s="1"/>
  <c r="Y68" i="51" s="1"/>
  <c r="Z68" i="51" s="1"/>
  <c r="AA68" i="51" s="1"/>
  <c r="K66" i="51"/>
  <c r="L66" i="51" s="1"/>
  <c r="M66" i="51"/>
  <c r="N66" i="51" s="1"/>
  <c r="O66" i="51"/>
  <c r="P66" i="51" s="1"/>
  <c r="Q66" i="51" s="1"/>
  <c r="R66" i="51" s="1"/>
  <c r="S66" i="51" s="1"/>
  <c r="T66" i="51" s="1"/>
  <c r="U66" i="51" s="1"/>
  <c r="V66" i="51" s="1"/>
  <c r="W66" i="51" s="1"/>
  <c r="X66" i="51" s="1"/>
  <c r="Y66" i="51" s="1"/>
  <c r="Z66" i="51" s="1"/>
  <c r="AA66" i="51" s="1"/>
  <c r="K65" i="51"/>
  <c r="L65" i="51"/>
  <c r="M65" i="51" s="1"/>
  <c r="N65" i="51"/>
  <c r="O65" i="51" s="1"/>
  <c r="P65" i="51" s="1"/>
  <c r="Q65" i="51" s="1"/>
  <c r="R65" i="51" s="1"/>
  <c r="S65" i="51" s="1"/>
  <c r="T65" i="51" s="1"/>
  <c r="U65" i="51" s="1"/>
  <c r="V65" i="51" s="1"/>
  <c r="W65" i="51" s="1"/>
  <c r="X65" i="51" s="1"/>
  <c r="Y65" i="51" s="1"/>
  <c r="Z65" i="51" s="1"/>
  <c r="AA65" i="51" s="1"/>
  <c r="K64" i="51"/>
  <c r="L64" i="51"/>
  <c r="M64" i="51"/>
  <c r="N64" i="51" s="1"/>
  <c r="O64" i="51"/>
  <c r="P64" i="51" s="1"/>
  <c r="Q64" i="51"/>
  <c r="R64" i="51"/>
  <c r="S64" i="51" s="1"/>
  <c r="T64" i="51" s="1"/>
  <c r="U64" i="51" s="1"/>
  <c r="V64" i="51" s="1"/>
  <c r="W64" i="51" s="1"/>
  <c r="X64" i="51" s="1"/>
  <c r="Y64" i="51" s="1"/>
  <c r="Z64" i="51" s="1"/>
  <c r="AA64" i="51" s="1"/>
  <c r="AB64" i="51" s="1"/>
  <c r="AC64" i="51" s="1"/>
  <c r="AD64" i="51" s="1"/>
  <c r="AE64" i="51" s="1"/>
  <c r="AF64" i="51" s="1"/>
  <c r="AG64" i="51" s="1"/>
  <c r="AH64" i="51" s="1"/>
  <c r="AI64" i="51" s="1"/>
  <c r="AJ64" i="51" s="1"/>
  <c r="AK64" i="51" s="1"/>
  <c r="AL64" i="51" s="1"/>
  <c r="AM64" i="51" s="1"/>
  <c r="AN64" i="51" s="1"/>
  <c r="K63" i="51"/>
  <c r="L63" i="51"/>
  <c r="M63" i="51"/>
  <c r="N63" i="51" s="1"/>
  <c r="O63" i="51"/>
  <c r="P63" i="51" s="1"/>
  <c r="Q63" i="51" s="1"/>
  <c r="R63" i="51" s="1"/>
  <c r="S63" i="51" s="1"/>
  <c r="T63" i="51" s="1"/>
  <c r="U63" i="51"/>
  <c r="V63" i="51" s="1"/>
  <c r="W63" i="51"/>
  <c r="X63" i="51" s="1"/>
  <c r="Y63" i="51" s="1"/>
  <c r="Z63" i="51" s="1"/>
  <c r="AA63" i="51" s="1"/>
  <c r="AB63" i="51" s="1"/>
  <c r="AC63" i="51" s="1"/>
  <c r="AD63" i="51" s="1"/>
  <c r="AE63" i="51" s="1"/>
  <c r="AF63" i="51" s="1"/>
  <c r="AG63" i="51" s="1"/>
  <c r="AH63" i="51" s="1"/>
  <c r="AI63" i="51" s="1"/>
  <c r="AJ63" i="51" s="1"/>
  <c r="AK63" i="51" s="1"/>
  <c r="K62" i="51"/>
  <c r="L62" i="51"/>
  <c r="M62" i="51" s="1"/>
  <c r="N62" i="51" s="1"/>
  <c r="O62" i="51" s="1"/>
  <c r="P62" i="51" s="1"/>
  <c r="Q62" i="51" s="1"/>
  <c r="R62" i="51" s="1"/>
  <c r="S62" i="51" s="1"/>
  <c r="T62" i="51" s="1"/>
  <c r="U62" i="51" s="1"/>
  <c r="V62" i="51" s="1"/>
  <c r="W62" i="51" s="1"/>
  <c r="X62" i="51" s="1"/>
  <c r="Y62" i="51" s="1"/>
  <c r="Z62" i="51" s="1"/>
  <c r="AA62" i="51" s="1"/>
  <c r="AB62" i="51" s="1"/>
  <c r="AC62" i="51" s="1"/>
  <c r="AD62" i="51" s="1"/>
  <c r="AE62" i="51" s="1"/>
  <c r="AF62" i="51" s="1"/>
  <c r="AG62" i="51" s="1"/>
  <c r="AH62" i="51" s="1"/>
  <c r="AI62" i="51" s="1"/>
  <c r="AJ62" i="51" s="1"/>
  <c r="AK62" i="51" s="1"/>
  <c r="K61" i="51"/>
  <c r="L61" i="51"/>
  <c r="M61" i="51"/>
  <c r="N61" i="51" s="1"/>
  <c r="O61" i="51" s="1"/>
  <c r="P61" i="51" s="1"/>
  <c r="Q61" i="51" s="1"/>
  <c r="R61" i="51" s="1"/>
  <c r="S61" i="51"/>
  <c r="T61" i="51" s="1"/>
  <c r="U61" i="51"/>
  <c r="V61" i="51" s="1"/>
  <c r="W61" i="51" s="1"/>
  <c r="X61" i="51" s="1"/>
  <c r="Y61" i="51" s="1"/>
  <c r="Z61" i="51" s="1"/>
  <c r="AA61" i="51" s="1"/>
  <c r="AB61" i="51" s="1"/>
  <c r="AC61" i="51" s="1"/>
  <c r="AD61" i="51" s="1"/>
  <c r="AE61" i="51" s="1"/>
  <c r="AF61" i="51" s="1"/>
  <c r="AG61" i="51" s="1"/>
  <c r="AH61" i="51" s="1"/>
  <c r="AI61" i="51" s="1"/>
  <c r="AJ61" i="51" s="1"/>
  <c r="AK61" i="51" s="1"/>
  <c r="K60" i="51"/>
  <c r="L60" i="51"/>
  <c r="M60" i="51" s="1"/>
  <c r="N60" i="51" s="1"/>
  <c r="O60" i="51" s="1"/>
  <c r="P60" i="51" s="1"/>
  <c r="Q60" i="51" s="1"/>
  <c r="R60" i="51" s="1"/>
  <c r="S60" i="51" s="1"/>
  <c r="T60" i="51" s="1"/>
  <c r="U60" i="51" s="1"/>
  <c r="V60" i="51" s="1"/>
  <c r="W60" i="51" s="1"/>
  <c r="X60" i="51" s="1"/>
  <c r="Y60" i="51" s="1"/>
  <c r="Z60" i="51" s="1"/>
  <c r="AA60" i="51" s="1"/>
  <c r="AB60" i="51" s="1"/>
  <c r="AC60" i="51" s="1"/>
  <c r="AD60" i="51" s="1"/>
  <c r="AE60" i="51" s="1"/>
  <c r="AF60" i="51" s="1"/>
  <c r="AG60" i="51" s="1"/>
  <c r="AH60" i="51" s="1"/>
  <c r="AI60" i="51" s="1"/>
  <c r="AJ60" i="51" s="1"/>
  <c r="AK60" i="51" s="1"/>
  <c r="K59" i="51"/>
  <c r="L59" i="51"/>
  <c r="M59" i="51" s="1"/>
  <c r="N59" i="51" s="1"/>
  <c r="O59" i="51" s="1"/>
  <c r="P59" i="51" s="1"/>
  <c r="Q59" i="51" s="1"/>
  <c r="R59" i="51"/>
  <c r="S59" i="51"/>
  <c r="T59" i="51" s="1"/>
  <c r="U59" i="51" s="1"/>
  <c r="V59" i="51" s="1"/>
  <c r="W59" i="51" s="1"/>
  <c r="X59" i="51" s="1"/>
  <c r="Y59" i="51" s="1"/>
  <c r="Z59" i="51" s="1"/>
  <c r="AA59" i="51" s="1"/>
  <c r="K58" i="51"/>
  <c r="L58" i="51"/>
  <c r="M58" i="51" s="1"/>
  <c r="N58" i="51" s="1"/>
  <c r="O58" i="51" s="1"/>
  <c r="P58" i="51" s="1"/>
  <c r="Q58" i="51" s="1"/>
  <c r="R58" i="51"/>
  <c r="S58" i="51"/>
  <c r="T58" i="51" s="1"/>
  <c r="U58" i="51" s="1"/>
  <c r="V58" i="51" s="1"/>
  <c r="W58" i="51" s="1"/>
  <c r="X58" i="51" s="1"/>
  <c r="Y58" i="51" s="1"/>
  <c r="Z58" i="51" s="1"/>
  <c r="AA58" i="51" s="1"/>
  <c r="AB58" i="51" s="1"/>
  <c r="AC58" i="51" s="1"/>
  <c r="AD58" i="51" s="1"/>
  <c r="AE58" i="51" s="1"/>
  <c r="AF58" i="51" s="1"/>
  <c r="AG58" i="51" s="1"/>
  <c r="AH58" i="51" s="1"/>
  <c r="AI58" i="51" s="1"/>
  <c r="AJ58" i="51" s="1"/>
  <c r="AK58" i="51" s="1"/>
  <c r="K57" i="51"/>
  <c r="L57" i="51" s="1"/>
  <c r="M57" i="51" s="1"/>
  <c r="N57" i="51" s="1"/>
  <c r="O57" i="51" s="1"/>
  <c r="P57" i="51" s="1"/>
  <c r="Q57" i="51" s="1"/>
  <c r="R57" i="51" s="1"/>
  <c r="S57" i="51" s="1"/>
  <c r="T57" i="51" s="1"/>
  <c r="U57" i="51" s="1"/>
  <c r="V57" i="51" s="1"/>
  <c r="W57" i="51" s="1"/>
  <c r="X57" i="51" s="1"/>
  <c r="Y57" i="51" s="1"/>
  <c r="Z57" i="51" s="1"/>
  <c r="AA57" i="51" s="1"/>
  <c r="K56" i="51"/>
  <c r="L56" i="51" s="1"/>
  <c r="M56" i="51" s="1"/>
  <c r="N56" i="51" s="1"/>
  <c r="O56" i="51" s="1"/>
  <c r="P56" i="51" s="1"/>
  <c r="Q56" i="51" s="1"/>
  <c r="R56" i="51" s="1"/>
  <c r="S56" i="51" s="1"/>
  <c r="T56" i="51" s="1"/>
  <c r="U56" i="51" s="1"/>
  <c r="V56" i="51" s="1"/>
  <c r="W56" i="51" s="1"/>
  <c r="X56" i="51" s="1"/>
  <c r="Y56" i="51" s="1"/>
  <c r="Z56" i="51" s="1"/>
  <c r="AA56" i="51" s="1"/>
  <c r="K55" i="51"/>
  <c r="L55" i="51"/>
  <c r="M55" i="51" s="1"/>
  <c r="N55" i="51" s="1"/>
  <c r="O55" i="51" s="1"/>
  <c r="P55" i="51" s="1"/>
  <c r="Q55" i="51" s="1"/>
  <c r="R55" i="51" s="1"/>
  <c r="S55" i="51" s="1"/>
  <c r="T55" i="51" s="1"/>
  <c r="U55" i="51" s="1"/>
  <c r="V55" i="51" s="1"/>
  <c r="W55" i="51" s="1"/>
  <c r="X55" i="51" s="1"/>
  <c r="Y55" i="51" s="1"/>
  <c r="Z55" i="51" s="1"/>
  <c r="AA55" i="51" s="1"/>
  <c r="K54" i="51"/>
  <c r="L54" i="51"/>
  <c r="M54" i="51" s="1"/>
  <c r="N54" i="51" s="1"/>
  <c r="O54" i="51" s="1"/>
  <c r="P54" i="51" s="1"/>
  <c r="Q54" i="51" s="1"/>
  <c r="R54" i="51" s="1"/>
  <c r="S54" i="51" s="1"/>
  <c r="T54" i="51" s="1"/>
  <c r="U54" i="51" s="1"/>
  <c r="V54" i="51" s="1"/>
  <c r="W54" i="51" s="1"/>
  <c r="X54" i="51" s="1"/>
  <c r="Y54" i="51" s="1"/>
  <c r="Z54" i="51" s="1"/>
  <c r="AA54" i="51" s="1"/>
  <c r="H50" i="51"/>
  <c r="K49" i="51"/>
  <c r="L49" i="51"/>
  <c r="M49" i="51" s="1"/>
  <c r="N49" i="51" s="1"/>
  <c r="O49" i="51" s="1"/>
  <c r="P49" i="51" s="1"/>
  <c r="Q49" i="51" s="1"/>
  <c r="R49" i="51" s="1"/>
  <c r="S49" i="51" s="1"/>
  <c r="T49" i="51" s="1"/>
  <c r="U49" i="51" s="1"/>
  <c r="V49" i="51" s="1"/>
  <c r="W49" i="51" s="1"/>
  <c r="X49" i="51" s="1"/>
  <c r="Y49" i="51" s="1"/>
  <c r="Z49" i="51" s="1"/>
  <c r="AA49" i="51" s="1"/>
  <c r="K48" i="51"/>
  <c r="L48" i="51" s="1"/>
  <c r="M48" i="51" s="1"/>
  <c r="N48" i="51" s="1"/>
  <c r="O48" i="51" s="1"/>
  <c r="P48" i="51" s="1"/>
  <c r="Q48" i="51" s="1"/>
  <c r="R48" i="51" s="1"/>
  <c r="S48" i="51" s="1"/>
  <c r="T48" i="51" s="1"/>
  <c r="U48" i="51" s="1"/>
  <c r="V48" i="51" s="1"/>
  <c r="W48" i="51" s="1"/>
  <c r="X48" i="51" s="1"/>
  <c r="Y48" i="51" s="1"/>
  <c r="Z48" i="51" s="1"/>
  <c r="AA48" i="51" s="1"/>
  <c r="K47" i="51"/>
  <c r="L47" i="51"/>
  <c r="M47" i="51" s="1"/>
  <c r="N47" i="51" s="1"/>
  <c r="O47" i="51" s="1"/>
  <c r="P47" i="51" s="1"/>
  <c r="Q47" i="51" s="1"/>
  <c r="R47" i="51" s="1"/>
  <c r="S47" i="51" s="1"/>
  <c r="T47" i="51" s="1"/>
  <c r="U47" i="51" s="1"/>
  <c r="V47" i="51" s="1"/>
  <c r="W47" i="51" s="1"/>
  <c r="X47" i="51" s="1"/>
  <c r="Y47" i="51" s="1"/>
  <c r="Z47" i="51" s="1"/>
  <c r="AA47" i="51" s="1"/>
  <c r="K46" i="51"/>
  <c r="L46" i="51" s="1"/>
  <c r="M46" i="51" s="1"/>
  <c r="N46" i="51" s="1"/>
  <c r="O46" i="51" s="1"/>
  <c r="P46" i="51" s="1"/>
  <c r="Q46" i="51" s="1"/>
  <c r="R46" i="51" s="1"/>
  <c r="S46" i="51" s="1"/>
  <c r="T46" i="51" s="1"/>
  <c r="U46" i="51" s="1"/>
  <c r="V46" i="51" s="1"/>
  <c r="W46" i="51" s="1"/>
  <c r="X46" i="51" s="1"/>
  <c r="Y46" i="51" s="1"/>
  <c r="Z46" i="51" s="1"/>
  <c r="AA46" i="51" s="1"/>
  <c r="K45" i="51"/>
  <c r="L45" i="51"/>
  <c r="M45" i="51" s="1"/>
  <c r="N45" i="51" s="1"/>
  <c r="O45" i="51" s="1"/>
  <c r="P45" i="51" s="1"/>
  <c r="Q45" i="51" s="1"/>
  <c r="R45" i="51" s="1"/>
  <c r="S45" i="51" s="1"/>
  <c r="T45" i="51" s="1"/>
  <c r="U45" i="51" s="1"/>
  <c r="V45" i="51" s="1"/>
  <c r="W45" i="51" s="1"/>
  <c r="X45" i="51" s="1"/>
  <c r="Y45" i="51" s="1"/>
  <c r="Z45" i="51" s="1"/>
  <c r="AA45" i="51" s="1"/>
  <c r="H41" i="51"/>
  <c r="K40" i="51"/>
  <c r="K39" i="51"/>
  <c r="K38" i="51"/>
  <c r="K37" i="51"/>
  <c r="K36" i="51"/>
  <c r="K35" i="51"/>
  <c r="K34" i="51"/>
  <c r="K33" i="51"/>
  <c r="K32" i="51"/>
  <c r="K31" i="51"/>
  <c r="K30" i="51"/>
  <c r="K29" i="51"/>
  <c r="K28" i="51"/>
  <c r="K27" i="51"/>
  <c r="K26" i="51"/>
  <c r="K25" i="51"/>
  <c r="K24" i="51"/>
  <c r="K23" i="51"/>
  <c r="K22" i="51"/>
  <c r="K21" i="51"/>
  <c r="K20" i="51"/>
  <c r="K19" i="51"/>
  <c r="K18" i="51"/>
  <c r="K17" i="51"/>
  <c r="K16" i="51"/>
  <c r="K15" i="51"/>
  <c r="K14" i="51"/>
  <c r="K13" i="51"/>
  <c r="K12" i="51"/>
  <c r="K11" i="51"/>
</calcChain>
</file>

<file path=xl/sharedStrings.xml><?xml version="1.0" encoding="utf-8"?>
<sst xmlns="http://schemas.openxmlformats.org/spreadsheetml/2006/main" count="13998" uniqueCount="1479">
  <si>
    <t>Приложение №1</t>
  </si>
  <si>
    <t>С П И С Ъ К</t>
  </si>
  <si>
    <t xml:space="preserve">НА СВОБОДНИТЕ ОБРАБОТВАЕМИ ЗЕМИ-ЧАСТНА </t>
  </si>
  <si>
    <t xml:space="preserve">ОБЩИНСКА СОБСТВЕНОСТ В ОБЩИНА ЕЛХОВО   </t>
  </si>
  <si>
    <t>№ по     ред</t>
  </si>
  <si>
    <t>Землище</t>
  </si>
  <si>
    <t>Номер на имота</t>
  </si>
  <si>
    <t>Местност</t>
  </si>
  <si>
    <t>К-я на имота</t>
  </si>
  <si>
    <t>Площ на имота в дка</t>
  </si>
  <si>
    <t>Лозята</t>
  </si>
  <si>
    <t>V</t>
  </si>
  <si>
    <t>Лозе</t>
  </si>
  <si>
    <t>Горно кюше</t>
  </si>
  <si>
    <t>нива</t>
  </si>
  <si>
    <t>Цонев баир</t>
  </si>
  <si>
    <t>Нови лозя</t>
  </si>
  <si>
    <t>IV</t>
  </si>
  <si>
    <t>Бозалъка</t>
  </si>
  <si>
    <t>VI</t>
  </si>
  <si>
    <t>ІV</t>
  </si>
  <si>
    <t>III</t>
  </si>
  <si>
    <t>Сара яр</t>
  </si>
  <si>
    <t>VIII</t>
  </si>
  <si>
    <t>.........................</t>
  </si>
  <si>
    <t>ІХ</t>
  </si>
  <si>
    <t>Новите лозя</t>
  </si>
  <si>
    <t>лозе</t>
  </si>
  <si>
    <t>Кабалъка</t>
  </si>
  <si>
    <t>IХ</t>
  </si>
  <si>
    <t>Нива</t>
  </si>
  <si>
    <t>Читал дере</t>
  </si>
  <si>
    <t>Юрта</t>
  </si>
  <si>
    <t>Бента</t>
  </si>
  <si>
    <t>Черния мост</t>
  </si>
  <si>
    <t>ІІІ</t>
  </si>
  <si>
    <t>из.нива</t>
  </si>
  <si>
    <t>...................................</t>
  </si>
  <si>
    <t>VII</t>
  </si>
  <si>
    <t xml:space="preserve">IX </t>
  </si>
  <si>
    <t>Метлите</t>
  </si>
  <si>
    <t>Реката</t>
  </si>
  <si>
    <t>Комсаля</t>
  </si>
  <si>
    <t>IX</t>
  </si>
  <si>
    <t>...................</t>
  </si>
  <si>
    <t>До село</t>
  </si>
  <si>
    <t>Прангата</t>
  </si>
  <si>
    <t>Карабаир</t>
  </si>
  <si>
    <t>Кара баир</t>
  </si>
  <si>
    <t>Чолак.кайряк</t>
  </si>
  <si>
    <t>Из. нива</t>
  </si>
  <si>
    <t>Бакалска кория</t>
  </si>
  <si>
    <t>Люлката</t>
  </si>
  <si>
    <t>Стублика</t>
  </si>
  <si>
    <t>неизп.нива</t>
  </si>
  <si>
    <t>с.Чернозем</t>
  </si>
  <si>
    <t>Налбантското</t>
  </si>
  <si>
    <t>VІІІ</t>
  </si>
  <si>
    <t>Вехтите лозя</t>
  </si>
  <si>
    <t>Бештепе</t>
  </si>
  <si>
    <t>Съртърла</t>
  </si>
  <si>
    <t>VІІ</t>
  </si>
  <si>
    <t>Под тепето</t>
  </si>
  <si>
    <t>Гермалъка</t>
  </si>
  <si>
    <t>II</t>
  </si>
  <si>
    <t>с.Жребино</t>
  </si>
  <si>
    <t xml:space="preserve">с.Лалково </t>
  </si>
  <si>
    <t>Коруба</t>
  </si>
  <si>
    <t>Дишподак</t>
  </si>
  <si>
    <t>Гралово къшлище</t>
  </si>
  <si>
    <t>Чемширки</t>
  </si>
  <si>
    <t>Бяла пръст</t>
  </si>
  <si>
    <t>с.Маломирово</t>
  </si>
  <si>
    <t>Горна река</t>
  </si>
  <si>
    <t>с.Гранитово</t>
  </si>
  <si>
    <t>Друма</t>
  </si>
  <si>
    <t>Чуките</t>
  </si>
  <si>
    <t>Коджараслъ</t>
  </si>
  <si>
    <t>Селски лозя</t>
  </si>
  <si>
    <t>с.Трънково</t>
  </si>
  <si>
    <t>73328.18.106</t>
  </si>
  <si>
    <t>Пръстницата</t>
  </si>
  <si>
    <t>др. Вид нива</t>
  </si>
  <si>
    <t>73328.18.157</t>
  </si>
  <si>
    <t>73328.18.158</t>
  </si>
  <si>
    <t>73328.18.2</t>
  </si>
  <si>
    <t>Сараяр</t>
  </si>
  <si>
    <t>73328.18.77</t>
  </si>
  <si>
    <t>73328.18.79</t>
  </si>
  <si>
    <t>с.М.Кирилово</t>
  </si>
  <si>
    <t>Бял камък</t>
  </si>
  <si>
    <t>Ирилийско дере</t>
  </si>
  <si>
    <t>Черното белеме</t>
  </si>
  <si>
    <t>с.Лесово</t>
  </si>
  <si>
    <t>НТП</t>
  </si>
  <si>
    <t>43459.21.76</t>
  </si>
  <si>
    <t>43459.67.402</t>
  </si>
  <si>
    <t>43459.67.82</t>
  </si>
  <si>
    <t>43459.67.79</t>
  </si>
  <si>
    <t>с.Чернозем Общо</t>
  </si>
  <si>
    <t>с.Жребино Общо</t>
  </si>
  <si>
    <t>с.Маломирово Общо</t>
  </si>
  <si>
    <t>с.Гранитово Общо</t>
  </si>
  <si>
    <t>с.Трънково Общо</t>
  </si>
  <si>
    <t>с.М.Кирилово Общо</t>
  </si>
  <si>
    <t>с.Лесово Общо</t>
  </si>
  <si>
    <t>Обща сума</t>
  </si>
  <si>
    <t>из.орна земя</t>
  </si>
  <si>
    <t>Кос бунар</t>
  </si>
  <si>
    <t>Салъ бунар</t>
  </si>
  <si>
    <t>Иригьол</t>
  </si>
  <si>
    <t>Под гарата</t>
  </si>
  <si>
    <t>Байруди</t>
  </si>
  <si>
    <t>Чакъров клад.</t>
  </si>
  <si>
    <t>из. Орна земя</t>
  </si>
  <si>
    <t>Стражата</t>
  </si>
  <si>
    <t>Китюците</t>
  </si>
  <si>
    <t>Козгуна</t>
  </si>
  <si>
    <t>Вълчев чеир</t>
  </si>
  <si>
    <t>Дамнаджик</t>
  </si>
  <si>
    <t>………………..</t>
  </si>
  <si>
    <t>Могилата</t>
  </si>
  <si>
    <t>Пандерица</t>
  </si>
  <si>
    <t>Меселима</t>
  </si>
  <si>
    <t>Гьола</t>
  </si>
  <si>
    <t>Сувата</t>
  </si>
  <si>
    <t>Пенчев дол</t>
  </si>
  <si>
    <t>Старите лозя</t>
  </si>
  <si>
    <t>Османова шума</t>
  </si>
  <si>
    <t>Янев гьол</t>
  </si>
  <si>
    <t>Чир дере</t>
  </si>
  <si>
    <t>Арманджа</t>
  </si>
  <si>
    <t>…………………</t>
  </si>
  <si>
    <t>Шопова кория</t>
  </si>
  <si>
    <t>Карач дере</t>
  </si>
  <si>
    <t>Неделчовец</t>
  </si>
  <si>
    <t>Черковния бряст</t>
  </si>
  <si>
    <t>Каба ира</t>
  </si>
  <si>
    <t>Карджов дол</t>
  </si>
  <si>
    <t>Герена</t>
  </si>
  <si>
    <t>Леската</t>
  </si>
  <si>
    <t>Трънкосливките</t>
  </si>
  <si>
    <t>Кабата</t>
  </si>
  <si>
    <t>Криволеца</t>
  </si>
  <si>
    <t>Шашевица</t>
  </si>
  <si>
    <t>27382.101.6</t>
  </si>
  <si>
    <t>27382.101.2</t>
  </si>
  <si>
    <t>27382.14.301</t>
  </si>
  <si>
    <t>27382.53.132</t>
  </si>
  <si>
    <t>06001.28.51</t>
  </si>
  <si>
    <t>06001.70.1</t>
  </si>
  <si>
    <t>06001.71.80</t>
  </si>
  <si>
    <t>06001.78.70</t>
  </si>
  <si>
    <t>46904.50.13</t>
  </si>
  <si>
    <t>46904.22.72</t>
  </si>
  <si>
    <t>46904.29.140</t>
  </si>
  <si>
    <t>46904.10.98</t>
  </si>
  <si>
    <t>46904.17.316</t>
  </si>
  <si>
    <t>46904.17.330</t>
  </si>
  <si>
    <t>46904.24.37</t>
  </si>
  <si>
    <t>46904.29.43</t>
  </si>
  <si>
    <t>46904.32.30</t>
  </si>
  <si>
    <t>46904.44.33</t>
  </si>
  <si>
    <t>46904.70.18</t>
  </si>
  <si>
    <t>69883.46.73</t>
  </si>
  <si>
    <t>47768.34.273</t>
  </si>
  <si>
    <t>47768.13.97</t>
  </si>
  <si>
    <t>47768.13.106</t>
  </si>
  <si>
    <t>47768.19.28</t>
  </si>
  <si>
    <t>47768.21.94</t>
  </si>
  <si>
    <t>47768.23.10</t>
  </si>
  <si>
    <t>47768.23.11</t>
  </si>
  <si>
    <t>47768.23.26</t>
  </si>
  <si>
    <t>47768.26.84</t>
  </si>
  <si>
    <t>47768.27.68</t>
  </si>
  <si>
    <t>47768.27.70</t>
  </si>
  <si>
    <t>47768.31.1</t>
  </si>
  <si>
    <t>Ковалък дере</t>
  </si>
  <si>
    <t>21542.11.80</t>
  </si>
  <si>
    <t>21542.12.1</t>
  </si>
  <si>
    <t>21542.9.177</t>
  </si>
  <si>
    <t>21542.10.277</t>
  </si>
  <si>
    <t>21542.10.9</t>
  </si>
  <si>
    <t>21542.10.11</t>
  </si>
  <si>
    <t>21542.10.69</t>
  </si>
  <si>
    <t>21542.10.283</t>
  </si>
  <si>
    <t>21542.31.2</t>
  </si>
  <si>
    <t>21542.32.7</t>
  </si>
  <si>
    <t>21542.10.511</t>
  </si>
  <si>
    <t>21542.10.73</t>
  </si>
  <si>
    <t>21542.10.108</t>
  </si>
  <si>
    <t>61738.22.16</t>
  </si>
  <si>
    <t>66980.12.19</t>
  </si>
  <si>
    <t>66980.22.3</t>
  </si>
  <si>
    <t>66980.23.9</t>
  </si>
  <si>
    <t>66980.24.3</t>
  </si>
  <si>
    <t>66980.24.4</t>
  </si>
  <si>
    <t>81121.502.203</t>
  </si>
  <si>
    <t>81121.220.205</t>
  </si>
  <si>
    <t>81121.360.140</t>
  </si>
  <si>
    <t>29516.47.213</t>
  </si>
  <si>
    <t>29516.11.30</t>
  </si>
  <si>
    <t>29516.12.16</t>
  </si>
  <si>
    <t>29516.13.185</t>
  </si>
  <si>
    <t>29516.31.60</t>
  </si>
  <si>
    <t>43116.21.74</t>
  </si>
  <si>
    <t>43116.23.45</t>
  </si>
  <si>
    <t>43116.24.11</t>
  </si>
  <si>
    <t>43116.28.6</t>
  </si>
  <si>
    <t>43116.29.98</t>
  </si>
  <si>
    <t>43116.30.39</t>
  </si>
  <si>
    <t>43116.30.40</t>
  </si>
  <si>
    <t>43116.31.135</t>
  </si>
  <si>
    <t>43116.31.133</t>
  </si>
  <si>
    <t>43116.31.244</t>
  </si>
  <si>
    <t>46797.13.156</t>
  </si>
  <si>
    <t>46797.14.62</t>
  </si>
  <si>
    <t>46797.17.57</t>
  </si>
  <si>
    <t>17748.17.49</t>
  </si>
  <si>
    <t>17748.20.52</t>
  </si>
  <si>
    <t>17748.21.7</t>
  </si>
  <si>
    <t>17748.21.16</t>
  </si>
  <si>
    <t>17748.26.85</t>
  </si>
  <si>
    <t>17748.32.70</t>
  </si>
  <si>
    <t>17748.33.7</t>
  </si>
  <si>
    <t>17748.56.96</t>
  </si>
  <si>
    <t>17748.58.53</t>
  </si>
  <si>
    <t>46615.1.65</t>
  </si>
  <si>
    <t>46615.7.1</t>
  </si>
  <si>
    <t>46615.11.5</t>
  </si>
  <si>
    <t>46615.21.13</t>
  </si>
  <si>
    <t>27382.26.120</t>
  </si>
  <si>
    <t>47768.31.486</t>
  </si>
  <si>
    <t>05520.10.216</t>
  </si>
  <si>
    <t>05520.10.217</t>
  </si>
  <si>
    <t>05520.24.4</t>
  </si>
  <si>
    <t>05520.24.6</t>
  </si>
  <si>
    <t>05520.28.90</t>
  </si>
  <si>
    <t>06001.18.201</t>
  </si>
  <si>
    <t>06001.2.9</t>
  </si>
  <si>
    <t>06001.3.40</t>
  </si>
  <si>
    <t>06001.3.41</t>
  </si>
  <si>
    <t>06001.3.48</t>
  </si>
  <si>
    <t>06001.3.998</t>
  </si>
  <si>
    <t>06001.90.214</t>
  </si>
  <si>
    <t>06001.90.278</t>
  </si>
  <si>
    <t>06001.90.322</t>
  </si>
  <si>
    <t>06001.90.338</t>
  </si>
  <si>
    <t>06001.90.344</t>
  </si>
  <si>
    <t>06001.90.348</t>
  </si>
  <si>
    <t>06001.90.353</t>
  </si>
  <si>
    <t>06001.90.378</t>
  </si>
  <si>
    <t>06001.90.384</t>
  </si>
  <si>
    <t>06001.90.387</t>
  </si>
  <si>
    <t>06001.90.396</t>
  </si>
  <si>
    <t>06001.90.400</t>
  </si>
  <si>
    <t>06001.90.412</t>
  </si>
  <si>
    <t>06001.90.418</t>
  </si>
  <si>
    <t>06001.90.424</t>
  </si>
  <si>
    <t>06001.90.430</t>
  </si>
  <si>
    <t>06001.90.437</t>
  </si>
  <si>
    <t>06001.90.444</t>
  </si>
  <si>
    <t>06001.90.468</t>
  </si>
  <si>
    <t>06001.90.478</t>
  </si>
  <si>
    <t>06001.90.480</t>
  </si>
  <si>
    <t>06001.90.488</t>
  </si>
  <si>
    <t>06001.90.499</t>
  </si>
  <si>
    <t>06001.90.505</t>
  </si>
  <si>
    <t>06001.90.508</t>
  </si>
  <si>
    <t>06001.90.523</t>
  </si>
  <si>
    <t>06001.90.537</t>
  </si>
  <si>
    <t>06001.90.540</t>
  </si>
  <si>
    <t>06001.90.548</t>
  </si>
  <si>
    <t>06001.90.560</t>
  </si>
  <si>
    <t>06001.90.562</t>
  </si>
  <si>
    <t>06001.90.603</t>
  </si>
  <si>
    <t>06001.90.605</t>
  </si>
  <si>
    <t>06001.90.616</t>
  </si>
  <si>
    <t>06001.90.621</t>
  </si>
  <si>
    <t>06001.90.65</t>
  </si>
  <si>
    <t>06001.90.695</t>
  </si>
  <si>
    <t>06001.90.706</t>
  </si>
  <si>
    <t>06001.90.723</t>
  </si>
  <si>
    <t>06001.90.741</t>
  </si>
  <si>
    <t>06001.90.831</t>
  </si>
  <si>
    <t>06001.91.167</t>
  </si>
  <si>
    <t>06001.91.263</t>
  </si>
  <si>
    <t>06001.91.470</t>
  </si>
  <si>
    <t>06001.91.507</t>
  </si>
  <si>
    <t>06001.91.508</t>
  </si>
  <si>
    <t>06001.91.550</t>
  </si>
  <si>
    <t>06001.91.553</t>
  </si>
  <si>
    <t>06001.91.56</t>
  </si>
  <si>
    <t>06001.91.74</t>
  </si>
  <si>
    <t>06001.91.78</t>
  </si>
  <si>
    <t>06001.91.80</t>
  </si>
  <si>
    <t>17748.44.38</t>
  </si>
  <si>
    <t>17748.50.218</t>
  </si>
  <si>
    <t>17748.50.386</t>
  </si>
  <si>
    <t>17748.50.496</t>
  </si>
  <si>
    <t>17748.50.693</t>
  </si>
  <si>
    <t>17748.50.792</t>
  </si>
  <si>
    <t>17748.50.797</t>
  </si>
  <si>
    <t>17748.55.15</t>
  </si>
  <si>
    <t>17748.56.13</t>
  </si>
  <si>
    <t>17748.56.19</t>
  </si>
  <si>
    <t>17748.56.90</t>
  </si>
  <si>
    <t>17748.57.34</t>
  </si>
  <si>
    <t>17748.57.4</t>
  </si>
  <si>
    <t>17748.58.15</t>
  </si>
  <si>
    <t>17748.58.37</t>
  </si>
  <si>
    <t>17748.61.76</t>
  </si>
  <si>
    <t>17748.62.44</t>
  </si>
  <si>
    <t>17748.62.60</t>
  </si>
  <si>
    <t>17748.62.69</t>
  </si>
  <si>
    <t>17748.62.70</t>
  </si>
  <si>
    <t>17748.64.9</t>
  </si>
  <si>
    <t>17748.80.251</t>
  </si>
  <si>
    <t>17748.80.254</t>
  </si>
  <si>
    <t>17748.94.37</t>
  </si>
  <si>
    <t>17748.94.38</t>
  </si>
  <si>
    <t>17748.94.39</t>
  </si>
  <si>
    <t>27382.49.110</t>
  </si>
  <si>
    <t>27382.76.344</t>
  </si>
  <si>
    <t>Из.Орна земя</t>
  </si>
  <si>
    <t>29516.11.12</t>
  </si>
  <si>
    <t>29516.12.54</t>
  </si>
  <si>
    <t>29516.12.65</t>
  </si>
  <si>
    <t>29516.13.112</t>
  </si>
  <si>
    <t>29516.13.122</t>
  </si>
  <si>
    <t>29516.13.130</t>
  </si>
  <si>
    <t>29516.13.139</t>
  </si>
  <si>
    <t>29516.13.142</t>
  </si>
  <si>
    <t>29516.13.181</t>
  </si>
  <si>
    <t>29516.13.207</t>
  </si>
  <si>
    <t>29516.13.210</t>
  </si>
  <si>
    <t>29516.13.22</t>
  </si>
  <si>
    <t>29516.13.259</t>
  </si>
  <si>
    <t>29516.13.261</t>
  </si>
  <si>
    <t>29516.13.262</t>
  </si>
  <si>
    <t>29516.13.37</t>
  </si>
  <si>
    <t>29516.13.443</t>
  </si>
  <si>
    <t>29516.13.46</t>
  </si>
  <si>
    <t>29516.13.58</t>
  </si>
  <si>
    <t>29516.13.64</t>
  </si>
  <si>
    <t>29516.13.82</t>
  </si>
  <si>
    <t>29516.13.90</t>
  </si>
  <si>
    <t>29516.14.1</t>
  </si>
  <si>
    <t>29516.14.42</t>
  </si>
  <si>
    <t>29516.14.65</t>
  </si>
  <si>
    <t>29516.14.73</t>
  </si>
  <si>
    <t>29516.14.79</t>
  </si>
  <si>
    <t>29516.14.83</t>
  </si>
  <si>
    <t>29516.14.85</t>
  </si>
  <si>
    <t>29516.14.86</t>
  </si>
  <si>
    <t>29516.14.89</t>
  </si>
  <si>
    <t>29516.50.710</t>
  </si>
  <si>
    <t>32576.100.46</t>
  </si>
  <si>
    <t>32576.100.57</t>
  </si>
  <si>
    <t>32576.600.1</t>
  </si>
  <si>
    <t>32576.600.170</t>
  </si>
  <si>
    <t>32576.600.171</t>
  </si>
  <si>
    <t>32576.600.32</t>
  </si>
  <si>
    <t>32576.600.37</t>
  </si>
  <si>
    <t>32576.600.398</t>
  </si>
  <si>
    <t>32576.600.469</t>
  </si>
  <si>
    <t>46797.35.1</t>
  </si>
  <si>
    <t>46797.38.32</t>
  </si>
  <si>
    <t>Из.орна земя</t>
  </si>
  <si>
    <t>46904.17.312</t>
  </si>
  <si>
    <t>46904.17.313</t>
  </si>
  <si>
    <t>46904.17.314</t>
  </si>
  <si>
    <t>46904.17.315</t>
  </si>
  <si>
    <t>46904.17.317</t>
  </si>
  <si>
    <t>46904.17.319</t>
  </si>
  <si>
    <t>46904.17.334</t>
  </si>
  <si>
    <t>46904.17.384</t>
  </si>
  <si>
    <t>46904.17.45</t>
  </si>
  <si>
    <t>46904.17.50</t>
  </si>
  <si>
    <t>46904.17.511</t>
  </si>
  <si>
    <t>46904.17.906</t>
  </si>
  <si>
    <t>46904.18.432</t>
  </si>
  <si>
    <t>46904.18.435</t>
  </si>
  <si>
    <t>46904.18.437</t>
  </si>
  <si>
    <t>46904.18.901</t>
  </si>
  <si>
    <t>46904.71.40</t>
  </si>
  <si>
    <t>58801.440.264</t>
  </si>
  <si>
    <t>58801.440.274</t>
  </si>
  <si>
    <t>61738.24.83</t>
  </si>
  <si>
    <t>61738.39.3</t>
  </si>
  <si>
    <t>69883.1.41</t>
  </si>
  <si>
    <t>46615.16.44</t>
  </si>
  <si>
    <t>46615.16.45</t>
  </si>
  <si>
    <t>Стойнови поляни</t>
  </si>
  <si>
    <t>Марка</t>
  </si>
  <si>
    <t>Пръстенка</t>
  </si>
  <si>
    <t>Касаюрт</t>
  </si>
  <si>
    <t>Караиванка</t>
  </si>
  <si>
    <t>Денджелия</t>
  </si>
  <si>
    <t>…………</t>
  </si>
  <si>
    <t>Краището</t>
  </si>
  <si>
    <t>Селска река</t>
  </si>
  <si>
    <t>Воденична река</t>
  </si>
  <si>
    <t>Отвъд яръма</t>
  </si>
  <si>
    <t>Голяма шабаница</t>
  </si>
  <si>
    <t>Мараджийка</t>
  </si>
  <si>
    <t>Пикнади</t>
  </si>
  <si>
    <t>Пладнището</t>
  </si>
  <si>
    <t>47768.18.286</t>
  </si>
  <si>
    <t>47768.19.363</t>
  </si>
  <si>
    <t>47768.19.365</t>
  </si>
  <si>
    <t>47768.19.368</t>
  </si>
  <si>
    <t>47768.19.381</t>
  </si>
  <si>
    <t>47768.20.120</t>
  </si>
  <si>
    <t>47768.21.10</t>
  </si>
  <si>
    <t>47768.21.101</t>
  </si>
  <si>
    <t>47768.21.38</t>
  </si>
  <si>
    <t>47768.21.45</t>
  </si>
  <si>
    <t>47768.21.56</t>
  </si>
  <si>
    <t>47768.21.69</t>
  </si>
  <si>
    <t>47768.23.690</t>
  </si>
  <si>
    <t>47768.26.83</t>
  </si>
  <si>
    <t>47768.27.41</t>
  </si>
  <si>
    <t>47768.33.121</t>
  </si>
  <si>
    <t>47768.33.93</t>
  </si>
  <si>
    <t>47768.34.10</t>
  </si>
  <si>
    <t>47768.34.7</t>
  </si>
  <si>
    <t>47768.34.8</t>
  </si>
  <si>
    <t>Гермалъци</t>
  </si>
  <si>
    <t>……….</t>
  </si>
  <si>
    <t>Корията</t>
  </si>
  <si>
    <t>Киров дол</t>
  </si>
  <si>
    <t>Гермята</t>
  </si>
  <si>
    <t>Порков баир</t>
  </si>
  <si>
    <t>Алиев баир</t>
  </si>
  <si>
    <t>Бахчите</t>
  </si>
  <si>
    <t>29516.13.127</t>
  </si>
  <si>
    <t>с.В.Поляна</t>
  </si>
  <si>
    <t>с.Г.Дервент</t>
  </si>
  <si>
    <t>с.Пчела</t>
  </si>
  <si>
    <t>с.Славейково</t>
  </si>
  <si>
    <t>с.Раздел</t>
  </si>
  <si>
    <t>с.Добрич</t>
  </si>
  <si>
    <t>с.Мелница</t>
  </si>
  <si>
    <t>с.М.Манастир</t>
  </si>
  <si>
    <t>с.Бояново</t>
  </si>
  <si>
    <t>с.Стройно</t>
  </si>
  <si>
    <t>с.Изгрев</t>
  </si>
  <si>
    <t>с.Борисово</t>
  </si>
  <si>
    <t>гр.Елхово</t>
  </si>
  <si>
    <t>гр.Елхово Общо</t>
  </si>
  <si>
    <t>с.Борисово Общо</t>
  </si>
  <si>
    <t>с.Изгрев Общо</t>
  </si>
  <si>
    <t>с.Стройно Общо</t>
  </si>
  <si>
    <t>с.Бояново Общо</t>
  </si>
  <si>
    <t>с.М.Манастир Общо</t>
  </si>
  <si>
    <t>с.Мелница Общо</t>
  </si>
  <si>
    <t>с.Раздел Общо</t>
  </si>
  <si>
    <t>с.Славейково Общо</t>
  </si>
  <si>
    <t>с.Пчела Общо</t>
  </si>
  <si>
    <t>с.Г.Дервент Общо</t>
  </si>
  <si>
    <t>с.В.Поляна Общо</t>
  </si>
  <si>
    <t>Орта баир</t>
  </si>
  <si>
    <t>Вехта стража</t>
  </si>
  <si>
    <t>Дебела кория</t>
  </si>
  <si>
    <t>Борбука</t>
  </si>
  <si>
    <t>15730.14.78</t>
  </si>
  <si>
    <t>15730.15.25</t>
  </si>
  <si>
    <t>15730.16.2</t>
  </si>
  <si>
    <t>15730.25.31</t>
  </si>
  <si>
    <t>15730.28.43</t>
  </si>
  <si>
    <t>15730.28.44</t>
  </si>
  <si>
    <t>15730.38.55</t>
  </si>
  <si>
    <t>15730.47.5</t>
  </si>
  <si>
    <t>15730.48.4</t>
  </si>
  <si>
    <t>15730.56.16</t>
  </si>
  <si>
    <t>15730.58.7</t>
  </si>
  <si>
    <t>15730.58.8</t>
  </si>
  <si>
    <t>15730.58.9</t>
  </si>
  <si>
    <t>15730.58.10</t>
  </si>
  <si>
    <t>15730.58.11</t>
  </si>
  <si>
    <t>15730.58.12</t>
  </si>
  <si>
    <t>15730.58.13</t>
  </si>
  <si>
    <t>15730.58.14</t>
  </si>
  <si>
    <t>15730.58.38</t>
  </si>
  <si>
    <t>12530.10.30</t>
  </si>
  <si>
    <t>12530.14.55</t>
  </si>
  <si>
    <t>12530.13.51</t>
  </si>
  <si>
    <t>12530.15.75</t>
  </si>
  <si>
    <t>12530.23.96</t>
  </si>
  <si>
    <t>12530.23.97</t>
  </si>
  <si>
    <t>12530.25.99</t>
  </si>
  <si>
    <t>12530.26.190</t>
  </si>
  <si>
    <t>12530.26.191</t>
  </si>
  <si>
    <t>12530.26.192</t>
  </si>
  <si>
    <t>12530.27.218</t>
  </si>
  <si>
    <t>12530.27.260</t>
  </si>
  <si>
    <t>12530.27.269</t>
  </si>
  <si>
    <t>12530.21.289</t>
  </si>
  <si>
    <t>12530.18.299</t>
  </si>
  <si>
    <t>12530.24.308</t>
  </si>
  <si>
    <t>12530.24.309</t>
  </si>
  <si>
    <t>12530.24.310</t>
  </si>
  <si>
    <t>12530.24.311</t>
  </si>
  <si>
    <t>12530.23.332</t>
  </si>
  <si>
    <t>12530.23.333</t>
  </si>
  <si>
    <t>12530.10.363</t>
  </si>
  <si>
    <t>12530.23.365</t>
  </si>
  <si>
    <t>12530.18.406</t>
  </si>
  <si>
    <t>12530.24.600</t>
  </si>
  <si>
    <t>12530.18.173</t>
  </si>
  <si>
    <t>12530.22.52</t>
  </si>
  <si>
    <t>12530.22.62</t>
  </si>
  <si>
    <t>12530.22.72</t>
  </si>
  <si>
    <t>12530.22.118</t>
  </si>
  <si>
    <t>12530.23.57</t>
  </si>
  <si>
    <t>27382.71.280</t>
  </si>
  <si>
    <t>27382.71.320</t>
  </si>
  <si>
    <t>Торлозови мочури</t>
  </si>
  <si>
    <t>47768.17.9</t>
  </si>
  <si>
    <t>Кабранов гьол</t>
  </si>
  <si>
    <t>Изгорели колиби</t>
  </si>
  <si>
    <t>66980.15.1</t>
  </si>
  <si>
    <t>66980.15.45</t>
  </si>
  <si>
    <t>43459.67.230</t>
  </si>
  <si>
    <t>Йос кашла</t>
  </si>
  <si>
    <t>Саръ гьол</t>
  </si>
  <si>
    <t>69883.41.15</t>
  </si>
  <si>
    <t>Райкова могила</t>
  </si>
  <si>
    <t>69883.105.30</t>
  </si>
  <si>
    <t>Върха</t>
  </si>
  <si>
    <t>12530.16.11</t>
  </si>
  <si>
    <t>Адърица</t>
  </si>
  <si>
    <t>12530.23.6</t>
  </si>
  <si>
    <t>12530.25.4</t>
  </si>
  <si>
    <t>12530.26.1</t>
  </si>
  <si>
    <t>Нейчово келеме</t>
  </si>
  <si>
    <t>Геренчетата</t>
  </si>
  <si>
    <t>32576.14.1</t>
  </si>
  <si>
    <t>Чобан бунар</t>
  </si>
  <si>
    <t>Агроферм</t>
  </si>
  <si>
    <t>32576.100.43</t>
  </si>
  <si>
    <t>32576.53.1</t>
  </si>
  <si>
    <t>Татла бунар</t>
  </si>
  <si>
    <t>29516.13.85</t>
  </si>
  <si>
    <t xml:space="preserve">Лозята </t>
  </si>
  <si>
    <t>29516.52.152</t>
  </si>
  <si>
    <t>Бели камък</t>
  </si>
  <si>
    <t>29516.42.14</t>
  </si>
  <si>
    <t>Гръковица</t>
  </si>
  <si>
    <t>29516.50.8</t>
  </si>
  <si>
    <t>Конски гробища</t>
  </si>
  <si>
    <t>29516.52.16</t>
  </si>
  <si>
    <t>29516.63.1</t>
  </si>
  <si>
    <t>29516.64.11</t>
  </si>
  <si>
    <t>Драката</t>
  </si>
  <si>
    <t>29516.64.13</t>
  </si>
  <si>
    <t>29516.31.150</t>
  </si>
  <si>
    <t>29516.54.33</t>
  </si>
  <si>
    <t>Коравата могила</t>
  </si>
  <si>
    <t>29516.22.40</t>
  </si>
  <si>
    <t>Шаламанка</t>
  </si>
  <si>
    <t>29516.31.54</t>
  </si>
  <si>
    <t>29516.31.68</t>
  </si>
  <si>
    <t>29516.54.9</t>
  </si>
  <si>
    <t>29516.59.2</t>
  </si>
  <si>
    <t>Куршума</t>
  </si>
  <si>
    <t>29516.31.109</t>
  </si>
  <si>
    <t>29516.50.72</t>
  </si>
  <si>
    <t>29516.54.27</t>
  </si>
  <si>
    <t>29516.32.2</t>
  </si>
  <si>
    <t>29516.53.85</t>
  </si>
  <si>
    <t>Солен кладенец</t>
  </si>
  <si>
    <t>29516.64.2</t>
  </si>
  <si>
    <t xml:space="preserve">Драката </t>
  </si>
  <si>
    <t>29516.99.72</t>
  </si>
  <si>
    <t>29516.30.1</t>
  </si>
  <si>
    <t>Лозенски път</t>
  </si>
  <si>
    <t>29516.64.9</t>
  </si>
  <si>
    <t>58801.440.79</t>
  </si>
  <si>
    <t>05520.26.27</t>
  </si>
  <si>
    <t>Рубела</t>
  </si>
  <si>
    <t>05520.34.14</t>
  </si>
  <si>
    <t>Дранголов бозалък</t>
  </si>
  <si>
    <t>46797.15.186</t>
  </si>
  <si>
    <t>Маринов дол</t>
  </si>
  <si>
    <t>46797.43.42</t>
  </si>
  <si>
    <t>46797.18.73</t>
  </si>
  <si>
    <t>46797.22.135</t>
  </si>
  <si>
    <t>Старната</t>
  </si>
  <si>
    <t>с.Кирилово</t>
  </si>
  <si>
    <t>36909.43.340</t>
  </si>
  <si>
    <t>Кузулука</t>
  </si>
  <si>
    <t>36909.45.8</t>
  </si>
  <si>
    <t>Ареач баира</t>
  </si>
  <si>
    <t>36909.59.182</t>
  </si>
  <si>
    <t>Анджолов кладенец</t>
  </si>
  <si>
    <t>36909.13.5</t>
  </si>
  <si>
    <t>Карайол</t>
  </si>
  <si>
    <t>36909.46.10</t>
  </si>
  <si>
    <t>Ветите лозя</t>
  </si>
  <si>
    <t>36909.34.160</t>
  </si>
  <si>
    <t>Кара билюк</t>
  </si>
  <si>
    <t>06001.3.999</t>
  </si>
  <si>
    <t>47768.27.64</t>
  </si>
  <si>
    <t>27382.48.22</t>
  </si>
  <si>
    <t>Долен герен</t>
  </si>
  <si>
    <t>с.Кирилово Общо</t>
  </si>
  <si>
    <t>к-я</t>
  </si>
  <si>
    <t>81121.280.50</t>
  </si>
  <si>
    <t>Кайряците</t>
  </si>
  <si>
    <t>17748.29.3</t>
  </si>
  <si>
    <t>17748.31.34</t>
  </si>
  <si>
    <t>17748.34.19</t>
  </si>
  <si>
    <t>17748.49.21</t>
  </si>
  <si>
    <t>Кукорево</t>
  </si>
  <si>
    <t>17748.59.1</t>
  </si>
  <si>
    <t>др.вид нива</t>
  </si>
  <si>
    <t>69883.28.30</t>
  </si>
  <si>
    <t>69883.38.60</t>
  </si>
  <si>
    <t>Св.Илия</t>
  </si>
  <si>
    <t>69883.21.31</t>
  </si>
  <si>
    <t>Гюлджа</t>
  </si>
  <si>
    <t>69883.35.5</t>
  </si>
  <si>
    <t>Циганска могила</t>
  </si>
  <si>
    <t>12530.24.139</t>
  </si>
  <si>
    <t>…………..</t>
  </si>
  <si>
    <t>12530.24.145</t>
  </si>
  <si>
    <t>12530.21.12</t>
  </si>
  <si>
    <t>32576.51.372</t>
  </si>
  <si>
    <t>32576.51.373</t>
  </si>
  <si>
    <t>61738.22.2</t>
  </si>
  <si>
    <t>Зеленищата</t>
  </si>
  <si>
    <t xml:space="preserve">нива </t>
  </si>
  <si>
    <t>46797.33.14</t>
  </si>
  <si>
    <t>Тузлите</t>
  </si>
  <si>
    <t>46797.15.74</t>
  </si>
  <si>
    <t>деград.орна земя</t>
  </si>
  <si>
    <t xml:space="preserve">Мал дере </t>
  </si>
  <si>
    <t>66980.12.53</t>
  </si>
  <si>
    <t>Келемите</t>
  </si>
  <si>
    <t>66980.22.1</t>
  </si>
  <si>
    <t>27382.75.540</t>
  </si>
  <si>
    <t>Куртев Баир</t>
  </si>
  <si>
    <t>27382.75.590</t>
  </si>
  <si>
    <t>27382.57.100</t>
  </si>
  <si>
    <t>27382.75.360</t>
  </si>
  <si>
    <t>27382.75.370</t>
  </si>
  <si>
    <t>27382.75.380</t>
  </si>
  <si>
    <t>27382.75.660</t>
  </si>
  <si>
    <t>27382.75.661</t>
  </si>
  <si>
    <t>27382.75.720</t>
  </si>
  <si>
    <t>27382.75.721</t>
  </si>
  <si>
    <t>27382.75.740</t>
  </si>
  <si>
    <t>27382.57.135</t>
  </si>
  <si>
    <t>Мандра баир</t>
  </si>
  <si>
    <t>ЗА ПРЕДОСТАВЯНЕ ПОД НАЕМ  2024г.</t>
  </si>
  <si>
    <t>61738.22.22</t>
  </si>
  <si>
    <t>61738.22.24</t>
  </si>
  <si>
    <t>61738.39.41</t>
  </si>
  <si>
    <t>61738.47.28</t>
  </si>
  <si>
    <t>61738.47.55</t>
  </si>
  <si>
    <t>61738.49.23</t>
  </si>
  <si>
    <t>61738.47.128</t>
  </si>
  <si>
    <t>61738.39.23</t>
  </si>
  <si>
    <t>61738.47.156</t>
  </si>
  <si>
    <t>Арман чеир</t>
  </si>
  <si>
    <t>Бончев ямач</t>
  </si>
  <si>
    <t>21542.10.171</t>
  </si>
  <si>
    <t>21542.9.189</t>
  </si>
  <si>
    <t>21542.48.202</t>
  </si>
  <si>
    <t>21542.46.208</t>
  </si>
  <si>
    <t>21542.52.16</t>
  </si>
  <si>
    <t>21542.63.10</t>
  </si>
  <si>
    <t>21542.39.124</t>
  </si>
  <si>
    <t>21542.45.1</t>
  </si>
  <si>
    <t>21542.21.9</t>
  </si>
  <si>
    <t>21542.15.3</t>
  </si>
  <si>
    <t>21542.48.1</t>
  </si>
  <si>
    <t>21542.51.30</t>
  </si>
  <si>
    <t>21542.60.15</t>
  </si>
  <si>
    <t>Соления дол</t>
  </si>
  <si>
    <t>Егрека</t>
  </si>
  <si>
    <t>Зад юрта</t>
  </si>
  <si>
    <t>Златева чешма</t>
  </si>
  <si>
    <t>Доганджи баир</t>
  </si>
  <si>
    <t>Ирик бунар</t>
  </si>
  <si>
    <t>32576.32.37</t>
  </si>
  <si>
    <t>Копанята</t>
  </si>
  <si>
    <t>32576.33.31</t>
  </si>
  <si>
    <t>Бий баир</t>
  </si>
  <si>
    <t>32576.10.2</t>
  </si>
  <si>
    <t>32576.48.10</t>
  </si>
  <si>
    <t>46904.50.30</t>
  </si>
  <si>
    <t>46904.21.15</t>
  </si>
  <si>
    <t>46904.25.16</t>
  </si>
  <si>
    <t>Николов бозалък</t>
  </si>
  <si>
    <t>Пикнади-Д.Мир.парцел</t>
  </si>
  <si>
    <t>Джебил герен</t>
  </si>
  <si>
    <t>старите лозя</t>
  </si>
  <si>
    <t>Пикнади-Семизова</t>
  </si>
  <si>
    <t>Потама</t>
  </si>
  <si>
    <t>Пикнади-Мут.парцел</t>
  </si>
  <si>
    <t>Курт дере</t>
  </si>
  <si>
    <t>Малък потам</t>
  </si>
  <si>
    <t>Гюлев връх</t>
  </si>
  <si>
    <t>Лала пигади</t>
  </si>
  <si>
    <t>46904.26.19</t>
  </si>
  <si>
    <t>46904.26.29</t>
  </si>
  <si>
    <t>46904.26.32</t>
  </si>
  <si>
    <t>46904.27.26</t>
  </si>
  <si>
    <t>46904.29.34</t>
  </si>
  <si>
    <t>46904.29.45</t>
  </si>
  <si>
    <t>46904.31.15</t>
  </si>
  <si>
    <t>46904.68.23</t>
  </si>
  <si>
    <t>46904.27.7</t>
  </si>
  <si>
    <t>46904.52.28</t>
  </si>
  <si>
    <t>46904.67.11</t>
  </si>
  <si>
    <t>46904.26.22</t>
  </si>
  <si>
    <t>46904.52.49</t>
  </si>
  <si>
    <t>46904.60.9</t>
  </si>
  <si>
    <t>46904.60.16</t>
  </si>
  <si>
    <t>46904.63.1</t>
  </si>
  <si>
    <t>46904.44.29</t>
  </si>
  <si>
    <t>46904.27.10</t>
  </si>
  <si>
    <t>27382.35.295</t>
  </si>
  <si>
    <t>Илника</t>
  </si>
  <si>
    <t>Зъбака</t>
  </si>
  <si>
    <t>Бабина събина поляна</t>
  </si>
  <si>
    <t>Баира</t>
  </si>
  <si>
    <t>Ерозията</t>
  </si>
  <si>
    <t>Табята</t>
  </si>
  <si>
    <t>Таушан дере</t>
  </si>
  <si>
    <t>27382.11.205</t>
  </si>
  <si>
    <t>27382.10.183</t>
  </si>
  <si>
    <t>27382.14.662</t>
  </si>
  <si>
    <t>27382.26.94</t>
  </si>
  <si>
    <t>27382.53.154</t>
  </si>
  <si>
    <t>27382.54.265</t>
  </si>
  <si>
    <t>27382.42.390</t>
  </si>
  <si>
    <t>27382.44.440</t>
  </si>
  <si>
    <t>27382.72.930</t>
  </si>
  <si>
    <t>27382.70.120</t>
  </si>
  <si>
    <t>27382.70.40</t>
  </si>
  <si>
    <t>15730.49.3</t>
  </si>
  <si>
    <t>15730.31.55</t>
  </si>
  <si>
    <t>15730.49.1</t>
  </si>
  <si>
    <t>15730.54.8</t>
  </si>
  <si>
    <t>15730.14.80</t>
  </si>
  <si>
    <t>15730.17.15</t>
  </si>
  <si>
    <t>15730.17.20</t>
  </si>
  <si>
    <t>Мъртвилото</t>
  </si>
  <si>
    <t>Петър стоянов кладенец</t>
  </si>
  <si>
    <t>66980.21.54</t>
  </si>
  <si>
    <t>73328.12.17</t>
  </si>
  <si>
    <t>73328.16.13</t>
  </si>
  <si>
    <t>73328.16.9</t>
  </si>
  <si>
    <t>Оризището</t>
  </si>
  <si>
    <t>73328.19.73</t>
  </si>
  <si>
    <t>110.75</t>
  </si>
  <si>
    <t>240.620</t>
  </si>
  <si>
    <t>300.85</t>
  </si>
  <si>
    <t>420.5</t>
  </si>
  <si>
    <t>490.20</t>
  </si>
  <si>
    <t>200.170</t>
  </si>
  <si>
    <t>Гъстите тръни</t>
  </si>
  <si>
    <t>Балатанчевото</t>
  </si>
  <si>
    <t>Орта белеме</t>
  </si>
  <si>
    <t>Великин кладенец</t>
  </si>
  <si>
    <t>Игреците</t>
  </si>
  <si>
    <t>29516.54.67</t>
  </si>
  <si>
    <t>46797.33.114</t>
  </si>
  <si>
    <t>43459.61.1</t>
  </si>
  <si>
    <t>Арабио</t>
  </si>
  <si>
    <t>43459.61.45</t>
  </si>
  <si>
    <t>43459.67.380</t>
  </si>
  <si>
    <t>43459.67.724</t>
  </si>
  <si>
    <t>43459.18.142</t>
  </si>
  <si>
    <t>43459.25.29</t>
  </si>
  <si>
    <t>43459.40.60</t>
  </si>
  <si>
    <t>43459.51.159</t>
  </si>
  <si>
    <t>Шили егрек</t>
  </si>
  <si>
    <t>43459.55.67</t>
  </si>
  <si>
    <t>Дебелия рът</t>
  </si>
  <si>
    <t>43459.58.235</t>
  </si>
  <si>
    <t>Конарника</t>
  </si>
  <si>
    <t>47768.13.61</t>
  </si>
  <si>
    <t>Чакъров кладенец</t>
  </si>
  <si>
    <t>47768.23.33</t>
  </si>
  <si>
    <t>47768.33.22</t>
  </si>
  <si>
    <t>47768.23.92</t>
  </si>
  <si>
    <t>47768.33.7</t>
  </si>
  <si>
    <t>47768.33.48</t>
  </si>
  <si>
    <t>47768.33.77</t>
  </si>
  <si>
    <t>43116.21.9</t>
  </si>
  <si>
    <t>43116.28.11</t>
  </si>
  <si>
    <t>М.Каратопрак</t>
  </si>
  <si>
    <t>43459.37.201</t>
  </si>
  <si>
    <t>43459.48.240</t>
  </si>
  <si>
    <t>69883.17.70</t>
  </si>
  <si>
    <t>рента/дка</t>
  </si>
  <si>
    <t>наемна цена</t>
  </si>
  <si>
    <t xml:space="preserve"> Общо</t>
  </si>
  <si>
    <t>ферт бул</t>
  </si>
  <si>
    <t> VI</t>
  </si>
  <si>
    <t>да се извадят</t>
  </si>
  <si>
    <t>първи търг</t>
  </si>
  <si>
    <t>ЗА ПРЕДОСТАВЯНЕ ПОД НАЕМ  2024г. НА ВТОРИ ТЪРГ</t>
  </si>
  <si>
    <t>елка</t>
  </si>
  <si>
    <t>ЕТ Каливана</t>
  </si>
  <si>
    <t>ферт</t>
  </si>
  <si>
    <t>61738.18.326</t>
  </si>
  <si>
    <t>61738.37.15</t>
  </si>
  <si>
    <t>Друмски лозя</t>
  </si>
  <si>
    <t>………….</t>
  </si>
  <si>
    <t>ЗА ПРЕДОСТАВЯНЕ ПОД НАЕМ  2025г.</t>
  </si>
  <si>
    <t>17748.70.519</t>
  </si>
  <si>
    <t>66980.26.356</t>
  </si>
  <si>
    <t>46615.4.4</t>
  </si>
  <si>
    <t>из. Нива</t>
  </si>
  <si>
    <t>43116.21.5</t>
  </si>
  <si>
    <t>43116.22.106</t>
  </si>
  <si>
    <t>Точилото</t>
  </si>
  <si>
    <t>66980.26.1</t>
  </si>
  <si>
    <t>43116.23.20</t>
  </si>
  <si>
    <t>27382.14.40</t>
  </si>
  <si>
    <t>81121.370.201</t>
  </si>
  <si>
    <t>с.Лалково Общо</t>
  </si>
  <si>
    <t>Острова</t>
  </si>
  <si>
    <t>81121.150.12</t>
  </si>
  <si>
    <t>17748.50.256</t>
  </si>
  <si>
    <t>27382.47.130</t>
  </si>
  <si>
    <t>27382.47.131</t>
  </si>
  <si>
    <t>27382.47.135</t>
  </si>
  <si>
    <t>27382.49.230</t>
  </si>
  <si>
    <t>27382.26.121</t>
  </si>
  <si>
    <t>27382.14.14</t>
  </si>
  <si>
    <t>Криви чеири</t>
  </si>
  <si>
    <t>81121.150.8</t>
  </si>
  <si>
    <t>81121.200.36</t>
  </si>
  <si>
    <t>81121.200.42</t>
  </si>
  <si>
    <t>81121.250.1</t>
  </si>
  <si>
    <t>81121.410.88</t>
  </si>
  <si>
    <t>Гадж.път</t>
  </si>
  <si>
    <t>Дикова нива</t>
  </si>
  <si>
    <t>81121.504.205</t>
  </si>
  <si>
    <t>29516.14.15</t>
  </si>
  <si>
    <t>29516.14.19</t>
  </si>
  <si>
    <t>29516.14.20</t>
  </si>
  <si>
    <t>29516.14.23</t>
  </si>
  <si>
    <t>29516.14.24</t>
  </si>
  <si>
    <t>29516.14.36</t>
  </si>
  <si>
    <t>29516.14.47</t>
  </si>
  <si>
    <t>29516.14.51</t>
  </si>
  <si>
    <t>29516.14.67</t>
  </si>
  <si>
    <t>29516.14.68</t>
  </si>
  <si>
    <t>29516.13.114</t>
  </si>
  <si>
    <t>29516.13.124</t>
  </si>
  <si>
    <t>29516.13.133</t>
  </si>
  <si>
    <t>29516.13.162</t>
  </si>
  <si>
    <t>29516.13.167</t>
  </si>
  <si>
    <t>29516.13.174</t>
  </si>
  <si>
    <t>29516.13.175</t>
  </si>
  <si>
    <t>29516.13.176</t>
  </si>
  <si>
    <t>29516.13.187</t>
  </si>
  <si>
    <t>29516.13.197</t>
  </si>
  <si>
    <t>29516.13.215</t>
  </si>
  <si>
    <t>29516.13.220</t>
  </si>
  <si>
    <t>29516.13.221</t>
  </si>
  <si>
    <t>29516.13.223</t>
  </si>
  <si>
    <t>29516.13.224</t>
  </si>
  <si>
    <t>29516.13.238</t>
  </si>
  <si>
    <t>29516.13.239</t>
  </si>
  <si>
    <t>29516.13.240</t>
  </si>
  <si>
    <t>29516.13.257</t>
  </si>
  <si>
    <t>29516.13.267</t>
  </si>
  <si>
    <t>29516.13.28</t>
  </si>
  <si>
    <t>29516.13.30</t>
  </si>
  <si>
    <t>29516.13.559</t>
  </si>
  <si>
    <t>29516.13.72</t>
  </si>
  <si>
    <t>29516.13.774</t>
  </si>
  <si>
    <t>29516.99.73</t>
  </si>
  <si>
    <t>29516.11.32</t>
  </si>
  <si>
    <t>29516.11.6</t>
  </si>
  <si>
    <t>29516.12.17</t>
  </si>
  <si>
    <t>29516.12.19</t>
  </si>
  <si>
    <t>29516.12.25</t>
  </si>
  <si>
    <t>29516.12.27</t>
  </si>
  <si>
    <t>29516.12.9</t>
  </si>
  <si>
    <t>46797.17.77</t>
  </si>
  <si>
    <t>46797.17.78</t>
  </si>
  <si>
    <t>58801.12.83</t>
  </si>
  <si>
    <t>58801.14.12</t>
  </si>
  <si>
    <t>58801.17.199</t>
  </si>
  <si>
    <t>58801.440.267</t>
  </si>
  <si>
    <t>58801.440.276</t>
  </si>
  <si>
    <t>58801.440.317</t>
  </si>
  <si>
    <t>58801.440.353</t>
  </si>
  <si>
    <t>32576.100.38</t>
  </si>
  <si>
    <t>32576.100.39</t>
  </si>
  <si>
    <t>32576.100.41</t>
  </si>
  <si>
    <t>32576.100.56</t>
  </si>
  <si>
    <t>32576.100.58</t>
  </si>
  <si>
    <t>32576.100.6</t>
  </si>
  <si>
    <t>32576.100.71</t>
  </si>
  <si>
    <t>32576.100.72</t>
  </si>
  <si>
    <t>32576.100.77</t>
  </si>
  <si>
    <t>32576.600.101</t>
  </si>
  <si>
    <t>32576.600.104</t>
  </si>
  <si>
    <t>32576.600.105</t>
  </si>
  <si>
    <t>32576.600.106</t>
  </si>
  <si>
    <t>32576.600.11</t>
  </si>
  <si>
    <t>32576.600.116</t>
  </si>
  <si>
    <t>32576.600.129</t>
  </si>
  <si>
    <t>32576.600.130</t>
  </si>
  <si>
    <t>32576.600.137</t>
  </si>
  <si>
    <t>32576.600.14</t>
  </si>
  <si>
    <t>32576.600.140</t>
  </si>
  <si>
    <t>32576.600.146</t>
  </si>
  <si>
    <t>32576.600.147</t>
  </si>
  <si>
    <t>32576.600.159</t>
  </si>
  <si>
    <t>32576.600.164</t>
  </si>
  <si>
    <t>32576.600.167</t>
  </si>
  <si>
    <t>32576.600.179</t>
  </si>
  <si>
    <t>32576.600.182</t>
  </si>
  <si>
    <t>32576.600.20</t>
  </si>
  <si>
    <t>32576.600.235</t>
  </si>
  <si>
    <t>32576.600.202</t>
  </si>
  <si>
    <t>32576.600.208</t>
  </si>
  <si>
    <t>32576.600.211</t>
  </si>
  <si>
    <t>32576.600.22</t>
  </si>
  <si>
    <t>32576.600.51</t>
  </si>
  <si>
    <t>32576.600.491</t>
  </si>
  <si>
    <t>32576.600.489</t>
  </si>
  <si>
    <t>32576.600.486</t>
  </si>
  <si>
    <t>32576.600.482</t>
  </si>
  <si>
    <t>32576.600.474</t>
  </si>
  <si>
    <t>32576.600.468</t>
  </si>
  <si>
    <t>32576.600.467</t>
  </si>
  <si>
    <t>32576.600.463</t>
  </si>
  <si>
    <t>32576.600.12</t>
  </si>
  <si>
    <t>32576.600.261</t>
  </si>
  <si>
    <t>32576.600.278</t>
  </si>
  <si>
    <t>32576.600.282</t>
  </si>
  <si>
    <t>32576.600.284</t>
  </si>
  <si>
    <t>32576.600.288</t>
  </si>
  <si>
    <t>32576.600.306</t>
  </si>
  <si>
    <t>32576.600.307</t>
  </si>
  <si>
    <t>32576.600.308</t>
  </si>
  <si>
    <t>32576.600.310</t>
  </si>
  <si>
    <t>32576.600.314</t>
  </si>
  <si>
    <t>32576.600.290</t>
  </si>
  <si>
    <t>32576.600.388</t>
  </si>
  <si>
    <t>32576.600.386</t>
  </si>
  <si>
    <t>32576.600.384</t>
  </si>
  <si>
    <t>32576.600.381</t>
  </si>
  <si>
    <t>32576.600.380</t>
  </si>
  <si>
    <t>32576.600.378</t>
  </si>
  <si>
    <t>32576.600.371</t>
  </si>
  <si>
    <t>32576.600.370</t>
  </si>
  <si>
    <t>32576.600.359</t>
  </si>
  <si>
    <t>32576.600.336</t>
  </si>
  <si>
    <t>32576.600.33</t>
  </si>
  <si>
    <t>32576.600.459</t>
  </si>
  <si>
    <t>32576.600.458</t>
  </si>
  <si>
    <t>32576.600.45</t>
  </si>
  <si>
    <t>32576.600.430</t>
  </si>
  <si>
    <t>32576.600.426</t>
  </si>
  <si>
    <t>32576.600.421</t>
  </si>
  <si>
    <t>32576.600.418</t>
  </si>
  <si>
    <t>32576.600.417</t>
  </si>
  <si>
    <t>32576.600.414</t>
  </si>
  <si>
    <t>32576.600.40</t>
  </si>
  <si>
    <t>32576.600.397</t>
  </si>
  <si>
    <t>36909.48.80</t>
  </si>
  <si>
    <t>36909.55.141</t>
  </si>
  <si>
    <t>Върбанов клад.</t>
  </si>
  <si>
    <t>61738.18.163</t>
  </si>
  <si>
    <t>61738.39.34</t>
  </si>
  <si>
    <t>12530.180.174</t>
  </si>
  <si>
    <t>12530.180.228</t>
  </si>
  <si>
    <t>12530.180.79</t>
  </si>
  <si>
    <t>12530.180.82</t>
  </si>
  <si>
    <t>12530.18.13</t>
  </si>
  <si>
    <t>12530.18.143</t>
  </si>
  <si>
    <t>12530.18.153</t>
  </si>
  <si>
    <t>12530.18.154</t>
  </si>
  <si>
    <t>12530.18.165</t>
  </si>
  <si>
    <t>12530.18.167</t>
  </si>
  <si>
    <t>12530.18.168</t>
  </si>
  <si>
    <t>12530.18.169</t>
  </si>
  <si>
    <t>12530.18.175</t>
  </si>
  <si>
    <t>12530.18.176</t>
  </si>
  <si>
    <t>12530.18.183</t>
  </si>
  <si>
    <t>12530.18.184</t>
  </si>
  <si>
    <t>12530.18.190</t>
  </si>
  <si>
    <t>12530.18.193</t>
  </si>
  <si>
    <t>12530.18.194</t>
  </si>
  <si>
    <t>12530.18.195</t>
  </si>
  <si>
    <t>12530.18.197</t>
  </si>
  <si>
    <t>12530.18.198</t>
  </si>
  <si>
    <t>12530.18.199</t>
  </si>
  <si>
    <t>12530.18.205</t>
  </si>
  <si>
    <t>12530.18.217</t>
  </si>
  <si>
    <t>12530.18.218</t>
  </si>
  <si>
    <t>12530.18.219</t>
  </si>
  <si>
    <t>12530.18.22</t>
  </si>
  <si>
    <t>12530.18.220</t>
  </si>
  <si>
    <t>12530.18.221</t>
  </si>
  <si>
    <t>12530.18.222</t>
  </si>
  <si>
    <t>12530.18.223</t>
  </si>
  <si>
    <t>12530.18.229</t>
  </si>
  <si>
    <t>12530.18.232</t>
  </si>
  <si>
    <t>12530.18.239</t>
  </si>
  <si>
    <t>12530.18.35</t>
  </si>
  <si>
    <t>12530.18.36</t>
  </si>
  <si>
    <t>12530.18.37</t>
  </si>
  <si>
    <t>12530.18.38</t>
  </si>
  <si>
    <t>12530.18.43</t>
  </si>
  <si>
    <t>12530.18.74</t>
  </si>
  <si>
    <t>12530.18.75</t>
  </si>
  <si>
    <t>12530.18.8</t>
  </si>
  <si>
    <t>12530.18.82</t>
  </si>
  <si>
    <t>Извора</t>
  </si>
  <si>
    <t>47768.19.369</t>
  </si>
  <si>
    <t>47768.20.73</t>
  </si>
  <si>
    <t>47768.21.89</t>
  </si>
  <si>
    <t>47768.23.303</t>
  </si>
  <si>
    <t>47768.23.699</t>
  </si>
  <si>
    <t>47768.25.79</t>
  </si>
  <si>
    <t>47768.27.132</t>
  </si>
  <si>
    <t>47768.31.24</t>
  </si>
  <si>
    <t>47768.33.324</t>
  </si>
  <si>
    <t>47768.33.326</t>
  </si>
  <si>
    <t>47768.35.285</t>
  </si>
  <si>
    <t xml:space="preserve">Каба ира </t>
  </si>
  <si>
    <t>др.вид зем.земя</t>
  </si>
  <si>
    <t>12530.13.5</t>
  </si>
  <si>
    <t>15730.14.17</t>
  </si>
  <si>
    <t>Азмака</t>
  </si>
  <si>
    <t>15730.16.7</t>
  </si>
  <si>
    <t>15730.19.47</t>
  </si>
  <si>
    <t>15730.19.48</t>
  </si>
  <si>
    <t>15730.198.20</t>
  </si>
  <si>
    <t>Сиракова кория</t>
  </si>
  <si>
    <t>15730.48.7</t>
  </si>
  <si>
    <t>15730.58.6</t>
  </si>
  <si>
    <t>46904.21.14</t>
  </si>
  <si>
    <t>………………</t>
  </si>
  <si>
    <t>46904.24.167</t>
  </si>
  <si>
    <t>46904.24.428</t>
  </si>
  <si>
    <t>46904.46.257</t>
  </si>
  <si>
    <t>овощна градина</t>
  </si>
  <si>
    <t>46904.50.1</t>
  </si>
  <si>
    <t>46904.50.12</t>
  </si>
  <si>
    <t>17748.14.144</t>
  </si>
  <si>
    <t>17748.34.442</t>
  </si>
  <si>
    <t>17748.49.122</t>
  </si>
  <si>
    <t>17748.50.155</t>
  </si>
  <si>
    <t>17748.50.157</t>
  </si>
  <si>
    <t>17748.50.198</t>
  </si>
  <si>
    <t>17748.50.21</t>
  </si>
  <si>
    <t>17748.50.268</t>
  </si>
  <si>
    <t>Чиликли баир</t>
  </si>
  <si>
    <t>17748.50.288</t>
  </si>
  <si>
    <t>17748.50.440</t>
  </si>
  <si>
    <t>17748.50.538</t>
  </si>
  <si>
    <t>17748.50.535</t>
  </si>
  <si>
    <t>17748.50.28</t>
  </si>
  <si>
    <t>17748.50.286</t>
  </si>
  <si>
    <t>17748.50.587</t>
  </si>
  <si>
    <t>17748.50.594</t>
  </si>
  <si>
    <t>17748.50.659</t>
  </si>
  <si>
    <t>17748.50.684</t>
  </si>
  <si>
    <t>17748.50.724</t>
  </si>
  <si>
    <t>17748.50.734</t>
  </si>
  <si>
    <t>17748.50.877</t>
  </si>
  <si>
    <t>17748.50.758</t>
  </si>
  <si>
    <t>17748.62.78</t>
  </si>
  <si>
    <t>17748.64.1</t>
  </si>
  <si>
    <t>17748.64.28</t>
  </si>
  <si>
    <t>17748.64.29</t>
  </si>
  <si>
    <t>17748.65.1</t>
  </si>
  <si>
    <t>17748.65.5</t>
  </si>
  <si>
    <t>17748.80.249</t>
  </si>
  <si>
    <t>17748.80.250</t>
  </si>
  <si>
    <t>17748.80.252</t>
  </si>
  <si>
    <t>17748.80.253</t>
  </si>
  <si>
    <t>17748.80.560</t>
  </si>
  <si>
    <t>17748.59.5</t>
  </si>
  <si>
    <t>17748.62.31</t>
  </si>
  <si>
    <t>17748.62.48</t>
  </si>
  <si>
    <t>17748.62.57</t>
  </si>
  <si>
    <t>17748.58.32</t>
  </si>
  <si>
    <t>17748.58.33</t>
  </si>
  <si>
    <t>17748.55.1</t>
  </si>
  <si>
    <t>17748.55.13</t>
  </si>
  <si>
    <t>17748.55.27</t>
  </si>
  <si>
    <t>17748.56.31</t>
  </si>
  <si>
    <t>17748.57.5</t>
  </si>
  <si>
    <t>17748.57.50</t>
  </si>
  <si>
    <t>17748.57.58</t>
  </si>
  <si>
    <t>17748.57.52</t>
  </si>
  <si>
    <t>17748.57.73</t>
  </si>
  <si>
    <t>17748.64.55</t>
  </si>
  <si>
    <t>17748.80.559</t>
  </si>
  <si>
    <t>06001.90.204</t>
  </si>
  <si>
    <t>06001.90.231</t>
  </si>
  <si>
    <t>06001.90.317</t>
  </si>
  <si>
    <t>06001.90.345</t>
  </si>
  <si>
    <t>06001.90.346</t>
  </si>
  <si>
    <t>06001.90.347</t>
  </si>
  <si>
    <t>06001.90.397</t>
  </si>
  <si>
    <t>06001.90.417</t>
  </si>
  <si>
    <t>06001.90.500</t>
  </si>
  <si>
    <t>06001.90.504</t>
  </si>
  <si>
    <t>06001.90.536</t>
  </si>
  <si>
    <t>06001.90.559</t>
  </si>
  <si>
    <t>06001.90.561</t>
  </si>
  <si>
    <t>06001.90.601</t>
  </si>
  <si>
    <t>06001.90.668</t>
  </si>
  <si>
    <t>06001.90.681</t>
  </si>
  <si>
    <t>06001.90.685</t>
  </si>
  <si>
    <t>06001.90.690</t>
  </si>
  <si>
    <t>06001.90.704</t>
  </si>
  <si>
    <t>06001.90.734</t>
  </si>
  <si>
    <t>06001.90.735</t>
  </si>
  <si>
    <t>06001.90.746</t>
  </si>
  <si>
    <t>06001.90.748</t>
  </si>
  <si>
    <t>06001.90.749</t>
  </si>
  <si>
    <t>06001.90.779</t>
  </si>
  <si>
    <t>06001.90.780</t>
  </si>
  <si>
    <t>06001.90.804</t>
  </si>
  <si>
    <t>06001.90.807</t>
  </si>
  <si>
    <t>06001.90.830</t>
  </si>
  <si>
    <t>06001.90.844</t>
  </si>
  <si>
    <t>06001.91.29</t>
  </si>
  <si>
    <t>06001.91.30</t>
  </si>
  <si>
    <t>06001.91.451</t>
  </si>
  <si>
    <t>06001.91.5</t>
  </si>
  <si>
    <t>06001.91.511</t>
  </si>
  <si>
    <t>06001.91.52</t>
  </si>
  <si>
    <t>06001.91.53</t>
  </si>
  <si>
    <t>06001.91.55</t>
  </si>
  <si>
    <t>06001.91.58</t>
  </si>
  <si>
    <t>06001.91.589</t>
  </si>
  <si>
    <t>06001.91.639</t>
  </si>
  <si>
    <t>06001.91.7</t>
  </si>
  <si>
    <t>06001.90.484</t>
  </si>
  <si>
    <t>06001.90.522</t>
  </si>
  <si>
    <t>43459.107.335</t>
  </si>
  <si>
    <t>43459.53.1017</t>
  </si>
  <si>
    <t>Помоклука</t>
  </si>
  <si>
    <t>43459.59.517</t>
  </si>
  <si>
    <t>43459.34.37</t>
  </si>
  <si>
    <t>43459.35.90</t>
  </si>
  <si>
    <t>43459.36.408</t>
  </si>
  <si>
    <t>43459.37.548</t>
  </si>
  <si>
    <t>43459.24.243</t>
  </si>
  <si>
    <t>43459.25.151</t>
  </si>
  <si>
    <t>43459.28.900</t>
  </si>
  <si>
    <t>43459.29.934</t>
  </si>
  <si>
    <t>29516.14.17</t>
  </si>
  <si>
    <t>29516.14.28</t>
  </si>
  <si>
    <t>29516.14.32</t>
  </si>
  <si>
    <t>29516.14.509</t>
  </si>
  <si>
    <t>29516.14.56</t>
  </si>
  <si>
    <t>29516.14.72</t>
  </si>
  <si>
    <t>29516.14.80</t>
  </si>
  <si>
    <t>32576.600.107</t>
  </si>
  <si>
    <t>32576.600.108</t>
  </si>
  <si>
    <t>32576.600.10</t>
  </si>
  <si>
    <t>32576.600.100</t>
  </si>
  <si>
    <t>32576.600.103</t>
  </si>
  <si>
    <t>32576.600.123</t>
  </si>
  <si>
    <t>32576.600.124</t>
  </si>
  <si>
    <t>32576.600.125</t>
  </si>
  <si>
    <t>32576.600.13</t>
  </si>
  <si>
    <t>32576.600.133</t>
  </si>
  <si>
    <t>32576.600.138</t>
  </si>
  <si>
    <t>32576.600.157</t>
  </si>
  <si>
    <t>32576.600.16</t>
  </si>
  <si>
    <t>32576.600.68</t>
  </si>
  <si>
    <t>32576.600.70</t>
  </si>
  <si>
    <t>32576.600.74</t>
  </si>
  <si>
    <t>32576.600.88</t>
  </si>
  <si>
    <t>32576.600.93</t>
  </si>
  <si>
    <t>32576.600.96</t>
  </si>
  <si>
    <t>32576.600.472</t>
  </si>
  <si>
    <t>32576.600.473</t>
  </si>
  <si>
    <t>32576.600.476</t>
  </si>
  <si>
    <t>32576.600.475</t>
  </si>
  <si>
    <t>32576.600.488</t>
  </si>
  <si>
    <t>32576.600.498</t>
  </si>
  <si>
    <t>32576.600.500</t>
  </si>
  <si>
    <t>32576.600.53</t>
  </si>
  <si>
    <t>32576.600.6</t>
  </si>
  <si>
    <t>32576.600.60</t>
  </si>
  <si>
    <t>32576.600.64</t>
  </si>
  <si>
    <t>32576.600.166</t>
  </si>
  <si>
    <t>32576.600.176</t>
  </si>
  <si>
    <t>32576.600.180</t>
  </si>
  <si>
    <t>32576.600.185</t>
  </si>
  <si>
    <t>32576.600.19</t>
  </si>
  <si>
    <t>32576.600.193</t>
  </si>
  <si>
    <t>32576.600.195</t>
  </si>
  <si>
    <t>32576.600.197</t>
  </si>
  <si>
    <t>32576.600.204</t>
  </si>
  <si>
    <t>32576.600.209</t>
  </si>
  <si>
    <t>32576.600.210</t>
  </si>
  <si>
    <t>32576.600.21</t>
  </si>
  <si>
    <t>32576.600.260</t>
  </si>
  <si>
    <t>32576.600.26</t>
  </si>
  <si>
    <t>32576.600.259</t>
  </si>
  <si>
    <t>32576.600.258</t>
  </si>
  <si>
    <t>32576.600.257</t>
  </si>
  <si>
    <t>32576.600.256</t>
  </si>
  <si>
    <t>32576.600.251</t>
  </si>
  <si>
    <t>32576.600.250</t>
  </si>
  <si>
    <t>32576.600.25</t>
  </si>
  <si>
    <t>32576.600.243</t>
  </si>
  <si>
    <t>32576.600.236</t>
  </si>
  <si>
    <t>32576.600.234</t>
  </si>
  <si>
    <t>32576.600.401</t>
  </si>
  <si>
    <t>32576.600.400</t>
  </si>
  <si>
    <t>32576.600.395</t>
  </si>
  <si>
    <t>32576.600.408</t>
  </si>
  <si>
    <t>32576.600.407</t>
  </si>
  <si>
    <t>32576.600.411</t>
  </si>
  <si>
    <t>32576.600.412</t>
  </si>
  <si>
    <t>32576.600.425</t>
  </si>
  <si>
    <t>32576.600.445</t>
  </si>
  <si>
    <t>32576.600.446</t>
  </si>
  <si>
    <t>32576.600.450</t>
  </si>
  <si>
    <t>32576.600.331</t>
  </si>
  <si>
    <t>32576.600.335</t>
  </si>
  <si>
    <t>32576.600.338</t>
  </si>
  <si>
    <t>32576.600.339</t>
  </si>
  <si>
    <t>32576.600.340</t>
  </si>
  <si>
    <t>32576.600.34</t>
  </si>
  <si>
    <t>32576.600.341</t>
  </si>
  <si>
    <t>32576.600.342</t>
  </si>
  <si>
    <t>32576.600.344</t>
  </si>
  <si>
    <t>32576.600.350</t>
  </si>
  <si>
    <t>32576.600.354</t>
  </si>
  <si>
    <t>32576.600.360</t>
  </si>
  <si>
    <t>32576.600.361</t>
  </si>
  <si>
    <t>32576.600.362</t>
  </si>
  <si>
    <t>32576.600.363</t>
  </si>
  <si>
    <t>32576.600.368</t>
  </si>
  <si>
    <t>32576.600.382</t>
  </si>
  <si>
    <t>32576.600.383</t>
  </si>
  <si>
    <t>32576.600.272</t>
  </si>
  <si>
    <t>32576.600.274</t>
  </si>
  <si>
    <t>32576.600.276</t>
  </si>
  <si>
    <t>32576.600.280</t>
  </si>
  <si>
    <t>32576.600.281</t>
  </si>
  <si>
    <t>32576.600.285</t>
  </si>
  <si>
    <t>32576.600.287</t>
  </si>
  <si>
    <t>32576.600.292</t>
  </si>
  <si>
    <t>32576.600.293</t>
  </si>
  <si>
    <t>32576.600.296</t>
  </si>
  <si>
    <t>32576.600.309</t>
  </si>
  <si>
    <t>32576.600.311</t>
  </si>
  <si>
    <t>32576.600.316</t>
  </si>
  <si>
    <t>32576.600.322</t>
  </si>
  <si>
    <t>32576.600.324</t>
  </si>
  <si>
    <t>32576.600.326</t>
  </si>
  <si>
    <t>58801.440.266</t>
  </si>
  <si>
    <t>58801.440.312</t>
  </si>
  <si>
    <t>58801.440.422</t>
  </si>
  <si>
    <t>27382.101.1085</t>
  </si>
  <si>
    <t>27382.101.1195</t>
  </si>
  <si>
    <t>27382.101.12</t>
  </si>
  <si>
    <t>27382.101.1256</t>
  </si>
  <si>
    <t>27382.101.1270</t>
  </si>
  <si>
    <t>27382.101.1347</t>
  </si>
  <si>
    <t>27382.101.1350</t>
  </si>
  <si>
    <t>27382.101.1358</t>
  </si>
  <si>
    <t>27382.101.1398</t>
  </si>
  <si>
    <t>27382.101.14</t>
  </si>
  <si>
    <t>27382.101.1412</t>
  </si>
  <si>
    <t>27382.101.143</t>
  </si>
  <si>
    <t>27382.101.145</t>
  </si>
  <si>
    <t>27382.101.1452</t>
  </si>
  <si>
    <t>27382.101.1492</t>
  </si>
  <si>
    <t>27382.101.15</t>
  </si>
  <si>
    <t>27382.101.1607</t>
  </si>
  <si>
    <t>27382.101.165</t>
  </si>
  <si>
    <t>27382.101.166</t>
  </si>
  <si>
    <t>27382.101.167</t>
  </si>
  <si>
    <t>27382.101.170</t>
  </si>
  <si>
    <t>27382.101.1704</t>
  </si>
  <si>
    <t>27382.81.193</t>
  </si>
  <si>
    <t>46797.18.78</t>
  </si>
  <si>
    <t>46797.18.85</t>
  </si>
  <si>
    <t>46797.27.11</t>
  </si>
  <si>
    <t>46797.27.118</t>
  </si>
  <si>
    <t>46797.27.121</t>
  </si>
  <si>
    <t>46797.27.122</t>
  </si>
  <si>
    <t>46797.27.123</t>
  </si>
  <si>
    <t>46797.27.124</t>
  </si>
  <si>
    <t>46797.27.135</t>
  </si>
  <si>
    <t>46797.27.136</t>
  </si>
  <si>
    <t>Владойчев кладенец</t>
  </si>
  <si>
    <t>46797.27.165</t>
  </si>
  <si>
    <t>46797.27.173</t>
  </si>
  <si>
    <t>46797.27.18</t>
  </si>
  <si>
    <t>46797.27.20</t>
  </si>
  <si>
    <t>46797.27.22</t>
  </si>
  <si>
    <t>46797.27.23</t>
  </si>
  <si>
    <t>46797.27.25</t>
  </si>
  <si>
    <t>46797.27.26</t>
  </si>
  <si>
    <t>46797.27.27</t>
  </si>
  <si>
    <t>46797.27.31</t>
  </si>
  <si>
    <t>46797.27.203</t>
  </si>
  <si>
    <t>46797.27.227</t>
  </si>
  <si>
    <t>46797.27.251</t>
  </si>
  <si>
    <t>46797.27.262</t>
  </si>
  <si>
    <t>46797.27.34</t>
  </si>
  <si>
    <t>46797.27.36</t>
  </si>
  <si>
    <t>46797.27.37</t>
  </si>
  <si>
    <t>46797.27.38</t>
  </si>
  <si>
    <t>46797.27.42</t>
  </si>
  <si>
    <t>46797.27.45</t>
  </si>
  <si>
    <t>46797.27.56</t>
  </si>
  <si>
    <t>46797.27.78</t>
  </si>
  <si>
    <t>46797.27.79</t>
  </si>
  <si>
    <t>46797.29.3</t>
  </si>
  <si>
    <t>46797.29.61</t>
  </si>
  <si>
    <t>46797.30.194</t>
  </si>
  <si>
    <t>46797.30.5</t>
  </si>
  <si>
    <t>Паища</t>
  </si>
  <si>
    <t>46797.18.82</t>
  </si>
  <si>
    <t>46797.18.88</t>
  </si>
  <si>
    <t>46797.18.89</t>
  </si>
  <si>
    <t>46797.27.263</t>
  </si>
  <si>
    <t>46797.27.80</t>
  </si>
  <si>
    <t>46797.30.16</t>
  </si>
  <si>
    <t>46797.30.93</t>
  </si>
  <si>
    <t>61738.18.139</t>
  </si>
  <si>
    <t>61738.18.151</t>
  </si>
  <si>
    <t>61738.18.210</t>
  </si>
  <si>
    <t>61738.18.242</t>
  </si>
  <si>
    <t>61738.18.36</t>
  </si>
  <si>
    <t>61738.18.38</t>
  </si>
  <si>
    <t>61738.18.41</t>
  </si>
  <si>
    <t>61738.18.69</t>
  </si>
  <si>
    <t>61738.49.252</t>
  </si>
  <si>
    <t>……………</t>
  </si>
  <si>
    <t>61738.62.412</t>
  </si>
  <si>
    <t>12530.18.42</t>
  </si>
  <si>
    <t>12530.18.46</t>
  </si>
  <si>
    <t>12530.22.63</t>
  </si>
  <si>
    <t>12530.22.64</t>
  </si>
  <si>
    <t>12530.22.91</t>
  </si>
  <si>
    <t>12530.22.93</t>
  </si>
  <si>
    <t>47768.20.87</t>
  </si>
  <si>
    <t>47768.35.1</t>
  </si>
  <si>
    <t>47768.35.22</t>
  </si>
  <si>
    <t>06001.90.773</t>
  </si>
  <si>
    <t>06001.10.26</t>
  </si>
  <si>
    <t>06001.10.33</t>
  </si>
  <si>
    <t>06001.10.34</t>
  </si>
  <si>
    <t>06001.10.83</t>
  </si>
  <si>
    <t>15730.11.11</t>
  </si>
  <si>
    <t>15730.11.2</t>
  </si>
  <si>
    <t>15730.11.39</t>
  </si>
  <si>
    <t>15730.11.55</t>
  </si>
  <si>
    <t>15730.11.57</t>
  </si>
  <si>
    <t>15730.11.66</t>
  </si>
  <si>
    <t>15730.11.67</t>
  </si>
  <si>
    <t>15730.11.77</t>
  </si>
  <si>
    <t>15730.11.85</t>
  </si>
  <si>
    <t>15730.11.86</t>
  </si>
  <si>
    <t>15730.11.88</t>
  </si>
  <si>
    <t>21542.33.103</t>
  </si>
  <si>
    <t>21542.33.104</t>
  </si>
  <si>
    <t>21542.33.106</t>
  </si>
  <si>
    <t>21542.33.53</t>
  </si>
  <si>
    <t>21542.33.82</t>
  </si>
  <si>
    <t>21542.33.89</t>
  </si>
  <si>
    <t>21542.33.90</t>
  </si>
  <si>
    <t>Демир бунар</t>
  </si>
  <si>
    <t>21542.33.101</t>
  </si>
  <si>
    <t>46904.103.427</t>
  </si>
  <si>
    <t>46904.12.24</t>
  </si>
  <si>
    <t>46904.12.32</t>
  </si>
  <si>
    <t>46904.17.310</t>
  </si>
  <si>
    <t>46904.17.333</t>
  </si>
  <si>
    <t>46904.17.407</t>
  </si>
  <si>
    <t>46904.17.408</t>
  </si>
  <si>
    <t>46904.17.410</t>
  </si>
  <si>
    <t>46904.17.509</t>
  </si>
  <si>
    <t>46904.18.417</t>
  </si>
  <si>
    <t>17748.50.102</t>
  </si>
  <si>
    <t>17748.50.143</t>
  </si>
  <si>
    <t>17748.50.158</t>
  </si>
  <si>
    <t>17748.50.173</t>
  </si>
  <si>
    <t>17748.50.260</t>
  </si>
  <si>
    <t>17748.50.270</t>
  </si>
  <si>
    <t>17748.50.560</t>
  </si>
  <si>
    <t>17748.50.556</t>
  </si>
  <si>
    <t>17748.50.579</t>
  </si>
  <si>
    <t>17748.50.578</t>
  </si>
  <si>
    <t>17748.50.591</t>
  </si>
  <si>
    <t>17748.50.632</t>
  </si>
  <si>
    <t>17748.50.634</t>
  </si>
  <si>
    <t>17748.50.713</t>
  </si>
  <si>
    <t>17748.50.716</t>
  </si>
  <si>
    <t>17748.50.726</t>
  </si>
  <si>
    <t>17748.50.91</t>
  </si>
  <si>
    <t>17748.50.287</t>
  </si>
  <si>
    <t>17748.50.422</t>
  </si>
  <si>
    <t>17748.50.420</t>
  </si>
  <si>
    <t>17748.50.418</t>
  </si>
  <si>
    <t>17748.50.454</t>
  </si>
  <si>
    <t>17748.50.491</t>
  </si>
  <si>
    <t>17748.50.514</t>
  </si>
  <si>
    <t>17748.50.512</t>
  </si>
  <si>
    <t>17748.50.525</t>
  </si>
  <si>
    <t>17748.50.519</t>
  </si>
  <si>
    <t>17748.50.517</t>
  </si>
  <si>
    <t>17748.50.532</t>
  </si>
  <si>
    <t>17748.50.545</t>
  </si>
  <si>
    <t>17748.50.27</t>
  </si>
  <si>
    <t>17748.50.728</t>
  </si>
  <si>
    <t>17748.50.727</t>
  </si>
  <si>
    <t>43459.10.25</t>
  </si>
  <si>
    <t>43459.10.33</t>
  </si>
  <si>
    <t>43459.10.32</t>
  </si>
  <si>
    <t>43459.10.45</t>
  </si>
  <si>
    <t>43459.10.41</t>
  </si>
  <si>
    <t>43459.11.113</t>
  </si>
  <si>
    <t>43459.11.106</t>
  </si>
  <si>
    <t>43459.11.107</t>
  </si>
  <si>
    <t>43459.11.135</t>
  </si>
  <si>
    <t>43459.11.136</t>
  </si>
  <si>
    <t>43459.11.4</t>
  </si>
  <si>
    <t>43459.11.46</t>
  </si>
  <si>
    <t>Кюмюрлюци</t>
  </si>
  <si>
    <t>43459.11.24</t>
  </si>
  <si>
    <t>43459.11.23</t>
  </si>
  <si>
    <t>43459.11.204</t>
  </si>
  <si>
    <t>43459.19.122</t>
  </si>
  <si>
    <t>43459.19.178</t>
  </si>
  <si>
    <t>43459.19.175</t>
  </si>
  <si>
    <t>43459.19.174</t>
  </si>
  <si>
    <t>43459.19.171</t>
  </si>
  <si>
    <t>43459.15.47</t>
  </si>
  <si>
    <t>43459.17.141</t>
  </si>
  <si>
    <t>43459.17.142</t>
  </si>
  <si>
    <t>43459.13.75</t>
  </si>
  <si>
    <t>43459.14.17</t>
  </si>
  <si>
    <t>43459.14.18</t>
  </si>
  <si>
    <t>43459.14.14</t>
  </si>
  <si>
    <t>43459.14.116</t>
  </si>
  <si>
    <t>43459.14.23</t>
  </si>
  <si>
    <t>43459.14.27</t>
  </si>
  <si>
    <t>43459.14.41</t>
  </si>
  <si>
    <t>43459.14.56</t>
  </si>
  <si>
    <t>43459.14.70</t>
  </si>
  <si>
    <t>43459.14.64</t>
  </si>
  <si>
    <t>43459.14.65</t>
  </si>
  <si>
    <t>43459.11.58</t>
  </si>
  <si>
    <t>43459.11.6</t>
  </si>
  <si>
    <t>43459.11.66</t>
  </si>
  <si>
    <t>43459.11.64</t>
  </si>
  <si>
    <t>43459.11.84</t>
  </si>
  <si>
    <t>43459.12.32</t>
  </si>
  <si>
    <t>43459.12.33</t>
  </si>
  <si>
    <t>43459.13.42</t>
  </si>
  <si>
    <t>43459.13.43</t>
  </si>
  <si>
    <t>43459.12.500</t>
  </si>
  <si>
    <t>43459.33.10</t>
  </si>
  <si>
    <t>наемна</t>
  </si>
  <si>
    <t>овощна град.</t>
  </si>
  <si>
    <t>Тренд.кладенец</t>
  </si>
  <si>
    <t>цена/лв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</si>
</sst>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5" formatCode="_-* #,##0.00\ _л_в_._-;\-* #,##0.00\ _л_в_._-;_-* &quot;-&quot;??\ _л_в_._-;_-@_-"/>
    <numFmt numFmtId="166" formatCode="0.000"/>
    <numFmt numFmtId="175" formatCode="_-* #,##0.000\ _л_в_-;\-* #,##0.000\ _л_в_-;_-* &quot;-&quot;??\ _л_в_-;_-@_-"/>
    <numFmt numFmtId="177" formatCode="0.0000"/>
    <numFmt numFmtId="178" formatCode="0.00000"/>
  </numFmts>
  <fonts count="1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555">
    <xf numFmtId="0" fontId="0" fillId="0" borderId="0" xfId="0"/>
    <xf numFmtId="0" fontId="0" fillId="0" borderId="1" xfId="0" applyFill="1" applyBorder="1" applyAlignment="1">
      <alignment horizontal="left"/>
    </xf>
    <xf numFmtId="0" fontId="0" fillId="2" borderId="0" xfId="0" applyFill="1"/>
    <xf numFmtId="0" fontId="0" fillId="0" borderId="0" xfId="0" applyFill="1"/>
    <xf numFmtId="0" fontId="0" fillId="3" borderId="0" xfId="0" applyFill="1"/>
    <xf numFmtId="0" fontId="5" fillId="0" borderId="0" xfId="0" applyFont="1"/>
    <xf numFmtId="0" fontId="6" fillId="3" borderId="0" xfId="0" applyFont="1" applyFill="1"/>
    <xf numFmtId="0" fontId="0" fillId="4" borderId="0" xfId="0" applyFill="1"/>
    <xf numFmtId="0" fontId="7" fillId="3" borderId="0" xfId="0" applyFont="1" applyFill="1"/>
    <xf numFmtId="0" fontId="0" fillId="0" borderId="1" xfId="0" applyFill="1" applyBorder="1"/>
    <xf numFmtId="0" fontId="5" fillId="0" borderId="0" xfId="0" applyFont="1" applyFill="1"/>
    <xf numFmtId="0" fontId="7" fillId="0" borderId="0" xfId="0" applyFont="1" applyFill="1"/>
    <xf numFmtId="0" fontId="6" fillId="0" borderId="0" xfId="0" applyFont="1" applyFill="1"/>
    <xf numFmtId="0" fontId="7" fillId="0" borderId="0" xfId="0" applyFont="1" applyFill="1" applyBorder="1" applyAlignment="1">
      <alignment horizontal="left"/>
    </xf>
    <xf numFmtId="0" fontId="7" fillId="0" borderId="1" xfId="0" applyFont="1" applyFill="1" applyBorder="1"/>
    <xf numFmtId="0" fontId="0" fillId="5" borderId="0" xfId="0" applyFill="1"/>
    <xf numFmtId="0" fontId="6" fillId="5" borderId="0" xfId="0" applyFont="1" applyFill="1"/>
    <xf numFmtId="0" fontId="1" fillId="0" borderId="1" xfId="0" applyFont="1" applyFill="1" applyBorder="1"/>
    <xf numFmtId="0" fontId="1" fillId="0" borderId="2" xfId="0" applyFont="1" applyFill="1" applyBorder="1"/>
    <xf numFmtId="0" fontId="7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6" borderId="0" xfId="0" applyFill="1"/>
    <xf numFmtId="0" fontId="0" fillId="0" borderId="0" xfId="0" applyFill="1" applyBorder="1"/>
    <xf numFmtId="0" fontId="8" fillId="0" borderId="0" xfId="0" applyFont="1" applyFill="1" applyAlignment="1">
      <alignment horizontal="left"/>
    </xf>
    <xf numFmtId="0" fontId="8" fillId="0" borderId="0" xfId="0" applyNumberFormat="1" applyFont="1" applyFill="1" applyAlignment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/>
    <xf numFmtId="0" fontId="8" fillId="0" borderId="1" xfId="0" applyNumberFormat="1" applyFont="1" applyFill="1" applyBorder="1" applyAlignment="1">
      <alignment horizontal="left"/>
    </xf>
    <xf numFmtId="0" fontId="8" fillId="0" borderId="1" xfId="0" applyNumberFormat="1" applyFont="1" applyFill="1" applyBorder="1" applyAlignment="1">
      <alignment horizontal="left" vertical="top" wrapText="1"/>
    </xf>
    <xf numFmtId="0" fontId="8" fillId="0" borderId="1" xfId="0" applyNumberFormat="1" applyFont="1" applyFill="1" applyBorder="1" applyAlignment="1">
      <alignment horizontal="center"/>
    </xf>
    <xf numFmtId="0" fontId="8" fillId="0" borderId="1" xfId="0" applyNumberFormat="1" applyFont="1" applyFill="1" applyBorder="1" applyAlignment="1"/>
    <xf numFmtId="0" fontId="3" fillId="0" borderId="1" xfId="0" applyNumberFormat="1" applyFont="1" applyFill="1" applyBorder="1"/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/>
    <xf numFmtId="0" fontId="3" fillId="0" borderId="1" xfId="0" applyNumberFormat="1" applyFont="1" applyFill="1" applyBorder="1" applyAlignment="1">
      <alignment horizontal="left"/>
    </xf>
    <xf numFmtId="0" fontId="9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/>
    <xf numFmtId="0" fontId="3" fillId="0" borderId="1" xfId="0" applyNumberFormat="1" applyFont="1" applyFill="1" applyBorder="1" applyAlignment="1">
      <alignment wrapText="1"/>
    </xf>
    <xf numFmtId="0" fontId="10" fillId="0" borderId="1" xfId="0" applyFont="1" applyFill="1" applyBorder="1"/>
    <xf numFmtId="0" fontId="10" fillId="0" borderId="1" xfId="0" applyNumberFormat="1" applyFont="1" applyFill="1" applyBorder="1" applyAlignment="1">
      <alignment horizontal="left" vertical="top" wrapText="1"/>
    </xf>
    <xf numFmtId="49" fontId="8" fillId="0" borderId="2" xfId="0" applyNumberFormat="1" applyFont="1" applyFill="1" applyBorder="1" applyAlignment="1">
      <alignment wrapText="1"/>
    </xf>
    <xf numFmtId="0" fontId="3" fillId="0" borderId="2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3" fillId="0" borderId="1" xfId="0" applyFont="1" applyFill="1" applyBorder="1" applyAlignment="1"/>
    <xf numFmtId="0" fontId="3" fillId="0" borderId="2" xfId="0" applyFont="1" applyFill="1" applyBorder="1"/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/>
    <xf numFmtId="49" fontId="8" fillId="0" borderId="1" xfId="0" applyNumberFormat="1" applyFont="1" applyFill="1" applyBorder="1" applyAlignment="1">
      <alignment vertical="top" wrapText="1"/>
    </xf>
    <xf numFmtId="0" fontId="8" fillId="0" borderId="1" xfId="0" applyFont="1" applyFill="1" applyBorder="1"/>
    <xf numFmtId="0" fontId="3" fillId="0" borderId="2" xfId="0" applyNumberFormat="1" applyFont="1" applyFill="1" applyBorder="1"/>
    <xf numFmtId="0" fontId="10" fillId="0" borderId="1" xfId="0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horizontal="left"/>
    </xf>
    <xf numFmtId="49" fontId="8" fillId="0" borderId="1" xfId="0" applyNumberFormat="1" applyFont="1" applyFill="1" applyBorder="1" applyAlignment="1"/>
    <xf numFmtId="0" fontId="8" fillId="0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/>
    </xf>
    <xf numFmtId="0" fontId="3" fillId="0" borderId="2" xfId="0" applyFont="1" applyFill="1" applyBorder="1" applyAlignment="1"/>
    <xf numFmtId="0" fontId="8" fillId="0" borderId="1" xfId="0" applyNumberFormat="1" applyFont="1" applyFill="1" applyBorder="1" applyAlignment="1" applyProtection="1">
      <alignment horizontal="left" readingOrder="1"/>
      <protection locked="0"/>
    </xf>
    <xf numFmtId="49" fontId="8" fillId="0" borderId="0" xfId="0" applyNumberFormat="1" applyFont="1" applyFill="1" applyBorder="1" applyAlignment="1">
      <alignment vertical="top" wrapText="1"/>
    </xf>
    <xf numFmtId="0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left"/>
    </xf>
    <xf numFmtId="166" fontId="10" fillId="0" borderId="0" xfId="0" applyNumberFormat="1" applyFont="1" applyFill="1" applyBorder="1" applyAlignment="1">
      <alignment horizontal="left"/>
    </xf>
    <xf numFmtId="0" fontId="9" fillId="0" borderId="0" xfId="0" applyFont="1" applyFill="1" applyAlignment="1">
      <alignment horizontal="left"/>
    </xf>
    <xf numFmtId="0" fontId="9" fillId="0" borderId="1" xfId="0" applyFont="1" applyFill="1" applyBorder="1" applyAlignment="1">
      <alignment horizontal="left"/>
    </xf>
    <xf numFmtId="2" fontId="9" fillId="0" borderId="1" xfId="0" applyNumberFormat="1" applyFont="1" applyFill="1" applyBorder="1" applyAlignment="1">
      <alignment horizontal="left"/>
    </xf>
    <xf numFmtId="2" fontId="8" fillId="0" borderId="1" xfId="0" applyNumberFormat="1" applyFont="1" applyFill="1" applyBorder="1" applyAlignment="1">
      <alignment horizontal="left"/>
    </xf>
    <xf numFmtId="2" fontId="11" fillId="0" borderId="1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9" fillId="6" borderId="1" xfId="0" applyFont="1" applyFill="1" applyBorder="1" applyAlignment="1">
      <alignment horizontal="left"/>
    </xf>
    <xf numFmtId="2" fontId="9" fillId="6" borderId="1" xfId="0" applyNumberFormat="1" applyFont="1" applyFill="1" applyBorder="1" applyAlignment="1">
      <alignment horizontal="left"/>
    </xf>
    <xf numFmtId="0" fontId="8" fillId="6" borderId="1" xfId="0" applyFont="1" applyFill="1" applyBorder="1" applyAlignment="1">
      <alignment horizontal="left"/>
    </xf>
    <xf numFmtId="0" fontId="9" fillId="6" borderId="0" xfId="0" applyFont="1" applyFill="1" applyBorder="1" applyAlignment="1">
      <alignment horizontal="left"/>
    </xf>
    <xf numFmtId="0" fontId="8" fillId="6" borderId="1" xfId="0" applyFont="1" applyFill="1" applyBorder="1"/>
    <xf numFmtId="0" fontId="8" fillId="6" borderId="1" xfId="0" applyFont="1" applyFill="1" applyBorder="1" applyAlignment="1">
      <alignment horizontal="center"/>
    </xf>
    <xf numFmtId="0" fontId="3" fillId="6" borderId="1" xfId="0" applyFont="1" applyFill="1" applyBorder="1" applyAlignment="1"/>
    <xf numFmtId="0" fontId="3" fillId="6" borderId="1" xfId="0" applyFont="1" applyFill="1" applyBorder="1" applyAlignment="1">
      <alignment horizontal="left"/>
    </xf>
    <xf numFmtId="0" fontId="3" fillId="6" borderId="2" xfId="0" applyFont="1" applyFill="1" applyBorder="1" applyAlignment="1">
      <alignment horizontal="left"/>
    </xf>
    <xf numFmtId="0" fontId="8" fillId="6" borderId="1" xfId="0" applyNumberFormat="1" applyFont="1" applyFill="1" applyBorder="1" applyAlignment="1">
      <alignment horizontal="left" vertical="top" wrapText="1"/>
    </xf>
    <xf numFmtId="0" fontId="8" fillId="6" borderId="1" xfId="0" applyFont="1" applyFill="1" applyBorder="1" applyAlignment="1"/>
    <xf numFmtId="0" fontId="8" fillId="6" borderId="1" xfId="0" applyFont="1" applyFill="1" applyBorder="1" applyAlignment="1">
      <alignment horizontal="left" vertical="top" wrapText="1"/>
    </xf>
    <xf numFmtId="0" fontId="3" fillId="6" borderId="2" xfId="0" applyFont="1" applyFill="1" applyBorder="1"/>
    <xf numFmtId="0" fontId="8" fillId="6" borderId="1" xfId="0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2" xfId="0" applyFont="1" applyFill="1" applyBorder="1" applyAlignment="1">
      <alignment horizontal="left" vertical="top" wrapText="1"/>
    </xf>
    <xf numFmtId="0" fontId="8" fillId="6" borderId="2" xfId="0" applyFont="1" applyFill="1" applyBorder="1" applyAlignment="1">
      <alignment horizontal="left"/>
    </xf>
    <xf numFmtId="0" fontId="8" fillId="6" borderId="1" xfId="0" applyNumberFormat="1" applyFont="1" applyFill="1" applyBorder="1" applyAlignment="1">
      <alignment horizontal="center" vertical="top" wrapText="1"/>
    </xf>
    <xf numFmtId="0" fontId="3" fillId="6" borderId="1" xfId="0" applyNumberFormat="1" applyFont="1" applyFill="1" applyBorder="1" applyAlignment="1"/>
    <xf numFmtId="0" fontId="3" fillId="6" borderId="1" xfId="0" applyNumberFormat="1" applyFont="1" applyFill="1" applyBorder="1" applyAlignment="1">
      <alignment horizontal="left"/>
    </xf>
    <xf numFmtId="0" fontId="10" fillId="0" borderId="1" xfId="0" applyFont="1" applyFill="1" applyBorder="1" applyAlignment="1">
      <alignment horizontal="center"/>
    </xf>
    <xf numFmtId="0" fontId="3" fillId="6" borderId="1" xfId="0" applyFont="1" applyFill="1" applyBorder="1"/>
    <xf numFmtId="0" fontId="0" fillId="7" borderId="0" xfId="0" applyFill="1"/>
    <xf numFmtId="0" fontId="6" fillId="7" borderId="0" xfId="0" applyFont="1" applyFill="1"/>
    <xf numFmtId="0" fontId="8" fillId="0" borderId="3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/>
    </xf>
    <xf numFmtId="0" fontId="8" fillId="5" borderId="1" xfId="0" applyFont="1" applyFill="1" applyBorder="1" applyAlignment="1">
      <alignment horizontal="center"/>
    </xf>
    <xf numFmtId="0" fontId="8" fillId="5" borderId="1" xfId="0" applyFont="1" applyFill="1" applyBorder="1"/>
    <xf numFmtId="0" fontId="3" fillId="5" borderId="1" xfId="0" applyFont="1" applyFill="1" applyBorder="1"/>
    <xf numFmtId="0" fontId="0" fillId="5" borderId="1" xfId="0" applyFill="1" applyBorder="1"/>
    <xf numFmtId="0" fontId="9" fillId="5" borderId="1" xfId="0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8" fillId="0" borderId="0" xfId="0" applyNumberFormat="1" applyFont="1" applyFill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8" fillId="0" borderId="1" xfId="0" applyNumberFormat="1" applyFont="1" applyFill="1" applyBorder="1" applyAlignment="1" applyProtection="1">
      <alignment horizontal="center"/>
      <protection locked="0"/>
    </xf>
    <xf numFmtId="49" fontId="8" fillId="0" borderId="1" xfId="0" applyNumberFormat="1" applyFont="1" applyFill="1" applyBorder="1" applyAlignment="1">
      <alignment horizontal="center"/>
    </xf>
    <xf numFmtId="49" fontId="8" fillId="0" borderId="5" xfId="0" applyNumberFormat="1" applyFont="1" applyFill="1" applyBorder="1" applyAlignment="1">
      <alignment horizontal="center" vertical="top" wrapText="1"/>
    </xf>
    <xf numFmtId="49" fontId="8" fillId="0" borderId="0" xfId="0" applyNumberFormat="1" applyFont="1" applyFill="1" applyBorder="1" applyAlignment="1">
      <alignment horizontal="center" vertical="top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5" fontId="8" fillId="0" borderId="1" xfId="1" applyNumberFormat="1" applyFont="1" applyFill="1" applyBorder="1" applyAlignment="1">
      <alignment horizontal="center"/>
    </xf>
    <xf numFmtId="175" fontId="8" fillId="0" borderId="1" xfId="1" applyNumberFormat="1" applyFont="1" applyFill="1" applyBorder="1" applyAlignment="1">
      <alignment horizontal="center" wrapText="1"/>
    </xf>
    <xf numFmtId="166" fontId="8" fillId="0" borderId="1" xfId="0" applyNumberFormat="1" applyFont="1" applyFill="1" applyBorder="1" applyAlignment="1">
      <alignment horizontal="center"/>
    </xf>
    <xf numFmtId="166" fontId="8" fillId="0" borderId="1" xfId="0" applyNumberFormat="1" applyFont="1" applyFill="1" applyBorder="1" applyAlignment="1">
      <alignment horizontal="center" vertical="top" wrapText="1"/>
    </xf>
    <xf numFmtId="166" fontId="3" fillId="0" borderId="1" xfId="0" applyNumberFormat="1" applyFont="1" applyFill="1" applyBorder="1" applyAlignment="1">
      <alignment horizontal="center"/>
    </xf>
    <xf numFmtId="1" fontId="8" fillId="0" borderId="1" xfId="0" applyNumberFormat="1" applyFont="1" applyFill="1" applyBorder="1" applyAlignment="1" applyProtection="1">
      <alignment horizontal="center"/>
      <protection locked="0"/>
    </xf>
    <xf numFmtId="166" fontId="8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/>
    </xf>
    <xf numFmtId="1" fontId="8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top" wrapText="1"/>
    </xf>
    <xf numFmtId="166" fontId="4" fillId="0" borderId="1" xfId="0" applyNumberFormat="1" applyFont="1" applyFill="1" applyBorder="1" applyAlignment="1">
      <alignment horizontal="center"/>
    </xf>
    <xf numFmtId="166" fontId="10" fillId="0" borderId="1" xfId="0" applyNumberFormat="1" applyFont="1" applyFill="1" applyBorder="1" applyAlignment="1">
      <alignment horizontal="center"/>
    </xf>
    <xf numFmtId="0" fontId="3" fillId="0" borderId="6" xfId="0" applyFont="1" applyFill="1" applyBorder="1"/>
    <xf numFmtId="0" fontId="3" fillId="0" borderId="1" xfId="0" applyFont="1" applyFill="1" applyBorder="1" applyAlignment="1">
      <alignment wrapText="1"/>
    </xf>
    <xf numFmtId="175" fontId="8" fillId="0" borderId="0" xfId="1" applyNumberFormat="1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2" fontId="9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right"/>
    </xf>
    <xf numFmtId="0" fontId="8" fillId="0" borderId="2" xfId="0" applyFont="1" applyFill="1" applyBorder="1"/>
    <xf numFmtId="0" fontId="3" fillId="0" borderId="6" xfId="0" applyFont="1" applyFill="1" applyBorder="1" applyAlignment="1"/>
    <xf numFmtId="0" fontId="8" fillId="0" borderId="6" xfId="0" applyFont="1" applyFill="1" applyBorder="1"/>
    <xf numFmtId="166" fontId="8" fillId="6" borderId="1" xfId="0" applyNumberFormat="1" applyFont="1" applyFill="1" applyBorder="1" applyAlignment="1">
      <alignment horizontal="center"/>
    </xf>
    <xf numFmtId="2" fontId="9" fillId="6" borderId="0" xfId="0" applyNumberFormat="1" applyFont="1" applyFill="1" applyBorder="1" applyAlignment="1">
      <alignment horizontal="left"/>
    </xf>
    <xf numFmtId="0" fontId="3" fillId="6" borderId="1" xfId="0" applyFont="1" applyFill="1" applyBorder="1" applyAlignment="1">
      <alignment horizontal="center"/>
    </xf>
    <xf numFmtId="49" fontId="8" fillId="6" borderId="1" xfId="0" applyNumberFormat="1" applyFont="1" applyFill="1" applyBorder="1" applyAlignment="1" applyProtection="1">
      <alignment horizontal="center"/>
      <protection locked="0"/>
    </xf>
    <xf numFmtId="166" fontId="8" fillId="6" borderId="1" xfId="0" applyNumberFormat="1" applyFont="1" applyFill="1" applyBorder="1" applyAlignment="1" applyProtection="1">
      <alignment horizontal="center"/>
      <protection locked="0"/>
    </xf>
    <xf numFmtId="166" fontId="3" fillId="6" borderId="1" xfId="0" applyNumberFormat="1" applyFont="1" applyFill="1" applyBorder="1" applyAlignment="1">
      <alignment horizontal="center"/>
    </xf>
    <xf numFmtId="49" fontId="8" fillId="6" borderId="1" xfId="0" applyNumberFormat="1" applyFont="1" applyFill="1" applyBorder="1" applyAlignment="1">
      <alignment horizontal="center" vertical="top" wrapText="1"/>
    </xf>
    <xf numFmtId="0" fontId="8" fillId="6" borderId="3" xfId="0" applyFont="1" applyFill="1" applyBorder="1" applyAlignment="1">
      <alignment horizontal="center"/>
    </xf>
    <xf numFmtId="0" fontId="3" fillId="0" borderId="8" xfId="0" applyFont="1" applyFill="1" applyBorder="1"/>
    <xf numFmtId="0" fontId="8" fillId="0" borderId="2" xfId="0" applyFont="1" applyFill="1" applyBorder="1" applyAlignment="1">
      <alignment horizontal="center"/>
    </xf>
    <xf numFmtId="0" fontId="3" fillId="0" borderId="9" xfId="0" applyFont="1" applyFill="1" applyBorder="1"/>
    <xf numFmtId="0" fontId="8" fillId="0" borderId="6" xfId="0" applyFont="1" applyFill="1" applyBorder="1" applyAlignment="1">
      <alignment horizontal="center"/>
    </xf>
    <xf numFmtId="0" fontId="3" fillId="0" borderId="10" xfId="0" applyFont="1" applyFill="1" applyBorder="1"/>
    <xf numFmtId="0" fontId="8" fillId="0" borderId="8" xfId="0" applyFont="1" applyFill="1" applyBorder="1"/>
    <xf numFmtId="0" fontId="8" fillId="0" borderId="3" xfId="0" applyFont="1" applyFill="1" applyBorder="1" applyAlignment="1">
      <alignment horizontal="center"/>
    </xf>
    <xf numFmtId="166" fontId="10" fillId="0" borderId="1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left" vertical="top" wrapText="1"/>
    </xf>
    <xf numFmtId="0" fontId="9" fillId="0" borderId="2" xfId="0" applyNumberFormat="1" applyFont="1" applyFill="1" applyBorder="1" applyAlignment="1">
      <alignment horizontal="center"/>
    </xf>
    <xf numFmtId="0" fontId="8" fillId="0" borderId="2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/>
    <xf numFmtId="0" fontId="3" fillId="0" borderId="8" xfId="0" applyNumberFormat="1" applyFont="1" applyFill="1" applyBorder="1" applyAlignment="1">
      <alignment wrapText="1"/>
    </xf>
    <xf numFmtId="0" fontId="3" fillId="0" borderId="9" xfId="0" applyNumberFormat="1" applyFont="1" applyFill="1" applyBorder="1"/>
    <xf numFmtId="0" fontId="8" fillId="0" borderId="2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left"/>
    </xf>
    <xf numFmtId="0" fontId="7" fillId="0" borderId="2" xfId="0" applyFont="1" applyFill="1" applyBorder="1"/>
    <xf numFmtId="0" fontId="3" fillId="0" borderId="2" xfId="0" applyNumberFormat="1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/>
    </xf>
    <xf numFmtId="0" fontId="8" fillId="0" borderId="2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/>
    </xf>
    <xf numFmtId="166" fontId="8" fillId="2" borderId="1" xfId="0" applyNumberFormat="1" applyFont="1" applyFill="1" applyBorder="1" applyAlignment="1" applyProtection="1">
      <alignment horizontal="center"/>
      <protection locked="0"/>
    </xf>
    <xf numFmtId="0" fontId="8" fillId="6" borderId="2" xfId="0" applyFont="1" applyFill="1" applyBorder="1" applyAlignment="1">
      <alignment horizontal="center"/>
    </xf>
    <xf numFmtId="0" fontId="3" fillId="6" borderId="8" xfId="0" applyFont="1" applyFill="1" applyBorder="1"/>
    <xf numFmtId="166" fontId="8" fillId="6" borderId="1" xfId="0" applyNumberFormat="1" applyFont="1" applyFill="1" applyBorder="1" applyAlignment="1">
      <alignment horizontal="center" vertical="top" wrapText="1"/>
    </xf>
    <xf numFmtId="0" fontId="8" fillId="6" borderId="8" xfId="0" applyFont="1" applyFill="1" applyBorder="1" applyAlignment="1">
      <alignment horizontal="left" vertical="top" wrapText="1"/>
    </xf>
    <xf numFmtId="0" fontId="8" fillId="6" borderId="1" xfId="0" applyNumberFormat="1" applyFont="1" applyFill="1" applyBorder="1" applyAlignment="1">
      <alignment horizontal="center"/>
    </xf>
    <xf numFmtId="0" fontId="8" fillId="6" borderId="6" xfId="0" applyFont="1" applyFill="1" applyBorder="1" applyAlignment="1">
      <alignment horizontal="left"/>
    </xf>
    <xf numFmtId="0" fontId="8" fillId="6" borderId="8" xfId="0" applyFont="1" applyFill="1" applyBorder="1"/>
    <xf numFmtId="0" fontId="8" fillId="6" borderId="6" xfId="0" applyFont="1" applyFill="1" applyBorder="1" applyAlignment="1">
      <alignment horizontal="center"/>
    </xf>
    <xf numFmtId="0" fontId="9" fillId="5" borderId="0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8" fillId="5" borderId="1" xfId="0" applyNumberFormat="1" applyFont="1" applyFill="1" applyBorder="1" applyAlignment="1">
      <alignment horizontal="center"/>
    </xf>
    <xf numFmtId="0" fontId="8" fillId="5" borderId="8" xfId="0" applyNumberFormat="1" applyFont="1" applyFill="1" applyBorder="1" applyAlignment="1">
      <alignment horizontal="left" vertical="top" wrapText="1"/>
    </xf>
    <xf numFmtId="0" fontId="3" fillId="5" borderId="8" xfId="0" applyFont="1" applyFill="1" applyBorder="1"/>
    <xf numFmtId="0" fontId="8" fillId="3" borderId="8" xfId="0" applyNumberFormat="1" applyFont="1" applyFill="1" applyBorder="1" applyAlignment="1">
      <alignment horizontal="left" vertical="top" wrapText="1"/>
    </xf>
    <xf numFmtId="0" fontId="8" fillId="3" borderId="8" xfId="0" applyFont="1" applyFill="1" applyBorder="1"/>
    <xf numFmtId="0" fontId="8" fillId="3" borderId="1" xfId="0" applyFont="1" applyFill="1" applyBorder="1"/>
    <xf numFmtId="0" fontId="7" fillId="7" borderId="0" xfId="0" applyFont="1" applyFill="1"/>
    <xf numFmtId="0" fontId="4" fillId="0" borderId="8" xfId="0" applyFont="1" applyFill="1" applyBorder="1"/>
    <xf numFmtId="0" fontId="3" fillId="0" borderId="6" xfId="0" applyNumberFormat="1" applyFont="1" applyFill="1" applyBorder="1" applyAlignment="1">
      <alignment horizontal="left"/>
    </xf>
    <xf numFmtId="0" fontId="8" fillId="0" borderId="9" xfId="0" applyFont="1" applyFill="1" applyBorder="1" applyAlignment="1">
      <alignment horizontal="left" vertical="top" wrapText="1"/>
    </xf>
    <xf numFmtId="0" fontId="3" fillId="0" borderId="11" xfId="0" applyFont="1" applyFill="1" applyBorder="1"/>
    <xf numFmtId="0" fontId="10" fillId="0" borderId="8" xfId="0" applyFont="1" applyFill="1" applyBorder="1" applyAlignment="1">
      <alignment horizontal="left" vertical="top" wrapText="1"/>
    </xf>
    <xf numFmtId="0" fontId="10" fillId="0" borderId="8" xfId="0" applyFont="1" applyFill="1" applyBorder="1" applyAlignment="1">
      <alignment horizontal="left"/>
    </xf>
    <xf numFmtId="177" fontId="3" fillId="0" borderId="1" xfId="0" applyNumberFormat="1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right"/>
    </xf>
    <xf numFmtId="0" fontId="10" fillId="0" borderId="8" xfId="0" applyNumberFormat="1" applyFont="1" applyFill="1" applyBorder="1" applyAlignment="1">
      <alignment horizontal="left" vertical="top" wrapText="1"/>
    </xf>
    <xf numFmtId="0" fontId="10" fillId="0" borderId="8" xfId="0" applyFont="1" applyFill="1" applyBorder="1"/>
    <xf numFmtId="166" fontId="10" fillId="0" borderId="0" xfId="0" applyNumberFormat="1" applyFont="1" applyFill="1" applyBorder="1" applyAlignment="1">
      <alignment horizontal="center"/>
    </xf>
    <xf numFmtId="0" fontId="8" fillId="0" borderId="2" xfId="0" applyNumberFormat="1" applyFont="1" applyFill="1" applyBorder="1" applyAlignment="1">
      <alignment horizontal="left"/>
    </xf>
    <xf numFmtId="0" fontId="8" fillId="0" borderId="2" xfId="0" applyNumberFormat="1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/>
    </xf>
    <xf numFmtId="2" fontId="5" fillId="0" borderId="1" xfId="0" applyNumberFormat="1" applyFont="1" applyFill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left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/>
    </xf>
    <xf numFmtId="0" fontId="8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1" xfId="0" applyNumberFormat="1" applyFont="1" applyFill="1" applyBorder="1" applyAlignment="1">
      <alignment vertical="top" wrapText="1"/>
    </xf>
    <xf numFmtId="0" fontId="6" fillId="0" borderId="1" xfId="0" applyFont="1" applyFill="1" applyBorder="1"/>
    <xf numFmtId="0" fontId="9" fillId="2" borderId="0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0" fontId="12" fillId="2" borderId="2" xfId="0" applyFont="1" applyFill="1" applyBorder="1" applyAlignment="1">
      <alignment horizontal="left"/>
    </xf>
    <xf numFmtId="2" fontId="9" fillId="2" borderId="2" xfId="0" applyNumberFormat="1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166" fontId="8" fillId="2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2" fontId="9" fillId="2" borderId="1" xfId="0" applyNumberFormat="1" applyFont="1" applyFill="1" applyBorder="1" applyAlignment="1">
      <alignment horizontal="left"/>
    </xf>
    <xf numFmtId="0" fontId="0" fillId="2" borderId="1" xfId="0" applyFill="1" applyBorder="1"/>
    <xf numFmtId="0" fontId="3" fillId="2" borderId="1" xfId="0" applyFont="1" applyFill="1" applyBorder="1"/>
    <xf numFmtId="0" fontId="8" fillId="2" borderId="1" xfId="0" applyFont="1" applyFill="1" applyBorder="1"/>
    <xf numFmtId="0" fontId="3" fillId="2" borderId="1" xfId="0" applyNumberFormat="1" applyFont="1" applyFill="1" applyBorder="1" applyAlignment="1"/>
    <xf numFmtId="0" fontId="3" fillId="2" borderId="1" xfId="0" applyNumberFormat="1" applyFont="1" applyFill="1" applyBorder="1" applyAlignment="1">
      <alignment horizontal="center"/>
    </xf>
    <xf numFmtId="0" fontId="8" fillId="2" borderId="2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/>
    </xf>
    <xf numFmtId="0" fontId="3" fillId="2" borderId="9" xfId="0" applyNumberFormat="1" applyFont="1" applyFill="1" applyBorder="1"/>
    <xf numFmtId="0" fontId="8" fillId="2" borderId="1" xfId="0" applyNumberFormat="1" applyFont="1" applyFill="1" applyBorder="1" applyAlignment="1">
      <alignment horizontal="left" vertical="top" wrapText="1"/>
    </xf>
    <xf numFmtId="0" fontId="8" fillId="2" borderId="2" xfId="0" applyNumberFormat="1" applyFont="1" applyFill="1" applyBorder="1" applyAlignment="1">
      <alignment horizontal="left" vertical="top" wrapText="1"/>
    </xf>
    <xf numFmtId="2" fontId="9" fillId="2" borderId="0" xfId="0" applyNumberFormat="1" applyFont="1" applyFill="1" applyBorder="1" applyAlignment="1">
      <alignment horizontal="left"/>
    </xf>
    <xf numFmtId="0" fontId="8" fillId="2" borderId="3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center"/>
    </xf>
    <xf numFmtId="0" fontId="8" fillId="2" borderId="8" xfId="0" applyNumberFormat="1" applyFont="1" applyFill="1" applyBorder="1" applyAlignment="1">
      <alignment horizontal="left" vertical="top" wrapText="1"/>
    </xf>
    <xf numFmtId="178" fontId="3" fillId="2" borderId="1" xfId="0" applyNumberFormat="1" applyFont="1" applyFill="1" applyBorder="1" applyAlignment="1">
      <alignment horizontal="center"/>
    </xf>
    <xf numFmtId="0" fontId="3" fillId="2" borderId="8" xfId="0" applyFont="1" applyFill="1" applyBorder="1"/>
    <xf numFmtId="2" fontId="5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166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/>
    <xf numFmtId="0" fontId="3" fillId="2" borderId="2" xfId="0" applyFont="1" applyFill="1" applyBorder="1"/>
    <xf numFmtId="0" fontId="8" fillId="2" borderId="8" xfId="0" applyFont="1" applyFill="1" applyBorder="1"/>
    <xf numFmtId="0" fontId="8" fillId="2" borderId="8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center"/>
    </xf>
    <xf numFmtId="0" fontId="3" fillId="2" borderId="11" xfId="0" applyFont="1" applyFill="1" applyBorder="1"/>
    <xf numFmtId="2" fontId="3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vertical="top" wrapText="1"/>
    </xf>
    <xf numFmtId="49" fontId="8" fillId="2" borderId="1" xfId="0" applyNumberFormat="1" applyFont="1" applyFill="1" applyBorder="1" applyAlignment="1">
      <alignment horizontal="center" vertical="top" wrapText="1"/>
    </xf>
    <xf numFmtId="166" fontId="8" fillId="2" borderId="1" xfId="0" applyNumberFormat="1" applyFont="1" applyFill="1" applyBorder="1" applyAlignment="1">
      <alignment horizontal="center" vertical="top" wrapText="1"/>
    </xf>
    <xf numFmtId="177" fontId="3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/>
    <xf numFmtId="0" fontId="3" fillId="2" borderId="2" xfId="0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/>
    </xf>
    <xf numFmtId="0" fontId="8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10" fillId="0" borderId="0" xfId="0" applyFont="1" applyFill="1" applyAlignment="1">
      <alignment horizontal="left"/>
    </xf>
    <xf numFmtId="0" fontId="8" fillId="0" borderId="1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left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/>
    </xf>
    <xf numFmtId="0" fontId="8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1" xfId="0" applyNumberFormat="1" applyFont="1" applyFill="1" applyBorder="1" applyAlignment="1">
      <alignment vertical="top" wrapText="1"/>
    </xf>
    <xf numFmtId="0" fontId="8" fillId="6" borderId="8" xfId="0" applyNumberFormat="1" applyFont="1" applyFill="1" applyBorder="1" applyAlignment="1">
      <alignment horizontal="left" vertical="top" wrapText="1"/>
    </xf>
    <xf numFmtId="2" fontId="5" fillId="6" borderId="1" xfId="0" applyNumberFormat="1" applyFont="1" applyFill="1" applyBorder="1" applyAlignment="1">
      <alignment horizontal="left"/>
    </xf>
    <xf numFmtId="2" fontId="9" fillId="6" borderId="2" xfId="0" applyNumberFormat="1" applyFont="1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6" borderId="1" xfId="0" applyFill="1" applyBorder="1"/>
    <xf numFmtId="0" fontId="13" fillId="5" borderId="12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horizontal="left"/>
    </xf>
    <xf numFmtId="2" fontId="9" fillId="5" borderId="2" xfId="0" applyNumberFormat="1" applyFont="1" applyFill="1" applyBorder="1" applyAlignment="1">
      <alignment horizontal="left"/>
    </xf>
    <xf numFmtId="0" fontId="13" fillId="5" borderId="13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vertical="center" wrapText="1"/>
    </xf>
    <xf numFmtId="2" fontId="9" fillId="5" borderId="1" xfId="0" applyNumberFormat="1" applyFont="1" applyFill="1" applyBorder="1" applyAlignment="1">
      <alignment horizontal="left"/>
    </xf>
    <xf numFmtId="0" fontId="14" fillId="5" borderId="12" xfId="0" applyFont="1" applyFill="1" applyBorder="1" applyAlignment="1">
      <alignment vertical="center" wrapText="1"/>
    </xf>
    <xf numFmtId="0" fontId="14" fillId="5" borderId="13" xfId="0" applyFont="1" applyFill="1" applyBorder="1" applyAlignment="1">
      <alignment vertical="center" wrapText="1"/>
    </xf>
    <xf numFmtId="0" fontId="14" fillId="5" borderId="14" xfId="0" applyFont="1" applyFill="1" applyBorder="1" applyAlignment="1">
      <alignment vertical="center" wrapText="1"/>
    </xf>
    <xf numFmtId="0" fontId="14" fillId="5" borderId="15" xfId="0" applyFont="1" applyFill="1" applyBorder="1" applyAlignment="1">
      <alignment vertical="center" wrapText="1"/>
    </xf>
    <xf numFmtId="0" fontId="3" fillId="5" borderId="1" xfId="0" applyNumberFormat="1" applyFont="1" applyFill="1" applyBorder="1"/>
    <xf numFmtId="2" fontId="9" fillId="5" borderId="0" xfId="0" applyNumberFormat="1" applyFont="1" applyFill="1" applyBorder="1" applyAlignment="1">
      <alignment horizontal="left"/>
    </xf>
    <xf numFmtId="0" fontId="14" fillId="5" borderId="12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/>
    </xf>
    <xf numFmtId="0" fontId="13" fillId="5" borderId="14" xfId="0" applyFont="1" applyFill="1" applyBorder="1" applyAlignment="1">
      <alignment horizontal="center" vertical="center" wrapText="1"/>
    </xf>
    <xf numFmtId="166" fontId="10" fillId="0" borderId="4" xfId="0" applyNumberFormat="1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 vertical="center" wrapText="1"/>
    </xf>
    <xf numFmtId="0" fontId="8" fillId="0" borderId="3" xfId="0" applyFont="1" applyFill="1" applyBorder="1"/>
    <xf numFmtId="0" fontId="8" fillId="0" borderId="3" xfId="0" applyFont="1" applyFill="1" applyBorder="1" applyAlignment="1">
      <alignment horizontal="left"/>
    </xf>
    <xf numFmtId="0" fontId="3" fillId="0" borderId="3" xfId="0" applyFont="1" applyFill="1" applyBorder="1"/>
    <xf numFmtId="166" fontId="8" fillId="0" borderId="3" xfId="0" applyNumberFormat="1" applyFont="1" applyFill="1" applyBorder="1" applyAlignment="1">
      <alignment horizontal="center"/>
    </xf>
    <xf numFmtId="2" fontId="9" fillId="0" borderId="3" xfId="0" applyNumberFormat="1" applyFont="1" applyFill="1" applyBorder="1" applyAlignment="1">
      <alignment horizontal="left"/>
    </xf>
    <xf numFmtId="2" fontId="9" fillId="2" borderId="6" xfId="0" applyNumberFormat="1" applyFont="1" applyFill="1" applyBorder="1" applyAlignment="1">
      <alignment horizontal="left"/>
    </xf>
    <xf numFmtId="0" fontId="8" fillId="0" borderId="4" xfId="0" applyFont="1" applyFill="1" applyBorder="1" applyAlignment="1">
      <alignment horizontal="center"/>
    </xf>
    <xf numFmtId="0" fontId="10" fillId="0" borderId="4" xfId="0" applyFont="1" applyFill="1" applyBorder="1"/>
    <xf numFmtId="0" fontId="8" fillId="0" borderId="4" xfId="0" applyFont="1" applyFill="1" applyBorder="1"/>
    <xf numFmtId="0" fontId="8" fillId="0" borderId="16" xfId="0" applyFont="1" applyFill="1" applyBorder="1" applyAlignment="1">
      <alignment horizontal="left"/>
    </xf>
    <xf numFmtId="0" fontId="3" fillId="0" borderId="16" xfId="0" applyFont="1" applyFill="1" applyBorder="1"/>
    <xf numFmtId="0" fontId="9" fillId="0" borderId="4" xfId="0" applyFont="1" applyFill="1" applyBorder="1" applyAlignment="1">
      <alignment horizontal="left"/>
    </xf>
    <xf numFmtId="2" fontId="9" fillId="2" borderId="16" xfId="0" applyNumberFormat="1" applyFont="1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4" xfId="0" applyFill="1" applyBorder="1"/>
    <xf numFmtId="0" fontId="13" fillId="5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0" fontId="3" fillId="5" borderId="10" xfId="0" applyFont="1" applyFill="1" applyBorder="1"/>
    <xf numFmtId="0" fontId="8" fillId="5" borderId="6" xfId="0" applyFont="1" applyFill="1" applyBorder="1" applyAlignment="1">
      <alignment horizontal="left"/>
    </xf>
    <xf numFmtId="0" fontId="8" fillId="5" borderId="1" xfId="0" applyFont="1" applyFill="1" applyBorder="1" applyAlignment="1">
      <alignment horizontal="center" vertical="top" wrapText="1"/>
    </xf>
    <xf numFmtId="0" fontId="8" fillId="5" borderId="8" xfId="0" applyFont="1" applyFill="1" applyBorder="1"/>
    <xf numFmtId="0" fontId="13" fillId="5" borderId="15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center"/>
    </xf>
    <xf numFmtId="0" fontId="0" fillId="5" borderId="0" xfId="0" applyFont="1" applyFill="1"/>
    <xf numFmtId="0" fontId="8" fillId="5" borderId="11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3" fillId="0" borderId="4" xfId="0" applyFont="1" applyFill="1" applyBorder="1" applyAlignment="1"/>
    <xf numFmtId="0" fontId="8" fillId="5" borderId="1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center" vertical="top" wrapText="1"/>
    </xf>
    <xf numFmtId="0" fontId="4" fillId="0" borderId="17" xfId="0" applyFont="1" applyFill="1" applyBorder="1"/>
    <xf numFmtId="49" fontId="8" fillId="0" borderId="4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vertical="top" wrapText="1"/>
    </xf>
    <xf numFmtId="0" fontId="8" fillId="0" borderId="4" xfId="0" applyFont="1" applyFill="1" applyBorder="1" applyAlignment="1">
      <alignment horizontal="left"/>
    </xf>
    <xf numFmtId="0" fontId="10" fillId="0" borderId="4" xfId="0" applyFont="1" applyFill="1" applyBorder="1" applyAlignment="1">
      <alignment horizontal="center"/>
    </xf>
    <xf numFmtId="0" fontId="0" fillId="5" borderId="1" xfId="0" applyFont="1" applyFill="1" applyBorder="1"/>
    <xf numFmtId="0" fontId="3" fillId="6" borderId="11" xfId="0" applyFont="1" applyFill="1" applyBorder="1"/>
    <xf numFmtId="0" fontId="8" fillId="6" borderId="2" xfId="0" applyNumberFormat="1" applyFont="1" applyFill="1" applyBorder="1" applyAlignment="1">
      <alignment horizontal="left" vertical="top" wrapText="1"/>
    </xf>
    <xf numFmtId="0" fontId="3" fillId="6" borderId="1" xfId="0" applyNumberFormat="1" applyFont="1" applyFill="1" applyBorder="1" applyAlignment="1">
      <alignment horizontal="center"/>
    </xf>
    <xf numFmtId="0" fontId="8" fillId="6" borderId="2" xfId="0" applyNumberFormat="1" applyFont="1" applyFill="1" applyBorder="1" applyAlignment="1">
      <alignment horizontal="center" vertical="top" wrapText="1"/>
    </xf>
    <xf numFmtId="2" fontId="3" fillId="6" borderId="1" xfId="0" applyNumberFormat="1" applyFont="1" applyFill="1" applyBorder="1" applyAlignment="1">
      <alignment horizontal="center"/>
    </xf>
    <xf numFmtId="178" fontId="3" fillId="6" borderId="1" xfId="0" applyNumberFormat="1" applyFont="1" applyFill="1" applyBorder="1" applyAlignment="1">
      <alignment horizontal="center"/>
    </xf>
    <xf numFmtId="177" fontId="3" fillId="6" borderId="1" xfId="0" applyNumberFormat="1" applyFont="1" applyFill="1" applyBorder="1" applyAlignment="1">
      <alignment horizontal="center"/>
    </xf>
    <xf numFmtId="0" fontId="3" fillId="6" borderId="9" xfId="0" applyNumberFormat="1" applyFont="1" applyFill="1" applyBorder="1"/>
    <xf numFmtId="0" fontId="3" fillId="6" borderId="2" xfId="0" applyNumberFormat="1" applyFont="1" applyFill="1" applyBorder="1" applyAlignment="1">
      <alignment horizontal="left"/>
    </xf>
    <xf numFmtId="0" fontId="8" fillId="6" borderId="3" xfId="0" applyFont="1" applyFill="1" applyBorder="1" applyAlignment="1">
      <alignment horizontal="center" vertical="top" wrapText="1"/>
    </xf>
    <xf numFmtId="0" fontId="8" fillId="6" borderId="3" xfId="0" applyFont="1" applyFill="1" applyBorder="1" applyAlignment="1">
      <alignment horizontal="left" vertical="top" wrapText="1"/>
    </xf>
    <xf numFmtId="49" fontId="8" fillId="6" borderId="3" xfId="0" applyNumberFormat="1" applyFont="1" applyFill="1" applyBorder="1" applyAlignment="1">
      <alignment horizontal="center"/>
    </xf>
    <xf numFmtId="0" fontId="8" fillId="6" borderId="3" xfId="0" applyFont="1" applyFill="1" applyBorder="1" applyAlignment="1">
      <alignment vertical="top" wrapText="1"/>
    </xf>
    <xf numFmtId="0" fontId="3" fillId="6" borderId="3" xfId="0" applyFont="1" applyFill="1" applyBorder="1" applyAlignment="1">
      <alignment horizontal="left"/>
    </xf>
    <xf numFmtId="2" fontId="9" fillId="6" borderId="3" xfId="0" applyNumberFormat="1" applyFont="1" applyFill="1" applyBorder="1" applyAlignment="1">
      <alignment horizontal="left"/>
    </xf>
    <xf numFmtId="2" fontId="9" fillId="6" borderId="6" xfId="0" applyNumberFormat="1" applyFont="1" applyFill="1" applyBorder="1" applyAlignment="1">
      <alignment horizontal="left"/>
    </xf>
    <xf numFmtId="0" fontId="0" fillId="6" borderId="3" xfId="0" applyFill="1" applyBorder="1"/>
    <xf numFmtId="166" fontId="13" fillId="5" borderId="12" xfId="0" applyNumberFormat="1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top" wrapText="1"/>
    </xf>
    <xf numFmtId="0" fontId="0" fillId="0" borderId="3" xfId="0" applyFill="1" applyBorder="1"/>
    <xf numFmtId="0" fontId="14" fillId="5" borderId="1" xfId="0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horizontal="left"/>
    </xf>
    <xf numFmtId="0" fontId="8" fillId="5" borderId="9" xfId="0" applyFont="1" applyFill="1" applyBorder="1" applyAlignment="1">
      <alignment horizontal="left"/>
    </xf>
    <xf numFmtId="0" fontId="13" fillId="5" borderId="1" xfId="0" applyFont="1" applyFill="1" applyBorder="1" applyAlignment="1">
      <alignment horizontal="left" vertical="center" wrapText="1"/>
    </xf>
    <xf numFmtId="166" fontId="4" fillId="0" borderId="4" xfId="0" applyNumberFormat="1" applyFont="1" applyFill="1" applyBorder="1" applyAlignment="1">
      <alignment horizontal="center"/>
    </xf>
    <xf numFmtId="0" fontId="8" fillId="0" borderId="3" xfId="0" applyNumberFormat="1" applyFont="1" applyFill="1" applyBorder="1" applyAlignment="1">
      <alignment horizontal="center"/>
    </xf>
    <xf numFmtId="0" fontId="8" fillId="0" borderId="10" xfId="0" applyNumberFormat="1" applyFont="1" applyFill="1" applyBorder="1" applyAlignment="1">
      <alignment horizontal="left" vertical="top" wrapText="1"/>
    </xf>
    <xf numFmtId="166" fontId="3" fillId="0" borderId="3" xfId="0" applyNumberFormat="1" applyFont="1" applyFill="1" applyBorder="1" applyAlignment="1">
      <alignment horizontal="center"/>
    </xf>
    <xf numFmtId="0" fontId="8" fillId="0" borderId="6" xfId="0" applyNumberFormat="1" applyFont="1" applyFill="1" applyBorder="1" applyAlignment="1">
      <alignment horizontal="center" vertical="top" wrapText="1"/>
    </xf>
    <xf numFmtId="0" fontId="3" fillId="0" borderId="3" xfId="0" applyNumberFormat="1" applyFont="1" applyFill="1" applyBorder="1" applyAlignment="1"/>
    <xf numFmtId="0" fontId="3" fillId="0" borderId="3" xfId="0" applyNumberFormat="1" applyFont="1" applyFill="1" applyBorder="1" applyAlignment="1">
      <alignment horizontal="center"/>
    </xf>
    <xf numFmtId="0" fontId="8" fillId="0" borderId="6" xfId="0" applyNumberFormat="1" applyFont="1" applyFill="1" applyBorder="1" applyAlignment="1">
      <alignment horizontal="left" vertical="top" wrapText="1"/>
    </xf>
    <xf numFmtId="2" fontId="5" fillId="0" borderId="3" xfId="0" applyNumberFormat="1" applyFont="1" applyFill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8" fillId="0" borderId="4" xfId="0" applyNumberFormat="1" applyFont="1" applyFill="1" applyBorder="1" applyAlignment="1">
      <alignment horizontal="center"/>
    </xf>
    <xf numFmtId="0" fontId="10" fillId="0" borderId="17" xfId="0" applyNumberFormat="1" applyFont="1" applyFill="1" applyBorder="1" applyAlignment="1">
      <alignment horizontal="left" vertical="top" wrapText="1"/>
    </xf>
    <xf numFmtId="177" fontId="3" fillId="0" borderId="4" xfId="0" applyNumberFormat="1" applyFont="1" applyFill="1" applyBorder="1" applyAlignment="1">
      <alignment horizontal="center"/>
    </xf>
    <xf numFmtId="0" fontId="8" fillId="0" borderId="16" xfId="0" applyNumberFormat="1" applyFont="1" applyFill="1" applyBorder="1" applyAlignment="1">
      <alignment horizontal="center" vertical="top" wrapText="1"/>
    </xf>
    <xf numFmtId="0" fontId="3" fillId="0" borderId="4" xfId="0" applyNumberFormat="1" applyFont="1" applyFill="1" applyBorder="1" applyAlignment="1"/>
    <xf numFmtId="0" fontId="3" fillId="0" borderId="4" xfId="0" applyNumberFormat="1" applyFont="1" applyFill="1" applyBorder="1" applyAlignment="1">
      <alignment horizontal="left"/>
    </xf>
    <xf numFmtId="0" fontId="3" fillId="0" borderId="18" xfId="0" applyFont="1" applyFill="1" applyBorder="1"/>
    <xf numFmtId="0" fontId="4" fillId="0" borderId="4" xfId="0" applyNumberFormat="1" applyFont="1" applyFill="1" applyBorder="1" applyAlignment="1">
      <alignment horizontal="center"/>
    </xf>
    <xf numFmtId="0" fontId="3" fillId="0" borderId="16" xfId="0" applyNumberFormat="1" applyFont="1" applyFill="1" applyBorder="1" applyAlignment="1">
      <alignment horizontal="left"/>
    </xf>
    <xf numFmtId="166" fontId="13" fillId="5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/>
    <xf numFmtId="0" fontId="3" fillId="0" borderId="3" xfId="0" applyFont="1" applyFill="1" applyBorder="1" applyAlignment="1">
      <alignment horizontal="left"/>
    </xf>
    <xf numFmtId="0" fontId="4" fillId="0" borderId="4" xfId="0" applyFont="1" applyFill="1" applyBorder="1"/>
    <xf numFmtId="0" fontId="3" fillId="0" borderId="16" xfId="0" applyFont="1" applyFill="1" applyBorder="1" applyAlignment="1">
      <alignment horizontal="left"/>
    </xf>
    <xf numFmtId="0" fontId="8" fillId="0" borderId="3" xfId="0" applyNumberFormat="1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/>
    </xf>
    <xf numFmtId="0" fontId="3" fillId="0" borderId="0" xfId="0" applyNumberFormat="1" applyFont="1" applyFill="1" applyBorder="1"/>
    <xf numFmtId="49" fontId="8" fillId="0" borderId="3" xfId="0" applyNumberFormat="1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vertical="top" wrapText="1"/>
    </xf>
    <xf numFmtId="166" fontId="8" fillId="0" borderId="3" xfId="0" applyNumberFormat="1" applyFont="1" applyFill="1" applyBorder="1" applyAlignment="1">
      <alignment horizontal="center" vertical="top" wrapText="1"/>
    </xf>
    <xf numFmtId="49" fontId="8" fillId="0" borderId="4" xfId="0" applyNumberFormat="1" applyFont="1" applyFill="1" applyBorder="1" applyAlignment="1">
      <alignment horizontal="center" vertical="top" wrapText="1"/>
    </xf>
    <xf numFmtId="0" fontId="8" fillId="0" borderId="16" xfId="0" applyFont="1" applyFill="1" applyBorder="1" applyAlignment="1">
      <alignment horizontal="center" vertical="top" wrapText="1"/>
    </xf>
    <xf numFmtId="0" fontId="3" fillId="0" borderId="19" xfId="0" applyNumberFormat="1" applyFont="1" applyFill="1" applyBorder="1" applyAlignment="1">
      <alignment horizontal="left"/>
    </xf>
    <xf numFmtId="0" fontId="8" fillId="0" borderId="0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166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left" vertical="center" wrapText="1"/>
    </xf>
    <xf numFmtId="0" fontId="0" fillId="5" borderId="8" xfId="0" applyFill="1" applyBorder="1"/>
    <xf numFmtId="2" fontId="9" fillId="5" borderId="8" xfId="0" applyNumberFormat="1" applyFont="1" applyFill="1" applyBorder="1" applyAlignment="1">
      <alignment horizontal="left"/>
    </xf>
    <xf numFmtId="0" fontId="0" fillId="5" borderId="8" xfId="0" applyFont="1" applyFill="1" applyBorder="1"/>
    <xf numFmtId="2" fontId="11" fillId="0" borderId="8" xfId="0" applyNumberFormat="1" applyFont="1" applyFill="1" applyBorder="1" applyAlignment="1">
      <alignment horizontal="left"/>
    </xf>
    <xf numFmtId="0" fontId="0" fillId="5" borderId="0" xfId="0" applyFill="1" applyBorder="1"/>
    <xf numFmtId="0" fontId="0" fillId="5" borderId="0" xfId="0" applyFont="1" applyFill="1" applyBorder="1"/>
    <xf numFmtId="0" fontId="7" fillId="0" borderId="0" xfId="0" applyFont="1" applyFill="1" applyBorder="1"/>
    <xf numFmtId="2" fontId="11" fillId="0" borderId="0" xfId="0" applyNumberFormat="1" applyFont="1" applyFill="1" applyBorder="1" applyAlignment="1">
      <alignment horizontal="left"/>
    </xf>
    <xf numFmtId="0" fontId="6" fillId="0" borderId="0" xfId="0" applyFont="1" applyFill="1" applyBorder="1"/>
    <xf numFmtId="0" fontId="9" fillId="0" borderId="7" xfId="0" applyFont="1" applyFill="1" applyBorder="1" applyAlignment="1">
      <alignment horizontal="left"/>
    </xf>
    <xf numFmtId="2" fontId="9" fillId="0" borderId="4" xfId="0" applyNumberFormat="1" applyFont="1" applyFill="1" applyBorder="1" applyAlignment="1">
      <alignment horizontal="left"/>
    </xf>
    <xf numFmtId="0" fontId="0" fillId="0" borderId="0" xfId="0" applyFont="1" applyFill="1" applyBorder="1"/>
    <xf numFmtId="0" fontId="1" fillId="0" borderId="8" xfId="0" applyNumberFormat="1" applyFont="1" applyFill="1" applyBorder="1" applyAlignment="1">
      <alignment wrapText="1"/>
    </xf>
    <xf numFmtId="0" fontId="7" fillId="0" borderId="8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center" wrapText="1"/>
    </xf>
    <xf numFmtId="0" fontId="7" fillId="5" borderId="0" xfId="0" applyFont="1" applyFill="1"/>
    <xf numFmtId="0" fontId="8" fillId="0" borderId="16" xfId="0" applyNumberFormat="1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20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4" xfId="0" applyFont="1" applyFill="1" applyBorder="1" applyAlignment="1"/>
    <xf numFmtId="0" fontId="8" fillId="0" borderId="20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left" vertical="top" wrapText="1"/>
    </xf>
    <xf numFmtId="49" fontId="8" fillId="0" borderId="20" xfId="0" applyNumberFormat="1" applyFont="1" applyFill="1" applyBorder="1" applyAlignment="1">
      <alignment vertical="top" wrapText="1"/>
    </xf>
    <xf numFmtId="0" fontId="7" fillId="5" borderId="0" xfId="0" applyFont="1" applyFill="1" applyBorder="1"/>
    <xf numFmtId="177" fontId="3" fillId="0" borderId="4" xfId="0" applyNumberFormat="1" applyFont="1" applyFill="1" applyBorder="1" applyAlignment="1"/>
    <xf numFmtId="0" fontId="10" fillId="0" borderId="1" xfId="0" applyFont="1" applyFill="1" applyBorder="1" applyAlignment="1"/>
    <xf numFmtId="0" fontId="8" fillId="0" borderId="1" xfId="0" applyNumberFormat="1" applyFont="1" applyFill="1" applyBorder="1" applyAlignment="1" applyProtection="1">
      <protection locked="0"/>
    </xf>
    <xf numFmtId="49" fontId="8" fillId="0" borderId="1" xfId="0" applyNumberFormat="1" applyFont="1" applyFill="1" applyBorder="1" applyAlignment="1" applyProtection="1">
      <protection locked="0"/>
    </xf>
    <xf numFmtId="0" fontId="8" fillId="0" borderId="8" xfId="0" applyFont="1" applyFill="1" applyBorder="1" applyAlignment="1"/>
    <xf numFmtId="0" fontId="3" fillId="0" borderId="8" xfId="0" applyFont="1" applyFill="1" applyBorder="1" applyAlignment="1"/>
    <xf numFmtId="175" fontId="8" fillId="0" borderId="8" xfId="1" applyNumberFormat="1" applyFont="1" applyFill="1" applyBorder="1" applyAlignment="1"/>
    <xf numFmtId="175" fontId="8" fillId="0" borderId="8" xfId="1" applyNumberFormat="1" applyFont="1" applyFill="1" applyBorder="1" applyAlignment="1">
      <alignment wrapText="1"/>
    </xf>
    <xf numFmtId="166" fontId="8" fillId="0" borderId="8" xfId="0" applyNumberFormat="1" applyFont="1" applyFill="1" applyBorder="1" applyAlignment="1"/>
    <xf numFmtId="175" fontId="8" fillId="0" borderId="1" xfId="1" applyNumberFormat="1" applyFont="1" applyFill="1" applyBorder="1" applyAlignment="1">
      <alignment wrapText="1"/>
    </xf>
    <xf numFmtId="175" fontId="8" fillId="0" borderId="0" xfId="1" applyNumberFormat="1" applyFont="1" applyFill="1" applyBorder="1" applyAlignment="1">
      <alignment wrapText="1"/>
    </xf>
    <xf numFmtId="0" fontId="8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vertical="top" wrapText="1"/>
    </xf>
    <xf numFmtId="0" fontId="8" fillId="0" borderId="8" xfId="0" applyNumberFormat="1" applyFont="1" applyFill="1" applyBorder="1" applyAlignment="1">
      <alignment horizontal="left"/>
    </xf>
    <xf numFmtId="0" fontId="8" fillId="0" borderId="4" xfId="0" applyNumberFormat="1" applyFont="1" applyFill="1" applyBorder="1" applyAlignment="1"/>
    <xf numFmtId="0" fontId="8" fillId="0" borderId="4" xfId="0" applyFont="1" applyFill="1" applyBorder="1" applyAlignment="1">
      <alignment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4" xfId="0" applyNumberFormat="1" applyFont="1" applyFill="1" applyBorder="1" applyAlignment="1">
      <alignment vertical="top" wrapText="1"/>
    </xf>
    <xf numFmtId="0" fontId="8" fillId="0" borderId="4" xfId="0" applyNumberFormat="1" applyFont="1" applyFill="1" applyBorder="1" applyAlignment="1">
      <alignment horizontal="left" vertical="top" wrapText="1"/>
    </xf>
    <xf numFmtId="166" fontId="3" fillId="0" borderId="4" xfId="0" applyNumberFormat="1" applyFont="1" applyFill="1" applyBorder="1" applyAlignment="1"/>
    <xf numFmtId="0" fontId="8" fillId="0" borderId="3" xfId="0" applyFont="1" applyFill="1" applyBorder="1" applyAlignment="1"/>
    <xf numFmtId="0" fontId="8" fillId="0" borderId="3" xfId="0" applyNumberFormat="1" applyFont="1" applyFill="1" applyBorder="1" applyAlignment="1">
      <alignment horizontal="center" vertical="top" wrapText="1"/>
    </xf>
    <xf numFmtId="0" fontId="3" fillId="0" borderId="3" xfId="0" applyNumberFormat="1" applyFont="1" applyFill="1" applyBorder="1"/>
    <xf numFmtId="0" fontId="8" fillId="0" borderId="9" xfId="0" applyNumberFormat="1" applyFont="1" applyFill="1" applyBorder="1" applyAlignment="1">
      <alignment horizontal="left" vertical="top" wrapText="1"/>
    </xf>
    <xf numFmtId="49" fontId="8" fillId="0" borderId="4" xfId="0" applyNumberFormat="1" applyFont="1" applyFill="1" applyBorder="1" applyAlignment="1"/>
    <xf numFmtId="0" fontId="8" fillId="0" borderId="6" xfId="0" applyNumberFormat="1" applyFont="1" applyFill="1" applyBorder="1" applyAlignment="1" applyProtection="1">
      <alignment horizontal="left" readingOrder="1"/>
      <protection locked="0"/>
    </xf>
    <xf numFmtId="0" fontId="3" fillId="0" borderId="6" xfId="0" applyFont="1" applyFill="1" applyBorder="1" applyAlignment="1">
      <alignment wrapText="1"/>
    </xf>
    <xf numFmtId="0" fontId="7" fillId="0" borderId="6" xfId="0" applyFont="1" applyFill="1" applyBorder="1"/>
    <xf numFmtId="0" fontId="8" fillId="0" borderId="3" xfId="0" applyNumberFormat="1" applyFont="1" applyFill="1" applyBorder="1" applyAlignment="1">
      <alignment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3" xfId="0" applyNumberFormat="1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4" xfId="0" applyNumberFormat="1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vertical="center" wrapText="1"/>
    </xf>
    <xf numFmtId="166" fontId="8" fillId="0" borderId="2" xfId="0" applyNumberFormat="1" applyFont="1" applyFill="1" applyBorder="1" applyAlignment="1">
      <alignment horizontal="left" vertical="center" wrapText="1"/>
    </xf>
    <xf numFmtId="166" fontId="8" fillId="0" borderId="16" xfId="0" applyNumberFormat="1" applyFont="1" applyFill="1" applyBorder="1" applyAlignment="1">
      <alignment horizontal="left" vertical="center" wrapText="1"/>
    </xf>
    <xf numFmtId="0" fontId="8" fillId="0" borderId="16" xfId="0" applyNumberFormat="1" applyFont="1" applyFill="1" applyBorder="1" applyAlignment="1">
      <alignment horizontal="left"/>
    </xf>
    <xf numFmtId="166" fontId="3" fillId="0" borderId="16" xfId="0" applyNumberFormat="1" applyFont="1" applyFill="1" applyBorder="1" applyAlignment="1">
      <alignment horizontal="left"/>
    </xf>
    <xf numFmtId="166" fontId="4" fillId="0" borderId="16" xfId="0" applyNumberFormat="1" applyFont="1" applyFill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166" fontId="8" fillId="0" borderId="2" xfId="0" applyNumberFormat="1" applyFont="1" applyFill="1" applyBorder="1" applyAlignment="1">
      <alignment horizontal="left"/>
    </xf>
    <xf numFmtId="166" fontId="10" fillId="0" borderId="2" xfId="0" applyNumberFormat="1" applyFont="1" applyFill="1" applyBorder="1" applyAlignment="1">
      <alignment horizontal="left"/>
    </xf>
    <xf numFmtId="0" fontId="4" fillId="0" borderId="2" xfId="0" applyNumberFormat="1" applyFont="1" applyFill="1" applyBorder="1" applyAlignment="1">
      <alignment horizontal="left"/>
    </xf>
    <xf numFmtId="1" fontId="8" fillId="0" borderId="2" xfId="0" applyNumberFormat="1" applyFont="1" applyFill="1" applyBorder="1" applyAlignment="1" applyProtection="1">
      <alignment horizontal="left"/>
      <protection locked="0"/>
    </xf>
    <xf numFmtId="0" fontId="10" fillId="0" borderId="2" xfId="0" applyFont="1" applyFill="1" applyBorder="1" applyAlignment="1">
      <alignment horizontal="left" vertical="top" wrapText="1"/>
    </xf>
    <xf numFmtId="166" fontId="3" fillId="0" borderId="2" xfId="0" applyNumberFormat="1" applyFont="1" applyFill="1" applyBorder="1" applyAlignment="1">
      <alignment horizontal="left"/>
    </xf>
    <xf numFmtId="2" fontId="3" fillId="0" borderId="2" xfId="0" applyNumberFormat="1" applyFont="1" applyFill="1" applyBorder="1" applyAlignment="1">
      <alignment horizontal="left"/>
    </xf>
    <xf numFmtId="166" fontId="4" fillId="0" borderId="2" xfId="0" applyNumberFormat="1" applyFont="1" applyFill="1" applyBorder="1" applyAlignment="1">
      <alignment horizontal="left"/>
    </xf>
    <xf numFmtId="166" fontId="8" fillId="0" borderId="2" xfId="0" applyNumberFormat="1" applyFont="1" applyFill="1" applyBorder="1" applyAlignment="1">
      <alignment horizontal="left" vertical="top" wrapText="1"/>
    </xf>
    <xf numFmtId="166" fontId="8" fillId="0" borderId="2" xfId="0" applyNumberFormat="1" applyFont="1" applyFill="1" applyBorder="1" applyAlignment="1" applyProtection="1">
      <alignment horizontal="left"/>
      <protection locked="0"/>
    </xf>
    <xf numFmtId="1" fontId="8" fillId="0" borderId="2" xfId="0" applyNumberFormat="1" applyFont="1" applyFill="1" applyBorder="1" applyAlignment="1">
      <alignment horizontal="left"/>
    </xf>
    <xf numFmtId="166" fontId="8" fillId="0" borderId="0" xfId="0" applyNumberFormat="1" applyFont="1" applyFill="1" applyBorder="1" applyAlignment="1">
      <alignment horizontal="left"/>
    </xf>
    <xf numFmtId="166" fontId="8" fillId="0" borderId="16" xfId="0" applyNumberFormat="1" applyFont="1" applyFill="1" applyBorder="1" applyAlignment="1">
      <alignment horizontal="left" vertical="top" wrapText="1"/>
    </xf>
    <xf numFmtId="166" fontId="10" fillId="0" borderId="16" xfId="0" applyNumberFormat="1" applyFont="1" applyFill="1" applyBorder="1" applyAlignment="1">
      <alignment horizontal="left"/>
    </xf>
    <xf numFmtId="0" fontId="8" fillId="0" borderId="6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vertical="center"/>
    </xf>
    <xf numFmtId="166" fontId="8" fillId="0" borderId="6" xfId="0" applyNumberFormat="1" applyFont="1" applyFill="1" applyBorder="1" applyAlignment="1">
      <alignment horizontal="left" vertical="center" wrapText="1"/>
    </xf>
    <xf numFmtId="166" fontId="9" fillId="0" borderId="2" xfId="0" applyNumberFormat="1" applyFont="1" applyFill="1" applyBorder="1" applyAlignment="1">
      <alignment horizontal="left"/>
    </xf>
    <xf numFmtId="166" fontId="10" fillId="0" borderId="16" xfId="0" applyNumberFormat="1" applyFont="1" applyFill="1" applyBorder="1" applyAlignment="1">
      <alignment horizontal="left" vertical="center" wrapText="1"/>
    </xf>
    <xf numFmtId="166" fontId="7" fillId="0" borderId="2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left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/>
    </xf>
    <xf numFmtId="0" fontId="8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1" xfId="0" applyNumberFormat="1" applyFont="1" applyFill="1" applyBorder="1" applyAlignment="1">
      <alignment vertical="top" wrapText="1"/>
    </xf>
    <xf numFmtId="0" fontId="15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top" wrapText="1"/>
    </xf>
    <xf numFmtId="0" fontId="16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vertical="top" wrapText="1"/>
    </xf>
    <xf numFmtId="0" fontId="7" fillId="0" borderId="2" xfId="0" applyFont="1" applyFill="1" applyBorder="1" applyAlignment="1">
      <alignment horizontal="left" vertical="top" wrapText="1"/>
    </xf>
  </cellXfs>
  <cellStyles count="2">
    <cellStyle name="Запетая" xfId="1" builtinId="3"/>
    <cellStyle name="Нормален" xfId="0" builtinId="0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CQ561"/>
  <sheetViews>
    <sheetView showWhiteSpace="0" view="pageBreakPreview" topLeftCell="A61" zoomScale="130" zoomScaleNormal="110" zoomScaleSheetLayoutView="130" workbookViewId="0">
      <selection activeCell="B26" sqref="B26"/>
    </sheetView>
  </sheetViews>
  <sheetFormatPr defaultRowHeight="15.95" customHeight="1" outlineLevelRow="2" x14ac:dyDescent="0.3"/>
  <cols>
    <col min="1" max="1" width="5" style="25" customWidth="1"/>
    <col min="2" max="2" width="17.28515625" style="23" customWidth="1"/>
    <col min="3" max="3" width="20.85546875" style="107" customWidth="1"/>
    <col min="4" max="4" width="27.7109375" style="25" customWidth="1"/>
    <col min="5" max="5" width="7.42578125" style="26" hidden="1" customWidth="1"/>
    <col min="6" max="6" width="7.42578125" style="23" customWidth="1"/>
    <col min="7" max="7" width="15.28515625" style="23" customWidth="1"/>
    <col min="8" max="8" width="13.28515625" style="143" customWidth="1"/>
    <col min="9" max="10" width="9.28515625" style="100" bestFit="1" customWidth="1"/>
    <col min="11" max="11" width="11.7109375" style="445" customWidth="1"/>
    <col min="12" max="12" width="14" style="100" customWidth="1"/>
    <col min="13" max="13" width="11.7109375" style="100" customWidth="1"/>
    <col min="14" max="14" width="11.5703125" style="140" customWidth="1"/>
    <col min="15" max="16" width="12" style="22" customWidth="1"/>
    <col min="17" max="17" width="11.7109375" style="22" customWidth="1"/>
    <col min="18" max="18" width="11.5703125" style="22" customWidth="1"/>
    <col min="19" max="19" width="13.140625" style="22" customWidth="1"/>
    <col min="20" max="20" width="12.140625" style="22" customWidth="1"/>
    <col min="21" max="21" width="11.85546875" style="22" customWidth="1"/>
    <col min="22" max="22" width="13.42578125" style="22" customWidth="1"/>
    <col min="23" max="23" width="14.28515625" style="22" customWidth="1"/>
    <col min="24" max="24" width="12.140625" style="22" customWidth="1"/>
    <col min="25" max="25" width="12.28515625" style="22" customWidth="1"/>
    <col min="26" max="26" width="11.5703125" style="22" customWidth="1"/>
    <col min="27" max="28" width="12.140625" style="22" customWidth="1"/>
    <col min="29" max="29" width="12.42578125" style="22" customWidth="1"/>
    <col min="30" max="30" width="12.7109375" style="22" customWidth="1"/>
    <col min="31" max="31" width="12.42578125" style="22" customWidth="1"/>
    <col min="32" max="32" width="11.7109375" style="22" customWidth="1"/>
    <col min="33" max="33" width="12.7109375" style="22" customWidth="1"/>
    <col min="34" max="34" width="12.85546875" style="3" customWidth="1"/>
    <col min="35" max="35" width="13.5703125" style="3" customWidth="1"/>
    <col min="36" max="37" width="11.85546875" style="3" customWidth="1"/>
    <col min="38" max="39" width="12.7109375" style="3" customWidth="1"/>
    <col min="40" max="40" width="12.28515625" style="3" customWidth="1"/>
    <col min="41" max="41" width="12.5703125" style="3" customWidth="1"/>
    <col min="42" max="42" width="11.85546875" style="3" customWidth="1"/>
    <col min="43" max="44" width="12.28515625" style="3" customWidth="1"/>
    <col min="45" max="45" width="12.42578125" style="3" customWidth="1"/>
    <col min="46" max="46" width="12.140625" style="3" customWidth="1"/>
    <col min="47" max="47" width="12" style="3" customWidth="1"/>
    <col min="48" max="48" width="13" style="3" customWidth="1"/>
    <col min="49" max="49" width="11.5703125" style="3" customWidth="1"/>
    <col min="50" max="50" width="11.85546875" style="3" customWidth="1"/>
    <col min="51" max="51" width="12.5703125" style="3" customWidth="1"/>
    <col min="52" max="52" width="11.5703125" style="3" customWidth="1"/>
    <col min="53" max="53" width="12.140625" style="3" customWidth="1"/>
    <col min="54" max="54" width="11.5703125" style="3" customWidth="1"/>
    <col min="55" max="55" width="11.28515625" style="3" customWidth="1"/>
    <col min="56" max="56" width="10.85546875" style="3" customWidth="1"/>
    <col min="57" max="58" width="10.28515625" style="3" customWidth="1"/>
    <col min="59" max="59" width="10.5703125" style="3" customWidth="1"/>
    <col min="60" max="60" width="11.28515625" style="3" customWidth="1"/>
    <col min="61" max="61" width="10.42578125" style="3" customWidth="1"/>
    <col min="62" max="62" width="10.28515625" style="3" customWidth="1"/>
    <col min="63" max="69" width="9.140625" style="3"/>
  </cols>
  <sheetData>
    <row r="1" spans="1:69" ht="15.95" customHeight="1" x14ac:dyDescent="0.3">
      <c r="H1" s="296"/>
      <c r="J1" s="23" t="s">
        <v>0</v>
      </c>
      <c r="K1" s="100"/>
    </row>
    <row r="2" spans="1:69" ht="15.95" customHeight="1" x14ac:dyDescent="0.3">
      <c r="B2" s="298"/>
      <c r="H2" s="214"/>
      <c r="K2" s="100"/>
    </row>
    <row r="3" spans="1:69" ht="15.95" customHeight="1" x14ac:dyDescent="0.3">
      <c r="H3" s="296"/>
      <c r="K3" s="100"/>
    </row>
    <row r="4" spans="1:69" ht="15.95" customHeight="1" x14ac:dyDescent="0.3">
      <c r="B4" s="546" t="s">
        <v>1</v>
      </c>
      <c r="C4" s="546"/>
      <c r="D4" s="546"/>
      <c r="E4" s="546"/>
      <c r="F4" s="546"/>
      <c r="G4" s="546"/>
      <c r="H4" s="546"/>
      <c r="K4" s="100"/>
    </row>
    <row r="5" spans="1:69" ht="15.95" customHeight="1" x14ac:dyDescent="0.3">
      <c r="B5" s="546" t="s">
        <v>2</v>
      </c>
      <c r="C5" s="546"/>
      <c r="D5" s="546"/>
      <c r="E5" s="546"/>
      <c r="F5" s="546"/>
      <c r="G5" s="546"/>
      <c r="H5" s="546"/>
      <c r="K5" s="100"/>
    </row>
    <row r="6" spans="1:69" ht="15.95" customHeight="1" x14ac:dyDescent="0.3">
      <c r="B6" s="547" t="s">
        <v>3</v>
      </c>
      <c r="C6" s="547"/>
      <c r="D6" s="547"/>
      <c r="E6" s="547"/>
      <c r="F6" s="547"/>
      <c r="G6" s="547"/>
      <c r="H6" s="547"/>
      <c r="K6" s="100"/>
    </row>
    <row r="7" spans="1:69" ht="15.95" customHeight="1" x14ac:dyDescent="0.3">
      <c r="B7" s="546" t="s">
        <v>807</v>
      </c>
      <c r="C7" s="546"/>
      <c r="D7" s="546"/>
      <c r="E7" s="546"/>
      <c r="F7" s="546"/>
      <c r="G7" s="546"/>
      <c r="H7" s="546"/>
      <c r="K7" s="100"/>
    </row>
    <row r="8" spans="1:69" ht="15.95" customHeight="1" x14ac:dyDescent="0.3">
      <c r="H8" s="296"/>
      <c r="K8" s="100"/>
    </row>
    <row r="9" spans="1:69" ht="15.95" customHeight="1" x14ac:dyDescent="0.3">
      <c r="A9" s="545" t="s">
        <v>4</v>
      </c>
      <c r="B9" s="549" t="s">
        <v>5</v>
      </c>
      <c r="C9" s="550" t="s">
        <v>6</v>
      </c>
      <c r="D9" s="545" t="s">
        <v>7</v>
      </c>
      <c r="E9" s="551" t="s">
        <v>8</v>
      </c>
      <c r="F9" s="295"/>
      <c r="G9" s="552" t="s">
        <v>94</v>
      </c>
      <c r="H9" s="545" t="s">
        <v>9</v>
      </c>
      <c r="I9" s="20"/>
      <c r="J9" s="68"/>
      <c r="K9" s="68"/>
    </row>
    <row r="10" spans="1:69" s="3" customFormat="1" ht="43.5" customHeight="1" outlineLevel="1" x14ac:dyDescent="0.3">
      <c r="A10" s="548"/>
      <c r="B10" s="549"/>
      <c r="C10" s="550"/>
      <c r="D10" s="545"/>
      <c r="E10" s="551"/>
      <c r="F10" s="295" t="s">
        <v>608</v>
      </c>
      <c r="G10" s="552"/>
      <c r="H10" s="545"/>
      <c r="I10" s="20" t="s">
        <v>608</v>
      </c>
      <c r="J10" s="221" t="s">
        <v>800</v>
      </c>
      <c r="K10" s="223" t="s">
        <v>801</v>
      </c>
      <c r="L10" s="100"/>
      <c r="M10" s="100"/>
      <c r="N10" s="140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</row>
    <row r="11" spans="1:69" s="3" customFormat="1" ht="15.95" customHeight="1" outlineLevel="2" x14ac:dyDescent="0.3">
      <c r="A11" s="29">
        <v>1</v>
      </c>
      <c r="B11" s="28" t="s">
        <v>449</v>
      </c>
      <c r="C11" s="29" t="s">
        <v>146</v>
      </c>
      <c r="D11" s="29" t="s">
        <v>10</v>
      </c>
      <c r="E11" s="30" t="s">
        <v>11</v>
      </c>
      <c r="F11" s="27" t="s">
        <v>11</v>
      </c>
      <c r="G11" s="27" t="s">
        <v>12</v>
      </c>
      <c r="H11" s="29">
        <v>7.7930000000000001</v>
      </c>
      <c r="I11" s="219">
        <v>1.2</v>
      </c>
      <c r="J11" s="222">
        <v>24</v>
      </c>
      <c r="K11" s="69">
        <f>(H11*I11*J11)</f>
        <v>224.4384</v>
      </c>
      <c r="L11" s="100"/>
      <c r="M11" s="100"/>
      <c r="N11" s="140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</row>
    <row r="12" spans="1:69" s="3" customFormat="1" ht="15.95" customHeight="1" outlineLevel="2" x14ac:dyDescent="0.3">
      <c r="A12" s="29">
        <v>2</v>
      </c>
      <c r="B12" s="28" t="s">
        <v>449</v>
      </c>
      <c r="C12" s="29" t="s">
        <v>145</v>
      </c>
      <c r="D12" s="29" t="s">
        <v>10</v>
      </c>
      <c r="E12" s="30" t="s">
        <v>11</v>
      </c>
      <c r="F12" s="27" t="s">
        <v>11</v>
      </c>
      <c r="G12" s="27" t="s">
        <v>12</v>
      </c>
      <c r="H12" s="29">
        <v>4.6189999999999998</v>
      </c>
      <c r="I12" s="219">
        <v>1.2</v>
      </c>
      <c r="J12" s="222">
        <v>24</v>
      </c>
      <c r="K12" s="69">
        <f t="shared" ref="K12:K56" si="0">(H12*I12*J12)</f>
        <v>133.02719999999999</v>
      </c>
      <c r="L12" s="100"/>
      <c r="M12" s="100"/>
      <c r="N12" s="140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</row>
    <row r="13" spans="1:69" s="3" customFormat="1" ht="15.95" customHeight="1" outlineLevel="2" x14ac:dyDescent="0.3">
      <c r="A13" s="29">
        <v>3</v>
      </c>
      <c r="B13" s="28" t="s">
        <v>449</v>
      </c>
      <c r="C13" s="301" t="s">
        <v>147</v>
      </c>
      <c r="D13" s="301" t="s">
        <v>13</v>
      </c>
      <c r="E13" s="303" t="s">
        <v>11</v>
      </c>
      <c r="F13" s="27" t="s">
        <v>11</v>
      </c>
      <c r="G13" s="31" t="s">
        <v>30</v>
      </c>
      <c r="H13" s="301">
        <v>2.8149999999999999</v>
      </c>
      <c r="I13" s="219">
        <v>1.2</v>
      </c>
      <c r="J13" s="222">
        <v>34</v>
      </c>
      <c r="K13" s="69">
        <f t="shared" si="0"/>
        <v>114.85199999999999</v>
      </c>
      <c r="L13" s="100"/>
      <c r="M13" s="100"/>
      <c r="N13" s="140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</row>
    <row r="14" spans="1:69" s="3" customFormat="1" ht="15.95" customHeight="1" outlineLevel="2" x14ac:dyDescent="0.3">
      <c r="A14" s="29">
        <v>4</v>
      </c>
      <c r="B14" s="28" t="s">
        <v>449</v>
      </c>
      <c r="C14" s="301" t="s">
        <v>231</v>
      </c>
      <c r="D14" s="301" t="s">
        <v>15</v>
      </c>
      <c r="E14" s="303" t="s">
        <v>11</v>
      </c>
      <c r="F14" s="27" t="s">
        <v>11</v>
      </c>
      <c r="G14" s="31" t="s">
        <v>30</v>
      </c>
      <c r="H14" s="301">
        <v>2.1389999999999998</v>
      </c>
      <c r="I14" s="219">
        <v>1.2</v>
      </c>
      <c r="J14" s="222">
        <v>34</v>
      </c>
      <c r="K14" s="69">
        <f t="shared" si="0"/>
        <v>87.271199999999993</v>
      </c>
      <c r="L14" s="100"/>
      <c r="M14" s="100"/>
      <c r="N14" s="140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</row>
    <row r="15" spans="1:69" s="2" customFormat="1" ht="15.95" customHeight="1" outlineLevel="2" x14ac:dyDescent="0.3">
      <c r="A15" s="29">
        <v>5</v>
      </c>
      <c r="B15" s="49" t="s">
        <v>449</v>
      </c>
      <c r="C15" s="32" t="s">
        <v>605</v>
      </c>
      <c r="D15" s="32" t="s">
        <v>606</v>
      </c>
      <c r="E15" s="49" t="s">
        <v>19</v>
      </c>
      <c r="F15" s="28" t="s">
        <v>19</v>
      </c>
      <c r="G15" s="43" t="s">
        <v>30</v>
      </c>
      <c r="H15" s="32">
        <v>5.4290000000000003</v>
      </c>
      <c r="I15" s="220">
        <v>0.7</v>
      </c>
      <c r="J15" s="222">
        <v>34</v>
      </c>
      <c r="K15" s="69">
        <f t="shared" si="0"/>
        <v>129.21019999999999</v>
      </c>
      <c r="L15" s="100"/>
      <c r="M15" s="100"/>
      <c r="N15" s="140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s="2" customFormat="1" ht="15.95" customHeight="1" outlineLevel="2" x14ac:dyDescent="0.3">
      <c r="A16" s="29">
        <v>6</v>
      </c>
      <c r="B16" s="164" t="s">
        <v>449</v>
      </c>
      <c r="C16" s="108" t="s">
        <v>322</v>
      </c>
      <c r="D16" s="165" t="s">
        <v>403</v>
      </c>
      <c r="E16" s="36" t="s">
        <v>11</v>
      </c>
      <c r="F16" s="27" t="s">
        <v>11</v>
      </c>
      <c r="G16" s="167" t="s">
        <v>30</v>
      </c>
      <c r="H16" s="108">
        <v>2.7879999999999998</v>
      </c>
      <c r="I16" s="219">
        <v>1.2</v>
      </c>
      <c r="J16" s="222">
        <v>34</v>
      </c>
      <c r="K16" s="69">
        <f t="shared" si="0"/>
        <v>113.75039999999998</v>
      </c>
      <c r="L16" s="100"/>
      <c r="M16" s="100"/>
      <c r="N16" s="140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s="2" customFormat="1" ht="15.95" customHeight="1" outlineLevel="2" x14ac:dyDescent="0.3">
      <c r="A17" s="29">
        <v>7</v>
      </c>
      <c r="B17" s="164" t="s">
        <v>449</v>
      </c>
      <c r="C17" s="301" t="s">
        <v>148</v>
      </c>
      <c r="D17" s="166" t="s">
        <v>18</v>
      </c>
      <c r="E17" s="303" t="s">
        <v>19</v>
      </c>
      <c r="F17" s="28" t="s">
        <v>19</v>
      </c>
      <c r="G17" s="167" t="s">
        <v>30</v>
      </c>
      <c r="H17" s="301">
        <v>3.1720000000000002</v>
      </c>
      <c r="I17" s="220">
        <v>0.7</v>
      </c>
      <c r="J17" s="222">
        <v>34</v>
      </c>
      <c r="K17" s="69">
        <f t="shared" si="0"/>
        <v>75.493600000000001</v>
      </c>
      <c r="L17" s="100"/>
      <c r="M17" s="100"/>
      <c r="N17" s="140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s="2" customFormat="1" ht="15.95" customHeight="1" outlineLevel="2" x14ac:dyDescent="0.3">
      <c r="A18" s="29">
        <v>8</v>
      </c>
      <c r="B18" s="161" t="s">
        <v>449</v>
      </c>
      <c r="C18" s="32" t="s">
        <v>646</v>
      </c>
      <c r="D18" s="157" t="s">
        <v>643</v>
      </c>
      <c r="E18" s="36"/>
      <c r="F18" s="300" t="s">
        <v>11</v>
      </c>
      <c r="G18" s="156" t="s">
        <v>30</v>
      </c>
      <c r="H18" s="32">
        <v>13.598000000000001</v>
      </c>
      <c r="I18" s="55">
        <v>1.2</v>
      </c>
      <c r="J18" s="222">
        <v>34</v>
      </c>
      <c r="K18" s="69">
        <f t="shared" si="0"/>
        <v>554.7983999999999</v>
      </c>
      <c r="L18" s="100"/>
      <c r="M18" s="100"/>
      <c r="N18" s="140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s="2" customFormat="1" ht="15.95" customHeight="1" outlineLevel="2" x14ac:dyDescent="0.3">
      <c r="A19" s="29">
        <v>9</v>
      </c>
      <c r="B19" s="161" t="s">
        <v>449</v>
      </c>
      <c r="C19" s="32" t="s">
        <v>647</v>
      </c>
      <c r="D19" s="157" t="s">
        <v>643</v>
      </c>
      <c r="E19" s="36"/>
      <c r="F19" s="300" t="s">
        <v>11</v>
      </c>
      <c r="G19" s="156" t="s">
        <v>30</v>
      </c>
      <c r="H19" s="32">
        <v>13.298</v>
      </c>
      <c r="I19" s="55">
        <v>1.2</v>
      </c>
      <c r="J19" s="222">
        <v>34</v>
      </c>
      <c r="K19" s="69">
        <f t="shared" si="0"/>
        <v>542.55840000000001</v>
      </c>
      <c r="L19" s="100"/>
      <c r="M19" s="100"/>
      <c r="N19" s="140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s="2" customFormat="1" ht="15.95" customHeight="1" outlineLevel="2" x14ac:dyDescent="0.3">
      <c r="A20" s="29">
        <v>10</v>
      </c>
      <c r="B20" s="161" t="s">
        <v>449</v>
      </c>
      <c r="C20" s="32" t="s">
        <v>648</v>
      </c>
      <c r="D20" s="157" t="s">
        <v>643</v>
      </c>
      <c r="E20" s="36"/>
      <c r="F20" s="300" t="s">
        <v>11</v>
      </c>
      <c r="G20" s="156" t="s">
        <v>30</v>
      </c>
      <c r="H20" s="32">
        <v>9.1989999999999998</v>
      </c>
      <c r="I20" s="55">
        <v>1.2</v>
      </c>
      <c r="J20" s="222">
        <v>34</v>
      </c>
      <c r="K20" s="69">
        <f t="shared" si="0"/>
        <v>375.31920000000002</v>
      </c>
      <c r="L20" s="100"/>
      <c r="M20" s="100"/>
      <c r="N20" s="140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s="2" customFormat="1" ht="15.95" customHeight="1" outlineLevel="2" x14ac:dyDescent="0.3">
      <c r="A21" s="29">
        <v>11</v>
      </c>
      <c r="B21" s="161" t="s">
        <v>449</v>
      </c>
      <c r="C21" s="32" t="s">
        <v>649</v>
      </c>
      <c r="D21" s="157" t="s">
        <v>643</v>
      </c>
      <c r="E21" s="36"/>
      <c r="F21" s="300" t="s">
        <v>43</v>
      </c>
      <c r="G21" s="156" t="s">
        <v>30</v>
      </c>
      <c r="H21" s="32">
        <v>9.0500000000000007</v>
      </c>
      <c r="I21" s="220">
        <v>0.7</v>
      </c>
      <c r="J21" s="222">
        <v>34</v>
      </c>
      <c r="K21" s="69">
        <f t="shared" si="0"/>
        <v>215.39</v>
      </c>
      <c r="L21" s="100"/>
      <c r="M21" s="100"/>
      <c r="N21" s="140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s="2" customFormat="1" ht="15.95" customHeight="1" outlineLevel="2" x14ac:dyDescent="0.3">
      <c r="A22" s="29">
        <v>12</v>
      </c>
      <c r="B22" s="161" t="s">
        <v>449</v>
      </c>
      <c r="C22" s="32" t="s">
        <v>650</v>
      </c>
      <c r="D22" s="157" t="s">
        <v>643</v>
      </c>
      <c r="E22" s="36"/>
      <c r="F22" s="300" t="s">
        <v>43</v>
      </c>
      <c r="G22" s="156" t="s">
        <v>30</v>
      </c>
      <c r="H22" s="32">
        <v>5.8250000000000002</v>
      </c>
      <c r="I22" s="220">
        <v>0.7</v>
      </c>
      <c r="J22" s="222">
        <v>34</v>
      </c>
      <c r="K22" s="69">
        <f t="shared" si="0"/>
        <v>138.63499999999999</v>
      </c>
      <c r="L22" s="100"/>
      <c r="M22" s="100"/>
      <c r="N22" s="140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s="2" customFormat="1" ht="15.95" customHeight="1" outlineLevel="2" x14ac:dyDescent="0.3">
      <c r="A23" s="29">
        <v>13</v>
      </c>
      <c r="B23" s="161" t="s">
        <v>449</v>
      </c>
      <c r="C23" s="32" t="s">
        <v>651</v>
      </c>
      <c r="D23" s="157" t="s">
        <v>643</v>
      </c>
      <c r="E23" s="36"/>
      <c r="F23" s="300" t="s">
        <v>43</v>
      </c>
      <c r="G23" s="156" t="s">
        <v>30</v>
      </c>
      <c r="H23" s="32">
        <v>6.0010000000000003</v>
      </c>
      <c r="I23" s="220">
        <v>0.7</v>
      </c>
      <c r="J23" s="222">
        <v>34</v>
      </c>
      <c r="K23" s="69">
        <f t="shared" si="0"/>
        <v>142.82380000000001</v>
      </c>
      <c r="L23" s="100"/>
      <c r="M23" s="100"/>
      <c r="N23" s="140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s="2" customFormat="1" ht="15.95" customHeight="1" outlineLevel="2" x14ac:dyDescent="0.3">
      <c r="A24" s="29">
        <v>14</v>
      </c>
      <c r="B24" s="161" t="s">
        <v>449</v>
      </c>
      <c r="C24" s="32" t="s">
        <v>652</v>
      </c>
      <c r="D24" s="157" t="s">
        <v>643</v>
      </c>
      <c r="E24" s="36"/>
      <c r="F24" s="300" t="s">
        <v>43</v>
      </c>
      <c r="G24" s="156" t="s">
        <v>30</v>
      </c>
      <c r="H24" s="32">
        <v>42.56</v>
      </c>
      <c r="I24" s="55">
        <v>1.2</v>
      </c>
      <c r="J24" s="222">
        <v>34</v>
      </c>
      <c r="K24" s="69">
        <f t="shared" si="0"/>
        <v>1736.4480000000001</v>
      </c>
      <c r="L24" s="100"/>
      <c r="M24" s="100"/>
      <c r="N24" s="140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s="2" customFormat="1" ht="15.95" customHeight="1" outlineLevel="2" x14ac:dyDescent="0.3">
      <c r="A25" s="29">
        <v>15</v>
      </c>
      <c r="B25" s="161" t="s">
        <v>449</v>
      </c>
      <c r="C25" s="32" t="s">
        <v>653</v>
      </c>
      <c r="D25" s="157" t="s">
        <v>643</v>
      </c>
      <c r="E25" s="36"/>
      <c r="F25" s="300" t="s">
        <v>43</v>
      </c>
      <c r="G25" s="156" t="s">
        <v>30</v>
      </c>
      <c r="H25" s="32">
        <v>46.02</v>
      </c>
      <c r="I25" s="55">
        <v>1.2</v>
      </c>
      <c r="J25" s="222">
        <v>34</v>
      </c>
      <c r="K25" s="69">
        <f t="shared" si="0"/>
        <v>1877.6160000000002</v>
      </c>
      <c r="L25" s="100"/>
      <c r="M25" s="100"/>
      <c r="N25" s="140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s="2" customFormat="1" ht="15.95" customHeight="1" outlineLevel="2" x14ac:dyDescent="0.3">
      <c r="A26" s="29">
        <v>16</v>
      </c>
      <c r="B26" s="164" t="s">
        <v>449</v>
      </c>
      <c r="C26" s="108" t="s">
        <v>323</v>
      </c>
      <c r="D26" s="166" t="s">
        <v>404</v>
      </c>
      <c r="E26" s="36" t="s">
        <v>21</v>
      </c>
      <c r="F26" s="34" t="s">
        <v>21</v>
      </c>
      <c r="G26" s="448" t="s">
        <v>324</v>
      </c>
      <c r="H26" s="121">
        <v>2.8</v>
      </c>
      <c r="I26" s="175">
        <v>1.2</v>
      </c>
      <c r="J26" s="222">
        <v>34</v>
      </c>
      <c r="K26" s="69">
        <f t="shared" si="0"/>
        <v>114.24</v>
      </c>
      <c r="L26" s="100"/>
      <c r="M26" s="100"/>
      <c r="N26" s="140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s="15" customFormat="1" ht="15.95" customHeight="1" outlineLevel="2" x14ac:dyDescent="0.3">
      <c r="A27" s="29">
        <v>17</v>
      </c>
      <c r="B27" s="164" t="s">
        <v>449</v>
      </c>
      <c r="C27" s="108" t="s">
        <v>735</v>
      </c>
      <c r="D27" s="166" t="s">
        <v>13</v>
      </c>
      <c r="E27" s="36"/>
      <c r="F27" s="300" t="s">
        <v>17</v>
      </c>
      <c r="G27" s="156" t="s">
        <v>30</v>
      </c>
      <c r="H27" s="108">
        <v>5.3040000000000003</v>
      </c>
      <c r="I27" s="55">
        <v>1.2</v>
      </c>
      <c r="J27" s="222">
        <v>34</v>
      </c>
      <c r="K27" s="69">
        <f t="shared" si="0"/>
        <v>216.4032</v>
      </c>
      <c r="L27" s="100"/>
      <c r="M27" s="100"/>
      <c r="N27" s="140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</row>
    <row r="28" spans="1:69" s="15" customFormat="1" ht="15.95" customHeight="1" outlineLevel="2" x14ac:dyDescent="0.3">
      <c r="A28" s="392">
        <v>18</v>
      </c>
      <c r="B28" s="393" t="s">
        <v>449</v>
      </c>
      <c r="C28" s="394" t="s">
        <v>741</v>
      </c>
      <c r="D28" s="395" t="s">
        <v>728</v>
      </c>
      <c r="E28" s="396"/>
      <c r="F28" s="328" t="s">
        <v>43</v>
      </c>
      <c r="G28" s="160" t="s">
        <v>30</v>
      </c>
      <c r="H28" s="397">
        <v>4.6040000000000001</v>
      </c>
      <c r="I28" s="398">
        <v>0.7</v>
      </c>
      <c r="J28" s="399">
        <v>34</v>
      </c>
      <c r="K28" s="331">
        <f t="shared" si="0"/>
        <v>109.5752</v>
      </c>
      <c r="L28" s="100"/>
      <c r="M28" s="100"/>
      <c r="N28" s="140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</row>
    <row r="29" spans="1:69" s="104" customFormat="1" ht="15.95" customHeight="1" outlineLevel="2" x14ac:dyDescent="0.3">
      <c r="A29" s="29">
        <v>19</v>
      </c>
      <c r="B29" s="28" t="s">
        <v>449</v>
      </c>
      <c r="C29" s="429" t="s">
        <v>516</v>
      </c>
      <c r="D29" s="429" t="s">
        <v>518</v>
      </c>
      <c r="E29" s="430" t="s">
        <v>43</v>
      </c>
      <c r="F29" s="430" t="s">
        <v>43</v>
      </c>
      <c r="G29" s="43" t="s">
        <v>30</v>
      </c>
      <c r="H29" s="431">
        <v>6</v>
      </c>
      <c r="I29" s="300">
        <v>0.7</v>
      </c>
      <c r="J29" s="222">
        <v>34</v>
      </c>
      <c r="K29" s="69">
        <f t="shared" si="0"/>
        <v>142.79999999999998</v>
      </c>
      <c r="L29" s="100"/>
      <c r="M29" s="100"/>
      <c r="N29" s="140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440"/>
      <c r="AB29" s="440"/>
      <c r="AC29" s="440"/>
      <c r="AD29" s="440"/>
      <c r="AE29" s="440"/>
      <c r="AF29" s="440"/>
      <c r="AG29" s="440"/>
      <c r="AH29" s="436"/>
    </row>
    <row r="30" spans="1:69" s="104" customFormat="1" ht="15.95" customHeight="1" outlineLevel="2" x14ac:dyDescent="0.3">
      <c r="A30" s="29">
        <v>20</v>
      </c>
      <c r="B30" s="28" t="s">
        <v>449</v>
      </c>
      <c r="C30" s="429" t="s">
        <v>517</v>
      </c>
      <c r="D30" s="429" t="s">
        <v>518</v>
      </c>
      <c r="E30" s="430" t="s">
        <v>43</v>
      </c>
      <c r="F30" s="430" t="s">
        <v>43</v>
      </c>
      <c r="G30" s="43" t="s">
        <v>30</v>
      </c>
      <c r="H30" s="429">
        <v>13.667999999999999</v>
      </c>
      <c r="I30" s="300">
        <v>1.2</v>
      </c>
      <c r="J30" s="222">
        <v>34</v>
      </c>
      <c r="K30" s="69">
        <f t="shared" si="0"/>
        <v>557.6543999999999</v>
      </c>
      <c r="L30" s="100"/>
      <c r="M30" s="100"/>
      <c r="N30" s="140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440"/>
      <c r="AB30" s="440"/>
      <c r="AC30" s="440"/>
      <c r="AD30" s="440"/>
      <c r="AE30" s="440"/>
      <c r="AF30" s="440"/>
      <c r="AG30" s="440"/>
      <c r="AH30" s="436"/>
    </row>
    <row r="31" spans="1:69" s="15" customFormat="1" ht="15.95" customHeight="1" outlineLevel="1" x14ac:dyDescent="0.3">
      <c r="A31" s="402"/>
      <c r="B31" s="403" t="s">
        <v>802</v>
      </c>
      <c r="C31" s="404"/>
      <c r="D31" s="405"/>
      <c r="E31" s="406"/>
      <c r="F31" s="407"/>
      <c r="G31" s="408"/>
      <c r="H31" s="409">
        <f>SUM(H11:H30)</f>
        <v>206.68200000000004</v>
      </c>
      <c r="I31" s="410"/>
      <c r="J31" s="338"/>
      <c r="K31" s="446"/>
      <c r="L31" s="100"/>
      <c r="M31" s="100"/>
      <c r="N31" s="140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</row>
    <row r="32" spans="1:69" s="2" customFormat="1" ht="15.95" customHeight="1" outlineLevel="1" x14ac:dyDescent="0.3">
      <c r="A32" s="94"/>
      <c r="B32" s="39"/>
      <c r="C32" s="94"/>
      <c r="D32" s="32"/>
      <c r="E32" s="33"/>
      <c r="F32" s="55"/>
      <c r="G32" s="40"/>
      <c r="H32" s="94"/>
      <c r="I32" s="55"/>
      <c r="J32" s="68"/>
      <c r="K32" s="69"/>
      <c r="L32" s="100"/>
      <c r="M32" s="100"/>
      <c r="N32" s="140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s="15" customFormat="1" ht="15.95" customHeight="1" outlineLevel="1" x14ac:dyDescent="0.3">
      <c r="A33" s="29"/>
      <c r="B33" s="39"/>
      <c r="C33" s="108"/>
      <c r="D33" s="301"/>
      <c r="E33" s="36"/>
      <c r="F33" s="175"/>
      <c r="G33" s="41"/>
      <c r="H33" s="108"/>
      <c r="I33" s="175"/>
      <c r="J33" s="68"/>
      <c r="K33" s="69"/>
      <c r="L33" s="100"/>
      <c r="M33" s="100"/>
      <c r="N33" s="140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s="3" customFormat="1" ht="15.95" customHeight="1" outlineLevel="1" x14ac:dyDescent="0.3">
      <c r="A34" s="29"/>
      <c r="B34" s="31"/>
      <c r="C34" s="108"/>
      <c r="D34" s="301"/>
      <c r="E34" s="36"/>
      <c r="F34" s="175"/>
      <c r="G34" s="41"/>
      <c r="H34" s="108"/>
      <c r="I34" s="175"/>
      <c r="J34" s="68"/>
      <c r="K34" s="69"/>
      <c r="L34" s="100"/>
      <c r="M34" s="100"/>
      <c r="N34" s="140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</row>
    <row r="35" spans="1:69" s="15" customFormat="1" ht="15.95" customHeight="1" outlineLevel="2" x14ac:dyDescent="0.3">
      <c r="A35" s="46">
        <v>1</v>
      </c>
      <c r="B35" s="43" t="s">
        <v>448</v>
      </c>
      <c r="C35" s="46" t="s">
        <v>233</v>
      </c>
      <c r="D35" s="297" t="s">
        <v>393</v>
      </c>
      <c r="E35" s="44" t="s">
        <v>11</v>
      </c>
      <c r="F35" s="62" t="s">
        <v>11</v>
      </c>
      <c r="G35" s="45" t="s">
        <v>30</v>
      </c>
      <c r="H35" s="46">
        <v>2.0529999999999999</v>
      </c>
      <c r="I35" s="55">
        <v>1.2</v>
      </c>
      <c r="J35" s="69">
        <v>42</v>
      </c>
      <c r="K35" s="69">
        <f t="shared" si="0"/>
        <v>103.4712</v>
      </c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  <c r="AM35" s="141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s="15" customFormat="1" ht="15.95" customHeight="1" outlineLevel="2" x14ac:dyDescent="0.3">
      <c r="A36" s="46">
        <v>2</v>
      </c>
      <c r="B36" s="43" t="s">
        <v>448</v>
      </c>
      <c r="C36" s="46" t="s">
        <v>235</v>
      </c>
      <c r="D36" s="46" t="s">
        <v>395</v>
      </c>
      <c r="E36" s="44" t="s">
        <v>17</v>
      </c>
      <c r="F36" s="62" t="s">
        <v>17</v>
      </c>
      <c r="G36" s="45" t="s">
        <v>30</v>
      </c>
      <c r="H36" s="46">
        <v>1.464</v>
      </c>
      <c r="I36" s="55">
        <v>1.2</v>
      </c>
      <c r="J36" s="69">
        <v>42</v>
      </c>
      <c r="K36" s="69">
        <f t="shared" si="0"/>
        <v>73.785600000000002</v>
      </c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  <c r="AM36" s="141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s="15" customFormat="1" ht="15.95" customHeight="1" outlineLevel="2" x14ac:dyDescent="0.3">
      <c r="A37" s="46">
        <v>3</v>
      </c>
      <c r="B37" s="43" t="s">
        <v>448</v>
      </c>
      <c r="C37" s="46" t="s">
        <v>236</v>
      </c>
      <c r="D37" s="46" t="s">
        <v>395</v>
      </c>
      <c r="E37" s="44" t="s">
        <v>17</v>
      </c>
      <c r="F37" s="62" t="s">
        <v>17</v>
      </c>
      <c r="G37" s="45" t="s">
        <v>30</v>
      </c>
      <c r="H37" s="46">
        <v>0.80300000000000005</v>
      </c>
      <c r="I37" s="55">
        <v>1</v>
      </c>
      <c r="J37" s="69">
        <v>42</v>
      </c>
      <c r="K37" s="69">
        <f t="shared" si="0"/>
        <v>33.725999999999999</v>
      </c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41"/>
      <c r="AI37" s="141"/>
      <c r="AJ37" s="141"/>
      <c r="AK37" s="141"/>
      <c r="AL37" s="141"/>
      <c r="AM37" s="141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s="15" customFormat="1" ht="15.95" customHeight="1" outlineLevel="2" x14ac:dyDescent="0.3">
      <c r="A38" s="46">
        <v>4</v>
      </c>
      <c r="B38" s="49" t="s">
        <v>448</v>
      </c>
      <c r="C38" s="32" t="s">
        <v>580</v>
      </c>
      <c r="D38" s="32" t="s">
        <v>581</v>
      </c>
      <c r="E38" s="49" t="s">
        <v>21</v>
      </c>
      <c r="F38" s="175" t="s">
        <v>21</v>
      </c>
      <c r="G38" s="45" t="s">
        <v>30</v>
      </c>
      <c r="H38" s="32">
        <v>4.9009999999999998</v>
      </c>
      <c r="I38" s="55">
        <v>1.2</v>
      </c>
      <c r="J38" s="69">
        <v>42</v>
      </c>
      <c r="K38" s="69">
        <f t="shared" si="0"/>
        <v>247.0104</v>
      </c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1"/>
      <c r="AK38" s="141"/>
      <c r="AL38" s="141"/>
      <c r="AM38" s="141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s="15" customFormat="1" ht="15.95" customHeight="1" outlineLevel="2" x14ac:dyDescent="0.3">
      <c r="A39" s="354">
        <v>5</v>
      </c>
      <c r="B39" s="329" t="s">
        <v>448</v>
      </c>
      <c r="C39" s="354" t="s">
        <v>237</v>
      </c>
      <c r="D39" s="354" t="s">
        <v>396</v>
      </c>
      <c r="E39" s="412" t="s">
        <v>11</v>
      </c>
      <c r="F39" s="413" t="s">
        <v>11</v>
      </c>
      <c r="G39" s="329" t="s">
        <v>30</v>
      </c>
      <c r="H39" s="354">
        <v>1.151</v>
      </c>
      <c r="I39" s="139">
        <v>1.2</v>
      </c>
      <c r="J39" s="331">
        <v>42</v>
      </c>
      <c r="K39" s="331">
        <f t="shared" si="0"/>
        <v>58.010399999999997</v>
      </c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141"/>
      <c r="AJ39" s="141"/>
      <c r="AK39" s="141"/>
      <c r="AL39" s="141"/>
      <c r="AM39" s="141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s="104" customFormat="1" ht="15.95" customHeight="1" outlineLevel="2" x14ac:dyDescent="0.3">
      <c r="A40" s="46">
        <v>6</v>
      </c>
      <c r="B40" s="43" t="s">
        <v>448</v>
      </c>
      <c r="C40" s="455" t="s">
        <v>234</v>
      </c>
      <c r="D40" s="432" t="s">
        <v>394</v>
      </c>
      <c r="E40" s="433" t="s">
        <v>19</v>
      </c>
      <c r="F40" s="433" t="s">
        <v>19</v>
      </c>
      <c r="G40" s="43" t="s">
        <v>30</v>
      </c>
      <c r="H40" s="432">
        <v>1.907</v>
      </c>
      <c r="I40" s="300">
        <v>0.7</v>
      </c>
      <c r="J40" s="69">
        <v>42</v>
      </c>
      <c r="K40" s="69">
        <f t="shared" si="0"/>
        <v>56.065799999999996</v>
      </c>
      <c r="L40" s="141" t="s">
        <v>810</v>
      </c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  <c r="AA40" s="321"/>
      <c r="AB40" s="321"/>
      <c r="AC40" s="321"/>
      <c r="AD40" s="321"/>
      <c r="AE40" s="321"/>
      <c r="AF40" s="321"/>
      <c r="AG40" s="321"/>
      <c r="AH40" s="437"/>
      <c r="AI40" s="315"/>
      <c r="AJ40" s="315"/>
      <c r="AK40" s="315"/>
      <c r="AL40" s="315"/>
      <c r="AM40" s="315"/>
    </row>
    <row r="41" spans="1:69" s="104" customFormat="1" ht="15.95" customHeight="1" outlineLevel="2" x14ac:dyDescent="0.3">
      <c r="A41" s="46">
        <v>7</v>
      </c>
      <c r="B41" s="43" t="s">
        <v>448</v>
      </c>
      <c r="C41" s="453" t="s">
        <v>582</v>
      </c>
      <c r="D41" s="429" t="s">
        <v>583</v>
      </c>
      <c r="E41" s="430" t="s">
        <v>38</v>
      </c>
      <c r="F41" s="433" t="s">
        <v>38</v>
      </c>
      <c r="G41" s="43" t="s">
        <v>30</v>
      </c>
      <c r="H41" s="429">
        <v>7.9980000000000002</v>
      </c>
      <c r="I41" s="300">
        <v>0.7</v>
      </c>
      <c r="J41" s="69">
        <v>42</v>
      </c>
      <c r="K41" s="69">
        <f t="shared" si="0"/>
        <v>235.14119999999997</v>
      </c>
      <c r="L41" s="141" t="s">
        <v>810</v>
      </c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1"/>
      <c r="Z41" s="141"/>
      <c r="AA41" s="321"/>
      <c r="AB41" s="321"/>
      <c r="AC41" s="321"/>
      <c r="AD41" s="321"/>
      <c r="AE41" s="321"/>
      <c r="AF41" s="321"/>
      <c r="AG41" s="321"/>
      <c r="AH41" s="437"/>
      <c r="AI41" s="315"/>
      <c r="AJ41" s="315"/>
      <c r="AK41" s="315"/>
      <c r="AL41" s="315"/>
      <c r="AM41" s="315"/>
    </row>
    <row r="42" spans="1:69" s="15" customFormat="1" ht="15.95" customHeight="1" outlineLevel="1" x14ac:dyDescent="0.3">
      <c r="A42" s="355"/>
      <c r="B42" s="414" t="s">
        <v>802</v>
      </c>
      <c r="C42" s="355"/>
      <c r="D42" s="355"/>
      <c r="E42" s="357"/>
      <c r="F42" s="415"/>
      <c r="G42" s="337"/>
      <c r="H42" s="351">
        <f>SUM(H35:H41)</f>
        <v>20.277000000000001</v>
      </c>
      <c r="I42" s="415"/>
      <c r="J42" s="338"/>
      <c r="K42" s="446"/>
      <c r="L42" s="100"/>
      <c r="M42" s="100"/>
      <c r="N42" s="140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s="15" customFormat="1" ht="15.95" customHeight="1" outlineLevel="1" x14ac:dyDescent="0.3">
      <c r="A43" s="46"/>
      <c r="B43" s="38"/>
      <c r="C43" s="32"/>
      <c r="D43" s="32"/>
      <c r="E43" s="49"/>
      <c r="F43" s="55"/>
      <c r="G43" s="45"/>
      <c r="H43" s="94"/>
      <c r="I43" s="55"/>
      <c r="J43" s="68"/>
      <c r="K43" s="69"/>
      <c r="L43" s="100"/>
      <c r="M43" s="100"/>
      <c r="N43" s="140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s="15" customFormat="1" ht="15.95" customHeight="1" outlineLevel="1" x14ac:dyDescent="0.3">
      <c r="A44" s="46"/>
      <c r="B44" s="47"/>
      <c r="C44" s="46"/>
      <c r="D44" s="46"/>
      <c r="E44" s="44"/>
      <c r="F44" s="62"/>
      <c r="G44" s="45"/>
      <c r="H44" s="46"/>
      <c r="I44" s="62"/>
      <c r="J44" s="68"/>
      <c r="K44" s="69"/>
      <c r="L44" s="100"/>
      <c r="M44" s="100"/>
      <c r="N44" s="140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s="3" customFormat="1" ht="15.95" customHeight="1" outlineLevel="1" x14ac:dyDescent="0.3">
      <c r="A45" s="46"/>
      <c r="B45" s="43"/>
      <c r="C45" s="46"/>
      <c r="D45" s="46"/>
      <c r="E45" s="44"/>
      <c r="F45" s="62"/>
      <c r="G45" s="45"/>
      <c r="H45" s="46"/>
      <c r="I45" s="62"/>
      <c r="J45" s="68"/>
      <c r="K45" s="69"/>
      <c r="L45" s="100"/>
      <c r="M45" s="100"/>
      <c r="N45" s="140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</row>
    <row r="46" spans="1:69" s="2" customFormat="1" ht="15.95" customHeight="1" outlineLevel="2" x14ac:dyDescent="0.3">
      <c r="A46" s="32">
        <v>1</v>
      </c>
      <c r="B46" s="49" t="s">
        <v>447</v>
      </c>
      <c r="C46" s="108" t="s">
        <v>357</v>
      </c>
      <c r="D46" s="301" t="s">
        <v>45</v>
      </c>
      <c r="E46" s="36" t="s">
        <v>11</v>
      </c>
      <c r="F46" s="42" t="s">
        <v>11</v>
      </c>
      <c r="G46" s="50" t="s">
        <v>30</v>
      </c>
      <c r="H46" s="108">
        <v>1.268</v>
      </c>
      <c r="I46" s="55">
        <v>1.2</v>
      </c>
      <c r="J46" s="69">
        <v>41</v>
      </c>
      <c r="K46" s="69">
        <f t="shared" si="0"/>
        <v>62.385600000000004</v>
      </c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  <c r="Y46" s="141"/>
      <c r="Z46" s="141"/>
      <c r="AA46" s="22"/>
      <c r="AB46" s="22"/>
      <c r="AC46" s="22"/>
      <c r="AD46" s="22"/>
      <c r="AE46" s="22"/>
      <c r="AF46" s="22"/>
      <c r="AG46" s="22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s="2" customFormat="1" ht="15.95" customHeight="1" outlineLevel="2" x14ac:dyDescent="0.3">
      <c r="A47" s="32">
        <v>2</v>
      </c>
      <c r="B47" s="49" t="s">
        <v>447</v>
      </c>
      <c r="C47" s="108" t="s">
        <v>358</v>
      </c>
      <c r="D47" s="301" t="s">
        <v>45</v>
      </c>
      <c r="E47" s="36" t="s">
        <v>21</v>
      </c>
      <c r="F47" s="175" t="s">
        <v>21</v>
      </c>
      <c r="G47" s="50" t="s">
        <v>30</v>
      </c>
      <c r="H47" s="108">
        <v>1.4179999999999999</v>
      </c>
      <c r="I47" s="55">
        <v>1.2</v>
      </c>
      <c r="J47" s="69">
        <v>41</v>
      </c>
      <c r="K47" s="69">
        <f t="shared" si="0"/>
        <v>69.765599999999992</v>
      </c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  <c r="Y47" s="141"/>
      <c r="Z47" s="141"/>
      <c r="AA47" s="22"/>
      <c r="AB47" s="22"/>
      <c r="AC47" s="22"/>
      <c r="AD47" s="22"/>
      <c r="AE47" s="22"/>
      <c r="AF47" s="22"/>
      <c r="AG47" s="22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s="2" customFormat="1" ht="15.95" customHeight="1" outlineLevel="2" x14ac:dyDescent="0.3">
      <c r="A48" s="32">
        <v>3</v>
      </c>
      <c r="B48" s="49" t="s">
        <v>447</v>
      </c>
      <c r="C48" s="108" t="s">
        <v>359</v>
      </c>
      <c r="D48" s="166" t="s">
        <v>10</v>
      </c>
      <c r="E48" s="36" t="s">
        <v>19</v>
      </c>
      <c r="F48" s="28" t="s">
        <v>19</v>
      </c>
      <c r="G48" s="169" t="s">
        <v>30</v>
      </c>
      <c r="H48" s="108">
        <v>2.593</v>
      </c>
      <c r="I48" s="220">
        <v>0.7</v>
      </c>
      <c r="J48" s="69">
        <v>41</v>
      </c>
      <c r="K48" s="69">
        <f t="shared" si="0"/>
        <v>74.4191</v>
      </c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E48" s="141"/>
      <c r="AF48" s="141"/>
      <c r="AG48" s="141"/>
      <c r="AH48" s="141">
        <f>(AG48+7.44)</f>
        <v>7.44</v>
      </c>
      <c r="AI48" s="141">
        <f>(AH48+7.44)</f>
        <v>14.88</v>
      </c>
      <c r="AJ48" s="141">
        <f>(AI48+7.44)</f>
        <v>22.32</v>
      </c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s="2" customFormat="1" ht="15.95" customHeight="1" outlineLevel="2" x14ac:dyDescent="0.3">
      <c r="A49" s="32">
        <v>4</v>
      </c>
      <c r="B49" s="49" t="s">
        <v>447</v>
      </c>
      <c r="C49" s="108" t="s">
        <v>362</v>
      </c>
      <c r="D49" s="166" t="s">
        <v>10</v>
      </c>
      <c r="E49" s="36" t="s">
        <v>19</v>
      </c>
      <c r="F49" s="28" t="s">
        <v>19</v>
      </c>
      <c r="G49" s="169" t="s">
        <v>30</v>
      </c>
      <c r="H49" s="108">
        <v>2.2410000000000001</v>
      </c>
      <c r="I49" s="220">
        <v>0.7</v>
      </c>
      <c r="J49" s="69">
        <v>41</v>
      </c>
      <c r="K49" s="69">
        <f t="shared" si="0"/>
        <v>64.316699999999997</v>
      </c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>
        <f>(AG49+6.43)</f>
        <v>6.43</v>
      </c>
      <c r="AI49" s="141">
        <f>(AH49+6.43)</f>
        <v>12.86</v>
      </c>
      <c r="AJ49" s="141">
        <f>(AI49+6.43)</f>
        <v>19.29</v>
      </c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s="2" customFormat="1" ht="15.95" customHeight="1" outlineLevel="2" x14ac:dyDescent="0.3">
      <c r="A50" s="32">
        <v>5</v>
      </c>
      <c r="B50" s="49" t="s">
        <v>447</v>
      </c>
      <c r="C50" s="108" t="s">
        <v>363</v>
      </c>
      <c r="D50" s="166" t="s">
        <v>10</v>
      </c>
      <c r="E50" s="36" t="s">
        <v>19</v>
      </c>
      <c r="F50" s="28" t="s">
        <v>19</v>
      </c>
      <c r="G50" s="169" t="s">
        <v>30</v>
      </c>
      <c r="H50" s="108">
        <v>1.101</v>
      </c>
      <c r="I50" s="220">
        <v>0.7</v>
      </c>
      <c r="J50" s="69">
        <v>41</v>
      </c>
      <c r="K50" s="69">
        <f t="shared" si="0"/>
        <v>31.598699999999997</v>
      </c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  <c r="Y50" s="141"/>
      <c r="Z50" s="141"/>
      <c r="AA50" s="141"/>
      <c r="AB50" s="141"/>
      <c r="AC50" s="141"/>
      <c r="AD50" s="141"/>
      <c r="AE50" s="141"/>
      <c r="AF50" s="141"/>
      <c r="AG50" s="141"/>
      <c r="AH50" s="141">
        <f>(AG50+3.16)</f>
        <v>3.16</v>
      </c>
      <c r="AI50" s="141">
        <f>(AH50+3.16)</f>
        <v>6.32</v>
      </c>
      <c r="AJ50" s="141">
        <f>(AI50+3.16)</f>
        <v>9.48</v>
      </c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s="2" customFormat="1" ht="15.95" customHeight="1" outlineLevel="2" x14ac:dyDescent="0.3">
      <c r="A51" s="32">
        <v>6</v>
      </c>
      <c r="B51" s="49" t="s">
        <v>447</v>
      </c>
      <c r="C51" s="108" t="s">
        <v>364</v>
      </c>
      <c r="D51" s="166" t="s">
        <v>10</v>
      </c>
      <c r="E51" s="36" t="s">
        <v>19</v>
      </c>
      <c r="F51" s="28" t="s">
        <v>19</v>
      </c>
      <c r="G51" s="169" t="s">
        <v>30</v>
      </c>
      <c r="H51" s="108">
        <v>1.3959999999999999</v>
      </c>
      <c r="I51" s="220">
        <v>0.7</v>
      </c>
      <c r="J51" s="69">
        <v>41</v>
      </c>
      <c r="K51" s="69">
        <f t="shared" si="0"/>
        <v>40.06519999999999</v>
      </c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  <c r="Y51" s="141"/>
      <c r="Z51" s="141"/>
      <c r="AA51" s="141"/>
      <c r="AB51" s="141"/>
      <c r="AC51" s="141"/>
      <c r="AD51" s="141"/>
      <c r="AE51" s="141"/>
      <c r="AF51" s="141"/>
      <c r="AG51" s="141"/>
      <c r="AH51" s="141">
        <f>(AG51+4.01)</f>
        <v>4.01</v>
      </c>
      <c r="AI51" s="141">
        <f>(AH51+4.01)</f>
        <v>8.02</v>
      </c>
      <c r="AJ51" s="141">
        <f>(AI51+4.01)</f>
        <v>12.03</v>
      </c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s="2" customFormat="1" ht="15.95" customHeight="1" outlineLevel="2" x14ac:dyDescent="0.3">
      <c r="A52" s="162">
        <v>7</v>
      </c>
      <c r="B52" s="327" t="s">
        <v>447</v>
      </c>
      <c r="C52" s="397" t="s">
        <v>365</v>
      </c>
      <c r="D52" s="395" t="s">
        <v>10</v>
      </c>
      <c r="E52" s="396" t="s">
        <v>19</v>
      </c>
      <c r="F52" s="416" t="s">
        <v>19</v>
      </c>
      <c r="G52" s="169" t="s">
        <v>30</v>
      </c>
      <c r="H52" s="397">
        <v>1.266</v>
      </c>
      <c r="I52" s="398">
        <v>0.7</v>
      </c>
      <c r="J52" s="331">
        <v>41</v>
      </c>
      <c r="K52" s="331">
        <f t="shared" si="0"/>
        <v>36.334200000000003</v>
      </c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141"/>
      <c r="AG52" s="141"/>
      <c r="AH52" s="141">
        <f t="shared" ref="AH52:AM52" si="1">(AG52+3.63)</f>
        <v>3.63</v>
      </c>
      <c r="AI52" s="141">
        <f t="shared" si="1"/>
        <v>7.26</v>
      </c>
      <c r="AJ52" s="141">
        <f t="shared" si="1"/>
        <v>10.89</v>
      </c>
      <c r="AK52" s="141">
        <f t="shared" si="1"/>
        <v>14.52</v>
      </c>
      <c r="AL52" s="141">
        <f t="shared" si="1"/>
        <v>18.149999999999999</v>
      </c>
      <c r="AM52" s="141">
        <f t="shared" si="1"/>
        <v>21.779999999999998</v>
      </c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s="104" customFormat="1" ht="15.95" customHeight="1" outlineLevel="2" x14ac:dyDescent="0.3">
      <c r="A53" s="32">
        <v>8</v>
      </c>
      <c r="B53" s="49" t="s">
        <v>447</v>
      </c>
      <c r="C53" s="453" t="s">
        <v>538</v>
      </c>
      <c r="D53" s="429" t="s">
        <v>539</v>
      </c>
      <c r="E53" s="430" t="s">
        <v>19</v>
      </c>
      <c r="F53" s="433" t="s">
        <v>19</v>
      </c>
      <c r="G53" s="31" t="s">
        <v>30</v>
      </c>
      <c r="H53" s="429">
        <v>134.626</v>
      </c>
      <c r="I53" s="300">
        <v>1.2</v>
      </c>
      <c r="J53" s="69">
        <v>41</v>
      </c>
      <c r="K53" s="69">
        <f t="shared" si="0"/>
        <v>6623.5991999999997</v>
      </c>
      <c r="L53" s="141" t="s">
        <v>540</v>
      </c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  <c r="Y53" s="141"/>
      <c r="Z53" s="141"/>
      <c r="AA53" s="440"/>
      <c r="AB53" s="440"/>
      <c r="AC53" s="440"/>
      <c r="AD53" s="440"/>
      <c r="AE53" s="440"/>
      <c r="AF53" s="440"/>
      <c r="AG53" s="440"/>
      <c r="AH53" s="436"/>
    </row>
    <row r="54" spans="1:69" s="104" customFormat="1" ht="15.95" customHeight="1" outlineLevel="2" x14ac:dyDescent="0.3">
      <c r="A54" s="32">
        <v>9</v>
      </c>
      <c r="B54" s="49" t="s">
        <v>447</v>
      </c>
      <c r="C54" s="453" t="s">
        <v>542</v>
      </c>
      <c r="D54" s="429" t="s">
        <v>543</v>
      </c>
      <c r="E54" s="433" t="s">
        <v>21</v>
      </c>
      <c r="F54" s="433" t="s">
        <v>21</v>
      </c>
      <c r="G54" s="31" t="s">
        <v>30</v>
      </c>
      <c r="H54" s="429">
        <v>11.999000000000001</v>
      </c>
      <c r="I54" s="300">
        <v>1.2</v>
      </c>
      <c r="J54" s="69">
        <v>41</v>
      </c>
      <c r="K54" s="69">
        <f t="shared" si="0"/>
        <v>590.35079999999994</v>
      </c>
      <c r="L54" s="141">
        <f>(K54+59.04)</f>
        <v>649.3907999999999</v>
      </c>
      <c r="M54" s="141">
        <f t="shared" ref="M54:V54" si="2">(L54+59.04)</f>
        <v>708.43079999999986</v>
      </c>
      <c r="N54" s="141">
        <f t="shared" si="2"/>
        <v>767.47079999999983</v>
      </c>
      <c r="O54" s="141">
        <f t="shared" si="2"/>
        <v>826.51079999999979</v>
      </c>
      <c r="P54" s="141">
        <f t="shared" si="2"/>
        <v>885.55079999999975</v>
      </c>
      <c r="Q54" s="141">
        <f t="shared" si="2"/>
        <v>944.59079999999972</v>
      </c>
      <c r="R54" s="141">
        <f t="shared" si="2"/>
        <v>1003.6307999999997</v>
      </c>
      <c r="S54" s="141">
        <f t="shared" si="2"/>
        <v>1062.6707999999996</v>
      </c>
      <c r="T54" s="141">
        <f t="shared" si="2"/>
        <v>1121.7107999999996</v>
      </c>
      <c r="U54" s="141">
        <f t="shared" si="2"/>
        <v>1180.7507999999996</v>
      </c>
      <c r="V54" s="141">
        <f t="shared" si="2"/>
        <v>1239.7907999999995</v>
      </c>
      <c r="W54" s="141"/>
      <c r="X54" s="141"/>
      <c r="Y54" s="141"/>
      <c r="Z54" s="141"/>
      <c r="AA54" s="440"/>
      <c r="AB54" s="440"/>
      <c r="AC54" s="440"/>
      <c r="AD54" s="440"/>
      <c r="AE54" s="440"/>
      <c r="AF54" s="440"/>
      <c r="AG54" s="440"/>
      <c r="AH54" s="436"/>
    </row>
    <row r="55" spans="1:69" s="104" customFormat="1" ht="15.95" customHeight="1" outlineLevel="2" x14ac:dyDescent="0.3">
      <c r="A55" s="32"/>
      <c r="B55" s="49"/>
      <c r="C55" s="453"/>
      <c r="D55" s="429"/>
      <c r="E55" s="433"/>
      <c r="F55" s="433"/>
      <c r="G55" s="31"/>
      <c r="H55" s="429"/>
      <c r="I55" s="452"/>
      <c r="J55" s="69"/>
      <c r="K55" s="69"/>
      <c r="L55" s="141"/>
      <c r="M55" s="141"/>
      <c r="N55" s="141"/>
      <c r="O55" s="141"/>
      <c r="P55" s="141"/>
      <c r="Q55" s="141"/>
      <c r="R55" s="141"/>
      <c r="S55" s="141"/>
      <c r="T55" s="141"/>
      <c r="U55" s="141"/>
      <c r="V55" s="141"/>
      <c r="W55" s="141"/>
      <c r="X55" s="141"/>
      <c r="Y55" s="141"/>
      <c r="Z55" s="141"/>
      <c r="AA55" s="440"/>
      <c r="AB55" s="440"/>
      <c r="AC55" s="440"/>
      <c r="AD55" s="440"/>
      <c r="AE55" s="440"/>
      <c r="AF55" s="440"/>
      <c r="AG55" s="440"/>
      <c r="AH55" s="436"/>
    </row>
    <row r="56" spans="1:69" s="104" customFormat="1" ht="15.95" customHeight="1" outlineLevel="2" x14ac:dyDescent="0.3">
      <c r="A56" s="32">
        <v>10</v>
      </c>
      <c r="B56" s="49" t="s">
        <v>447</v>
      </c>
      <c r="C56" s="453" t="s">
        <v>541</v>
      </c>
      <c r="D56" s="429" t="s">
        <v>45</v>
      </c>
      <c r="E56" s="433" t="s">
        <v>11</v>
      </c>
      <c r="F56" s="433" t="s">
        <v>11</v>
      </c>
      <c r="G56" s="31" t="s">
        <v>30</v>
      </c>
      <c r="H56" s="429">
        <v>10.599</v>
      </c>
      <c r="I56" s="300">
        <v>1.2</v>
      </c>
      <c r="J56" s="69">
        <v>41</v>
      </c>
      <c r="K56" s="69">
        <f t="shared" si="0"/>
        <v>521.47079999999994</v>
      </c>
      <c r="L56" s="141">
        <f>(K56+52.15)</f>
        <v>573.62079999999992</v>
      </c>
      <c r="M56" s="141">
        <f t="shared" ref="M56:V56" si="3">(L56+52.15)</f>
        <v>625.77079999999989</v>
      </c>
      <c r="N56" s="141">
        <f t="shared" si="3"/>
        <v>677.92079999999987</v>
      </c>
      <c r="O56" s="141">
        <f t="shared" si="3"/>
        <v>730.07079999999985</v>
      </c>
      <c r="P56" s="141">
        <f t="shared" si="3"/>
        <v>782.22079999999983</v>
      </c>
      <c r="Q56" s="141">
        <f t="shared" si="3"/>
        <v>834.3707999999998</v>
      </c>
      <c r="R56" s="141">
        <f t="shared" si="3"/>
        <v>886.52079999999978</v>
      </c>
      <c r="S56" s="141">
        <f t="shared" si="3"/>
        <v>938.67079999999976</v>
      </c>
      <c r="T56" s="141">
        <f t="shared" si="3"/>
        <v>990.82079999999974</v>
      </c>
      <c r="U56" s="141">
        <f t="shared" si="3"/>
        <v>1042.9707999999998</v>
      </c>
      <c r="V56" s="141">
        <f t="shared" si="3"/>
        <v>1095.1207999999999</v>
      </c>
      <c r="W56" s="141"/>
      <c r="X56" s="141"/>
      <c r="Y56" s="141"/>
      <c r="Z56" s="141"/>
      <c r="AA56" s="440"/>
      <c r="AB56" s="440"/>
      <c r="AC56" s="440"/>
      <c r="AD56" s="440"/>
      <c r="AE56" s="440"/>
      <c r="AF56" s="440"/>
      <c r="AG56" s="440"/>
      <c r="AH56" s="436"/>
    </row>
    <row r="57" spans="1:69" s="96" customFormat="1" ht="15.95" customHeight="1" outlineLevel="1" x14ac:dyDescent="0.3">
      <c r="A57" s="333"/>
      <c r="B57" s="334" t="s">
        <v>802</v>
      </c>
      <c r="C57" s="417"/>
      <c r="D57" s="418"/>
      <c r="E57" s="406"/>
      <c r="F57" s="336"/>
      <c r="G57" s="419"/>
      <c r="H57" s="364">
        <f>SUM(H46:H56)</f>
        <v>168.50699999999998</v>
      </c>
      <c r="I57" s="336"/>
      <c r="J57" s="338"/>
      <c r="K57" s="446"/>
      <c r="L57" s="100"/>
      <c r="M57" s="100"/>
      <c r="N57" s="140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</row>
    <row r="58" spans="1:69" s="2" customFormat="1" ht="15.95" customHeight="1" outlineLevel="1" x14ac:dyDescent="0.3">
      <c r="A58" s="32"/>
      <c r="B58" s="47"/>
      <c r="C58" s="108"/>
      <c r="D58" s="301"/>
      <c r="E58" s="36"/>
      <c r="F58" s="175"/>
      <c r="G58" s="50"/>
      <c r="H58" s="130"/>
      <c r="I58" s="175"/>
      <c r="J58" s="68"/>
      <c r="K58" s="69"/>
      <c r="L58" s="100"/>
      <c r="M58" s="100"/>
      <c r="N58" s="140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s="3" customFormat="1" ht="15.95" customHeight="1" outlineLevel="1" x14ac:dyDescent="0.3">
      <c r="A59" s="32"/>
      <c r="B59" s="49"/>
      <c r="C59" s="32"/>
      <c r="D59" s="32"/>
      <c r="E59" s="49"/>
      <c r="F59" s="55"/>
      <c r="G59" s="45"/>
      <c r="H59" s="32"/>
      <c r="I59" s="55"/>
      <c r="J59" s="68"/>
      <c r="K59" s="69"/>
      <c r="L59" s="100"/>
      <c r="M59" s="100"/>
      <c r="N59" s="140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</row>
    <row r="60" spans="1:69" s="3" customFormat="1" ht="15.95" customHeight="1" outlineLevel="1" x14ac:dyDescent="0.3">
      <c r="A60" s="32"/>
      <c r="B60" s="31"/>
      <c r="C60" s="108"/>
      <c r="D60" s="301"/>
      <c r="E60" s="36"/>
      <c r="F60" s="175"/>
      <c r="G60" s="50"/>
      <c r="H60" s="108"/>
      <c r="I60" s="175"/>
      <c r="J60" s="68"/>
      <c r="K60" s="69"/>
      <c r="L60" s="100"/>
      <c r="M60" s="100"/>
      <c r="N60" s="140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</row>
    <row r="61" spans="1:69" s="2" customFormat="1" ht="15.95" customHeight="1" outlineLevel="2" x14ac:dyDescent="0.3">
      <c r="A61" s="32">
        <v>1</v>
      </c>
      <c r="B61" s="49" t="s">
        <v>590</v>
      </c>
      <c r="C61" s="32" t="s">
        <v>597</v>
      </c>
      <c r="D61" s="32" t="s">
        <v>598</v>
      </c>
      <c r="E61" s="49" t="s">
        <v>17</v>
      </c>
      <c r="F61" s="300" t="s">
        <v>17</v>
      </c>
      <c r="G61" s="43" t="s">
        <v>30</v>
      </c>
      <c r="H61" s="32">
        <v>6.8819999999999997</v>
      </c>
      <c r="I61" s="55">
        <v>1.2</v>
      </c>
      <c r="J61" s="69">
        <v>37</v>
      </c>
      <c r="K61" s="69">
        <f t="shared" ref="K61:K128" si="4">(H61*I61*J61)</f>
        <v>305.56079999999997</v>
      </c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  <c r="Y61" s="141"/>
      <c r="Z61" s="141"/>
      <c r="AA61" s="22"/>
      <c r="AB61" s="22"/>
      <c r="AC61" s="22"/>
      <c r="AD61" s="22"/>
      <c r="AE61" s="22"/>
      <c r="AF61" s="22"/>
      <c r="AG61" s="22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s="2" customFormat="1" ht="15.95" customHeight="1" outlineLevel="2" x14ac:dyDescent="0.3">
      <c r="A62" s="162">
        <v>2</v>
      </c>
      <c r="B62" s="327" t="s">
        <v>590</v>
      </c>
      <c r="C62" s="162" t="s">
        <v>593</v>
      </c>
      <c r="D62" s="162" t="s">
        <v>594</v>
      </c>
      <c r="E62" s="327" t="s">
        <v>17</v>
      </c>
      <c r="F62" s="328" t="s">
        <v>17</v>
      </c>
      <c r="G62" s="329" t="s">
        <v>30</v>
      </c>
      <c r="H62" s="330">
        <v>4.4989999999999997</v>
      </c>
      <c r="I62" s="139">
        <v>1.2</v>
      </c>
      <c r="J62" s="331">
        <v>37</v>
      </c>
      <c r="K62" s="331">
        <f t="shared" si="4"/>
        <v>199.75559999999999</v>
      </c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  <c r="Y62" s="141"/>
      <c r="Z62" s="141"/>
      <c r="AA62" s="141"/>
      <c r="AB62" s="141"/>
      <c r="AC62" s="141"/>
      <c r="AD62" s="141"/>
      <c r="AE62" s="141"/>
      <c r="AF62" s="141"/>
      <c r="AG62" s="141"/>
      <c r="AH62" s="141"/>
      <c r="AI62" s="141"/>
      <c r="AJ62" s="141"/>
      <c r="AK62" s="141"/>
      <c r="AL62" s="141"/>
      <c r="AM62" s="141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s="104" customFormat="1" ht="15.95" customHeight="1" outlineLevel="2" x14ac:dyDescent="0.3">
      <c r="A63" s="32">
        <v>3</v>
      </c>
      <c r="B63" s="327" t="s">
        <v>590</v>
      </c>
      <c r="C63" s="453" t="s">
        <v>601</v>
      </c>
      <c r="D63" s="429" t="s">
        <v>602</v>
      </c>
      <c r="E63" s="430" t="s">
        <v>43</v>
      </c>
      <c r="F63" s="430" t="s">
        <v>43</v>
      </c>
      <c r="G63" s="43" t="s">
        <v>30</v>
      </c>
      <c r="H63" s="432">
        <v>3.6720000000000002</v>
      </c>
      <c r="I63" s="300">
        <v>0.7</v>
      </c>
      <c r="J63" s="331">
        <v>37</v>
      </c>
      <c r="K63" s="331">
        <f t="shared" si="4"/>
        <v>95.104799999999997</v>
      </c>
      <c r="L63" s="141" t="s">
        <v>808</v>
      </c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  <c r="Y63" s="141"/>
      <c r="Z63" s="141"/>
      <c r="AA63" s="321"/>
      <c r="AB63" s="321"/>
      <c r="AC63" s="321"/>
      <c r="AD63" s="321"/>
      <c r="AE63" s="321"/>
      <c r="AF63" s="321"/>
      <c r="AG63" s="321"/>
      <c r="AH63" s="437"/>
      <c r="AI63" s="315"/>
      <c r="AJ63" s="315"/>
      <c r="AK63" s="315"/>
      <c r="AL63" s="315"/>
      <c r="AM63" s="315"/>
    </row>
    <row r="64" spans="1:69" s="104" customFormat="1" ht="15.95" customHeight="1" outlineLevel="2" x14ac:dyDescent="0.3">
      <c r="A64" s="32">
        <v>4</v>
      </c>
      <c r="B64" s="327" t="s">
        <v>590</v>
      </c>
      <c r="C64" s="453" t="s">
        <v>591</v>
      </c>
      <c r="D64" s="429" t="s">
        <v>592</v>
      </c>
      <c r="E64" s="430" t="s">
        <v>17</v>
      </c>
      <c r="F64" s="300" t="s">
        <v>17</v>
      </c>
      <c r="G64" s="43" t="s">
        <v>30</v>
      </c>
      <c r="H64" s="429">
        <v>7.7190000000000003</v>
      </c>
      <c r="I64" s="300">
        <v>1.2</v>
      </c>
      <c r="J64" s="331">
        <v>37</v>
      </c>
      <c r="K64" s="331">
        <f t="shared" si="4"/>
        <v>342.72360000000003</v>
      </c>
      <c r="L64" s="141">
        <f>(K64+34.27)</f>
        <v>376.99360000000001</v>
      </c>
      <c r="M64" s="141">
        <f t="shared" ref="M64:S64" si="5">(L64+34.27)</f>
        <v>411.2636</v>
      </c>
      <c r="N64" s="141">
        <f t="shared" si="5"/>
        <v>445.53359999999998</v>
      </c>
      <c r="O64" s="141">
        <f t="shared" si="5"/>
        <v>479.80359999999996</v>
      </c>
      <c r="P64" s="141">
        <f t="shared" si="5"/>
        <v>514.07359999999994</v>
      </c>
      <c r="Q64" s="141">
        <f t="shared" si="5"/>
        <v>548.34359999999992</v>
      </c>
      <c r="R64" s="141">
        <f t="shared" si="5"/>
        <v>582.61359999999991</v>
      </c>
      <c r="S64" s="141">
        <f t="shared" si="5"/>
        <v>616.88359999999989</v>
      </c>
      <c r="T64" s="141">
        <f>(S64+34.27)</f>
        <v>651.15359999999987</v>
      </c>
      <c r="U64" s="141">
        <f>(T64+34.27)</f>
        <v>685.42359999999985</v>
      </c>
      <c r="V64" s="141">
        <f>(U64+34.27)</f>
        <v>719.69359999999983</v>
      </c>
      <c r="W64" s="141">
        <f>(V64+34.27)</f>
        <v>753.96359999999981</v>
      </c>
      <c r="X64" s="141"/>
      <c r="Y64" s="141"/>
      <c r="Z64" s="141"/>
      <c r="AA64" s="321"/>
      <c r="AB64" s="321"/>
      <c r="AC64" s="321"/>
      <c r="AD64" s="321"/>
      <c r="AE64" s="321"/>
      <c r="AF64" s="321"/>
      <c r="AG64" s="321"/>
      <c r="AH64" s="437"/>
      <c r="AI64" s="315"/>
      <c r="AJ64" s="315"/>
      <c r="AK64" s="315"/>
      <c r="AL64" s="315"/>
      <c r="AM64" s="315"/>
    </row>
    <row r="65" spans="1:69" s="104" customFormat="1" ht="15.95" customHeight="1" outlineLevel="2" x14ac:dyDescent="0.3">
      <c r="A65" s="32"/>
      <c r="B65" s="327"/>
      <c r="C65" s="453"/>
      <c r="D65" s="429"/>
      <c r="E65" s="430"/>
      <c r="F65" s="452"/>
      <c r="G65" s="43"/>
      <c r="H65" s="429"/>
      <c r="I65" s="452"/>
      <c r="J65" s="331"/>
      <c r="K65" s="33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  <c r="Y65" s="141"/>
      <c r="Z65" s="141"/>
      <c r="AA65" s="321"/>
      <c r="AB65" s="321"/>
      <c r="AC65" s="321"/>
      <c r="AD65" s="321"/>
      <c r="AE65" s="321"/>
      <c r="AF65" s="321"/>
      <c r="AG65" s="321"/>
      <c r="AH65" s="437"/>
      <c r="AI65" s="315"/>
      <c r="AJ65" s="315"/>
      <c r="AK65" s="315"/>
      <c r="AL65" s="315"/>
      <c r="AM65" s="315"/>
    </row>
    <row r="66" spans="1:69" s="104" customFormat="1" ht="15.95" customHeight="1" outlineLevel="2" x14ac:dyDescent="0.3">
      <c r="A66" s="32">
        <v>5</v>
      </c>
      <c r="B66" s="327" t="s">
        <v>590</v>
      </c>
      <c r="C66" s="453" t="s">
        <v>595</v>
      </c>
      <c r="D66" s="429" t="s">
        <v>596</v>
      </c>
      <c r="E66" s="430" t="s">
        <v>17</v>
      </c>
      <c r="F66" s="300" t="s">
        <v>17</v>
      </c>
      <c r="G66" s="43" t="s">
        <v>30</v>
      </c>
      <c r="H66" s="429">
        <v>9.6980000000000004</v>
      </c>
      <c r="I66" s="300">
        <v>1.2</v>
      </c>
      <c r="J66" s="331">
        <v>37</v>
      </c>
      <c r="K66" s="331">
        <f t="shared" si="4"/>
        <v>430.59120000000001</v>
      </c>
      <c r="L66" s="141">
        <f>(K66+43.06)</f>
        <v>473.65120000000002</v>
      </c>
      <c r="M66" s="141">
        <f t="shared" ref="M66:S66" si="6">(L66+43.06)</f>
        <v>516.71119999999996</v>
      </c>
      <c r="N66" s="141">
        <f t="shared" si="6"/>
        <v>559.77119999999991</v>
      </c>
      <c r="O66" s="141">
        <f t="shared" si="6"/>
        <v>602.83119999999985</v>
      </c>
      <c r="P66" s="141">
        <f t="shared" si="6"/>
        <v>645.8911999999998</v>
      </c>
      <c r="Q66" s="141">
        <f t="shared" si="6"/>
        <v>688.95119999999974</v>
      </c>
      <c r="R66" s="141">
        <f t="shared" si="6"/>
        <v>732.01119999999969</v>
      </c>
      <c r="S66" s="141">
        <f t="shared" si="6"/>
        <v>775.07119999999964</v>
      </c>
      <c r="T66" s="141">
        <f>(S66+43.06)</f>
        <v>818.13119999999958</v>
      </c>
      <c r="U66" s="141">
        <f>(T66+43.06)</f>
        <v>861.19119999999953</v>
      </c>
      <c r="V66" s="141">
        <f>(U66+43.06)</f>
        <v>904.25119999999947</v>
      </c>
      <c r="W66" s="141">
        <f>(V66+43.06)</f>
        <v>947.31119999999942</v>
      </c>
      <c r="X66" s="141"/>
      <c r="Y66" s="141"/>
      <c r="Z66" s="141"/>
      <c r="AA66" s="321"/>
      <c r="AB66" s="321"/>
      <c r="AC66" s="321"/>
      <c r="AD66" s="321"/>
      <c r="AE66" s="321"/>
      <c r="AF66" s="321"/>
      <c r="AG66" s="321"/>
      <c r="AH66" s="437"/>
      <c r="AI66" s="315"/>
      <c r="AJ66" s="315"/>
      <c r="AK66" s="315"/>
      <c r="AL66" s="315"/>
      <c r="AM66" s="315"/>
    </row>
    <row r="67" spans="1:69" s="104" customFormat="1" ht="15.95" customHeight="1" outlineLevel="2" x14ac:dyDescent="0.3">
      <c r="A67" s="32"/>
      <c r="B67" s="327"/>
      <c r="C67" s="453"/>
      <c r="D67" s="429"/>
      <c r="E67" s="430"/>
      <c r="F67" s="452"/>
      <c r="G67" s="43"/>
      <c r="H67" s="429"/>
      <c r="I67" s="452"/>
      <c r="J67" s="331"/>
      <c r="K67" s="33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  <c r="Y67" s="141"/>
      <c r="Z67" s="141"/>
      <c r="AA67" s="321"/>
      <c r="AB67" s="321"/>
      <c r="AC67" s="321"/>
      <c r="AD67" s="321"/>
      <c r="AE67" s="321"/>
      <c r="AF67" s="321"/>
      <c r="AG67" s="321"/>
      <c r="AH67" s="437"/>
      <c r="AI67" s="315"/>
      <c r="AJ67" s="315"/>
      <c r="AK67" s="315"/>
      <c r="AL67" s="315"/>
      <c r="AM67" s="315"/>
    </row>
    <row r="68" spans="1:69" s="104" customFormat="1" ht="15.95" customHeight="1" outlineLevel="2" x14ac:dyDescent="0.3">
      <c r="A68" s="32">
        <v>6</v>
      </c>
      <c r="B68" s="327" t="s">
        <v>590</v>
      </c>
      <c r="C68" s="453" t="s">
        <v>599</v>
      </c>
      <c r="D68" s="429" t="s">
        <v>600</v>
      </c>
      <c r="E68" s="430" t="s">
        <v>19</v>
      </c>
      <c r="F68" s="430" t="s">
        <v>19</v>
      </c>
      <c r="G68" s="43" t="s">
        <v>30</v>
      </c>
      <c r="H68" s="429">
        <v>16.945</v>
      </c>
      <c r="I68" s="300">
        <v>1.2</v>
      </c>
      <c r="J68" s="331">
        <v>37</v>
      </c>
      <c r="K68" s="331">
        <f t="shared" si="4"/>
        <v>752.35799999999995</v>
      </c>
      <c r="L68" s="141">
        <f>(K68+75.24)</f>
        <v>827.59799999999996</v>
      </c>
      <c r="M68" s="141">
        <f t="shared" ref="M68:S68" si="7">(L68+75.24)</f>
        <v>902.83799999999997</v>
      </c>
      <c r="N68" s="141">
        <f t="shared" si="7"/>
        <v>978.07799999999997</v>
      </c>
      <c r="O68" s="141">
        <f t="shared" si="7"/>
        <v>1053.318</v>
      </c>
      <c r="P68" s="141">
        <f t="shared" si="7"/>
        <v>1128.558</v>
      </c>
      <c r="Q68" s="141">
        <f t="shared" si="7"/>
        <v>1203.798</v>
      </c>
      <c r="R68" s="141">
        <f t="shared" si="7"/>
        <v>1279.038</v>
      </c>
      <c r="S68" s="141">
        <f t="shared" si="7"/>
        <v>1354.278</v>
      </c>
      <c r="T68" s="141">
        <f>(S68+75.24)</f>
        <v>1429.518</v>
      </c>
      <c r="U68" s="141">
        <f>(T68+75.24)</f>
        <v>1504.758</v>
      </c>
      <c r="V68" s="141">
        <f>(U68+75.24)</f>
        <v>1579.998</v>
      </c>
      <c r="W68" s="141">
        <f>(V68+75.24)</f>
        <v>1655.2380000000001</v>
      </c>
      <c r="X68" s="141"/>
      <c r="Y68" s="141"/>
      <c r="Z68" s="141"/>
      <c r="AA68" s="321"/>
      <c r="AB68" s="321"/>
      <c r="AC68" s="321"/>
      <c r="AD68" s="321"/>
      <c r="AE68" s="321"/>
      <c r="AF68" s="321"/>
      <c r="AG68" s="321"/>
      <c r="AH68" s="437"/>
      <c r="AI68" s="315"/>
      <c r="AJ68" s="315"/>
      <c r="AK68" s="315"/>
      <c r="AL68" s="315"/>
      <c r="AM68" s="315"/>
    </row>
    <row r="69" spans="1:69" s="2" customFormat="1" ht="15.95" customHeight="1" outlineLevel="1" x14ac:dyDescent="0.3">
      <c r="A69" s="333"/>
      <c r="B69" s="334" t="s">
        <v>802</v>
      </c>
      <c r="C69" s="333"/>
      <c r="D69" s="333"/>
      <c r="E69" s="335"/>
      <c r="F69" s="336"/>
      <c r="G69" s="337"/>
      <c r="H69" s="325">
        <f>SUM(H61:H68)</f>
        <v>49.414999999999999</v>
      </c>
      <c r="I69" s="336"/>
      <c r="J69" s="338"/>
      <c r="K69" s="446"/>
      <c r="L69" s="100"/>
      <c r="M69" s="100"/>
      <c r="N69" s="140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s="2" customFormat="1" ht="15.95" customHeight="1" outlineLevel="1" x14ac:dyDescent="0.3">
      <c r="A70" s="32"/>
      <c r="B70" s="47"/>
      <c r="C70" s="108"/>
      <c r="D70" s="301"/>
      <c r="E70" s="36"/>
      <c r="F70" s="175"/>
      <c r="G70" s="50"/>
      <c r="H70" s="130"/>
      <c r="I70" s="175"/>
      <c r="J70" s="68"/>
      <c r="K70" s="69"/>
      <c r="L70" s="100"/>
      <c r="M70" s="100"/>
      <c r="N70" s="140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s="2" customFormat="1" ht="15.95" customHeight="1" outlineLevel="1" x14ac:dyDescent="0.3">
      <c r="A71" s="32"/>
      <c r="B71" s="31"/>
      <c r="C71" s="108"/>
      <c r="D71" s="301"/>
      <c r="E71" s="36"/>
      <c r="F71" s="175"/>
      <c r="G71" s="50"/>
      <c r="H71" s="108"/>
      <c r="I71" s="175"/>
      <c r="J71" s="68"/>
      <c r="K71" s="69"/>
      <c r="L71" s="100"/>
      <c r="M71" s="100"/>
      <c r="N71" s="140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s="15" customFormat="1" ht="15.95" customHeight="1" outlineLevel="1" x14ac:dyDescent="0.3">
      <c r="A72" s="301"/>
      <c r="B72" s="31"/>
      <c r="C72" s="108"/>
      <c r="D72" s="301"/>
      <c r="E72" s="36"/>
      <c r="F72" s="175"/>
      <c r="G72" s="50"/>
      <c r="H72" s="108"/>
      <c r="I72" s="175"/>
      <c r="J72" s="68"/>
      <c r="K72" s="69"/>
      <c r="L72" s="100"/>
      <c r="M72" s="100"/>
      <c r="N72" s="140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s="4" customFormat="1" ht="15.95" customHeight="1" outlineLevel="1" x14ac:dyDescent="0.3">
      <c r="A73" s="297"/>
      <c r="B73" s="51"/>
      <c r="C73" s="110"/>
      <c r="D73" s="297"/>
      <c r="E73" s="33"/>
      <c r="F73" s="300"/>
      <c r="G73" s="299"/>
      <c r="H73" s="122"/>
      <c r="I73" s="55"/>
      <c r="J73" s="68"/>
      <c r="K73" s="69"/>
      <c r="L73" s="100"/>
      <c r="M73" s="100"/>
      <c r="N73" s="140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s="15" customFormat="1" ht="15.95" customHeight="1" outlineLevel="2" x14ac:dyDescent="0.3">
      <c r="A74" s="46">
        <v>1</v>
      </c>
      <c r="B74" s="43" t="s">
        <v>446</v>
      </c>
      <c r="C74" s="46" t="s">
        <v>390</v>
      </c>
      <c r="D74" s="297" t="s">
        <v>127</v>
      </c>
      <c r="E74" s="44" t="s">
        <v>21</v>
      </c>
      <c r="F74" s="175" t="s">
        <v>21</v>
      </c>
      <c r="G74" s="45" t="s">
        <v>30</v>
      </c>
      <c r="H74" s="46">
        <v>2.5910000000000002</v>
      </c>
      <c r="I74" s="55">
        <v>1.2</v>
      </c>
      <c r="J74" s="69">
        <v>40</v>
      </c>
      <c r="K74" s="69">
        <f t="shared" si="4"/>
        <v>124.36799999999999</v>
      </c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  <c r="Y74" s="141"/>
      <c r="Z74" s="141"/>
      <c r="AA74" s="141"/>
      <c r="AB74" s="141"/>
      <c r="AC74" s="141"/>
      <c r="AD74" s="141"/>
      <c r="AE74" s="22"/>
      <c r="AF74" s="22"/>
      <c r="AG74" s="22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s="4" customFormat="1" ht="15.95" customHeight="1" outlineLevel="2" x14ac:dyDescent="0.3">
      <c r="A75" s="46">
        <v>2</v>
      </c>
      <c r="B75" s="43" t="s">
        <v>446</v>
      </c>
      <c r="C75" s="180" t="s">
        <v>621</v>
      </c>
      <c r="D75" s="32" t="s">
        <v>622</v>
      </c>
      <c r="E75" s="302"/>
      <c r="F75" s="55" t="s">
        <v>17</v>
      </c>
      <c r="G75" s="134" t="s">
        <v>14</v>
      </c>
      <c r="H75" s="119">
        <v>1.8</v>
      </c>
      <c r="I75" s="55">
        <v>1.2</v>
      </c>
      <c r="J75" s="69">
        <v>40</v>
      </c>
      <c r="K75" s="69">
        <f t="shared" si="4"/>
        <v>86.4</v>
      </c>
      <c r="L75" s="141" t="s">
        <v>809</v>
      </c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  <c r="Y75" s="141"/>
      <c r="Z75" s="141"/>
      <c r="AA75" s="141"/>
      <c r="AB75" s="141"/>
      <c r="AC75" s="141"/>
      <c r="AD75" s="141"/>
      <c r="AE75" s="22"/>
      <c r="AF75" s="22"/>
      <c r="AG75" s="22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s="4" customFormat="1" ht="15.95" customHeight="1" outlineLevel="2" x14ac:dyDescent="0.3">
      <c r="A76" s="46">
        <v>3</v>
      </c>
      <c r="B76" s="156" t="s">
        <v>446</v>
      </c>
      <c r="C76" s="32" t="s">
        <v>618</v>
      </c>
      <c r="D76" s="157" t="s">
        <v>41</v>
      </c>
      <c r="E76" s="302"/>
      <c r="F76" s="300" t="s">
        <v>17</v>
      </c>
      <c r="G76" s="158" t="s">
        <v>14</v>
      </c>
      <c r="H76" s="32">
        <v>2.0379999999999998</v>
      </c>
      <c r="I76" s="55">
        <v>1.2</v>
      </c>
      <c r="J76" s="69">
        <v>40</v>
      </c>
      <c r="K76" s="69">
        <f t="shared" si="4"/>
        <v>97.823999999999984</v>
      </c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  <c r="Y76" s="141"/>
      <c r="Z76" s="141"/>
      <c r="AA76" s="141"/>
      <c r="AB76" s="141"/>
      <c r="AC76" s="141"/>
      <c r="AD76" s="141"/>
      <c r="AE76" s="22"/>
      <c r="AF76" s="22"/>
      <c r="AG76" s="22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s="4" customFormat="1" ht="15.95" customHeight="1" outlineLevel="2" x14ac:dyDescent="0.3">
      <c r="A77" s="46">
        <v>4</v>
      </c>
      <c r="B77" s="156" t="s">
        <v>446</v>
      </c>
      <c r="C77" s="180" t="s">
        <v>623</v>
      </c>
      <c r="D77" s="159" t="s">
        <v>624</v>
      </c>
      <c r="E77" s="302"/>
      <c r="F77" s="300" t="s">
        <v>21</v>
      </c>
      <c r="G77" s="160" t="s">
        <v>14</v>
      </c>
      <c r="H77" s="162">
        <v>1.899</v>
      </c>
      <c r="I77" s="55">
        <v>1.2</v>
      </c>
      <c r="J77" s="69">
        <v>40</v>
      </c>
      <c r="K77" s="69">
        <f t="shared" si="4"/>
        <v>91.152000000000001</v>
      </c>
      <c r="L77" s="141" t="s">
        <v>809</v>
      </c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  <c r="Y77" s="141"/>
      <c r="Z77" s="141"/>
      <c r="AA77" s="141"/>
      <c r="AB77" s="141"/>
      <c r="AC77" s="141"/>
      <c r="AD77" s="141"/>
      <c r="AE77" s="22"/>
      <c r="AF77" s="22"/>
      <c r="AG77" s="22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s="4" customFormat="1" ht="15.95" customHeight="1" outlineLevel="2" x14ac:dyDescent="0.3">
      <c r="A78" s="46">
        <v>5</v>
      </c>
      <c r="B78" s="156" t="s">
        <v>446</v>
      </c>
      <c r="C78" s="32" t="s">
        <v>619</v>
      </c>
      <c r="D78" s="157" t="s">
        <v>620</v>
      </c>
      <c r="E78" s="302"/>
      <c r="F78" s="300" t="s">
        <v>17</v>
      </c>
      <c r="G78" s="160" t="s">
        <v>14</v>
      </c>
      <c r="H78" s="119">
        <v>1.96</v>
      </c>
      <c r="I78" s="55">
        <v>1.2</v>
      </c>
      <c r="J78" s="69">
        <v>40</v>
      </c>
      <c r="K78" s="69">
        <f t="shared" si="4"/>
        <v>94.08</v>
      </c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  <c r="Y78" s="141"/>
      <c r="Z78" s="141"/>
      <c r="AA78" s="141"/>
      <c r="AB78" s="141"/>
      <c r="AC78" s="141"/>
      <c r="AD78" s="141"/>
      <c r="AE78" s="22"/>
      <c r="AF78" s="22"/>
      <c r="AG78" s="22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s="4" customFormat="1" ht="15.95" customHeight="1" outlineLevel="2" x14ac:dyDescent="0.3">
      <c r="A79" s="46">
        <v>6</v>
      </c>
      <c r="B79" s="156" t="s">
        <v>446</v>
      </c>
      <c r="C79" s="109" t="s">
        <v>164</v>
      </c>
      <c r="D79" s="170" t="s">
        <v>34</v>
      </c>
      <c r="E79" s="302" t="s">
        <v>35</v>
      </c>
      <c r="F79" s="34" t="s">
        <v>21</v>
      </c>
      <c r="G79" s="449" t="s">
        <v>107</v>
      </c>
      <c r="H79" s="297">
        <v>5.7480000000000002</v>
      </c>
      <c r="I79" s="55">
        <v>1.2</v>
      </c>
      <c r="J79" s="69">
        <v>40</v>
      </c>
      <c r="K79" s="69">
        <f t="shared" si="4"/>
        <v>275.904</v>
      </c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  <c r="Y79" s="141"/>
      <c r="Z79" s="141"/>
      <c r="AA79" s="141"/>
      <c r="AB79" s="141"/>
      <c r="AC79" s="141"/>
      <c r="AD79" s="141"/>
      <c r="AE79" s="22"/>
      <c r="AF79" s="22"/>
      <c r="AG79" s="22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s="4" customFormat="1" ht="15.95" customHeight="1" outlineLevel="2" x14ac:dyDescent="0.3">
      <c r="A80" s="354">
        <v>7</v>
      </c>
      <c r="B80" s="160" t="s">
        <v>446</v>
      </c>
      <c r="C80" s="454" t="s">
        <v>799</v>
      </c>
      <c r="D80" s="421" t="s">
        <v>530</v>
      </c>
      <c r="E80" s="422"/>
      <c r="F80" s="328" t="s">
        <v>17</v>
      </c>
      <c r="G80" s="160" t="s">
        <v>14</v>
      </c>
      <c r="H80" s="423">
        <v>6</v>
      </c>
      <c r="I80" s="139">
        <v>1.2</v>
      </c>
      <c r="J80" s="331">
        <v>40</v>
      </c>
      <c r="K80" s="331">
        <f t="shared" si="4"/>
        <v>288</v>
      </c>
      <c r="L80" s="141" t="s">
        <v>809</v>
      </c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  <c r="Y80" s="141"/>
      <c r="Z80" s="141"/>
      <c r="AA80" s="141"/>
      <c r="AB80" s="141"/>
      <c r="AC80" s="141"/>
      <c r="AD80" s="141"/>
      <c r="AE80" s="22"/>
      <c r="AF80" s="22"/>
      <c r="AG80" s="22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s="104" customFormat="1" ht="15.95" customHeight="1" outlineLevel="2" x14ac:dyDescent="0.3">
      <c r="A81" s="46">
        <v>8</v>
      </c>
      <c r="B81" s="43" t="s">
        <v>446</v>
      </c>
      <c r="C81" s="453" t="s">
        <v>529</v>
      </c>
      <c r="D81" s="429" t="s">
        <v>34</v>
      </c>
      <c r="E81" s="430" t="s">
        <v>43</v>
      </c>
      <c r="F81" s="433" t="s">
        <v>43</v>
      </c>
      <c r="G81" s="43" t="s">
        <v>14</v>
      </c>
      <c r="H81" s="429">
        <v>3.4449999999999998</v>
      </c>
      <c r="I81" s="300">
        <v>0.7</v>
      </c>
      <c r="J81" s="69">
        <v>40</v>
      </c>
      <c r="K81" s="69">
        <f t="shared" si="4"/>
        <v>96.46</v>
      </c>
      <c r="L81" s="141" t="s">
        <v>809</v>
      </c>
      <c r="M81" s="141"/>
      <c r="N81" s="141"/>
      <c r="O81" s="141"/>
      <c r="P81" s="141"/>
      <c r="Q81" s="141"/>
      <c r="R81" s="141"/>
      <c r="S81" s="141"/>
      <c r="T81" s="141"/>
      <c r="U81" s="141"/>
      <c r="V81" s="141"/>
      <c r="W81" s="141"/>
      <c r="X81" s="141"/>
      <c r="Y81" s="141"/>
      <c r="Z81" s="141"/>
      <c r="AA81" s="321"/>
      <c r="AB81" s="321"/>
      <c r="AC81" s="321"/>
      <c r="AD81" s="321"/>
      <c r="AE81" s="440"/>
      <c r="AF81" s="440"/>
      <c r="AG81" s="440"/>
      <c r="AH81" s="436"/>
    </row>
    <row r="82" spans="1:69" s="104" customFormat="1" ht="15.95" customHeight="1" outlineLevel="2" x14ac:dyDescent="0.3">
      <c r="A82" s="46">
        <v>9</v>
      </c>
      <c r="B82" s="43" t="s">
        <v>446</v>
      </c>
      <c r="C82" s="453" t="s">
        <v>527</v>
      </c>
      <c r="D82" s="429" t="s">
        <v>528</v>
      </c>
      <c r="E82" s="430" t="s">
        <v>17</v>
      </c>
      <c r="F82" s="300" t="s">
        <v>17</v>
      </c>
      <c r="G82" s="43" t="s">
        <v>14</v>
      </c>
      <c r="H82" s="429">
        <v>3.3410000000000002</v>
      </c>
      <c r="I82" s="300">
        <v>1.2</v>
      </c>
      <c r="J82" s="69">
        <v>40</v>
      </c>
      <c r="K82" s="69">
        <f t="shared" si="4"/>
        <v>160.36799999999999</v>
      </c>
      <c r="L82" s="141" t="s">
        <v>809</v>
      </c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  <c r="Y82" s="141"/>
      <c r="Z82" s="141"/>
      <c r="AA82" s="321"/>
      <c r="AB82" s="321"/>
      <c r="AC82" s="321"/>
      <c r="AD82" s="321"/>
      <c r="AE82" s="440"/>
      <c r="AF82" s="440"/>
      <c r="AG82" s="440"/>
      <c r="AH82" s="436"/>
    </row>
    <row r="83" spans="1:69" s="4" customFormat="1" ht="15.95" customHeight="1" outlineLevel="1" x14ac:dyDescent="0.3">
      <c r="A83" s="355"/>
      <c r="B83" s="360" t="s">
        <v>802</v>
      </c>
      <c r="C83" s="424"/>
      <c r="D83" s="425"/>
      <c r="E83" s="362"/>
      <c r="F83" s="426"/>
      <c r="G83" s="427"/>
      <c r="H83" s="428">
        <f>SUM(H74:H82)</f>
        <v>28.822000000000003</v>
      </c>
      <c r="I83" s="426"/>
      <c r="J83" s="338"/>
      <c r="K83" s="446"/>
      <c r="L83" s="100"/>
      <c r="M83" s="100"/>
      <c r="N83" s="140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s="4" customFormat="1" ht="15.95" customHeight="1" outlineLevel="1" x14ac:dyDescent="0.3">
      <c r="A84" s="46"/>
      <c r="B84" s="47"/>
      <c r="C84" s="109"/>
      <c r="D84" s="297"/>
      <c r="E84" s="302"/>
      <c r="F84" s="129"/>
      <c r="G84" s="129"/>
      <c r="H84" s="131"/>
      <c r="I84" s="129"/>
      <c r="J84" s="68"/>
      <c r="K84" s="69"/>
      <c r="L84" s="100"/>
      <c r="M84" s="100"/>
      <c r="N84" s="140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s="4" customFormat="1" ht="15.95" customHeight="1" outlineLevel="1" x14ac:dyDescent="0.3">
      <c r="A85" s="297"/>
      <c r="B85" s="47"/>
      <c r="C85" s="109"/>
      <c r="D85" s="297"/>
      <c r="E85" s="302"/>
      <c r="F85" s="299"/>
      <c r="G85" s="299"/>
      <c r="H85" s="297"/>
      <c r="I85" s="54"/>
      <c r="J85" s="68"/>
      <c r="K85" s="69"/>
      <c r="L85" s="100"/>
      <c r="M85" s="100"/>
      <c r="N85" s="140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s="4" customFormat="1" ht="15.95" customHeight="1" outlineLevel="1" x14ac:dyDescent="0.3">
      <c r="A86" s="297"/>
      <c r="B86" s="51"/>
      <c r="C86" s="110"/>
      <c r="D86" s="297"/>
      <c r="E86" s="33"/>
      <c r="F86" s="300"/>
      <c r="G86" s="299"/>
      <c r="H86" s="122"/>
      <c r="I86" s="55"/>
      <c r="J86" s="68"/>
      <c r="K86" s="69"/>
      <c r="L86" s="100"/>
      <c r="M86" s="100"/>
      <c r="N86" s="140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s="4" customFormat="1" ht="15.95" customHeight="1" outlineLevel="1" x14ac:dyDescent="0.3">
      <c r="A87" s="297"/>
      <c r="B87" s="51"/>
      <c r="C87" s="110"/>
      <c r="D87" s="297"/>
      <c r="E87" s="33"/>
      <c r="F87" s="300"/>
      <c r="G87" s="299"/>
      <c r="H87" s="122"/>
      <c r="I87" s="55"/>
      <c r="J87" s="68"/>
      <c r="K87" s="69"/>
      <c r="L87" s="100"/>
      <c r="M87" s="100"/>
      <c r="N87" s="140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s="4" customFormat="1" ht="15.95" customHeight="1" outlineLevel="2" x14ac:dyDescent="0.3">
      <c r="A88" s="297">
        <v>1</v>
      </c>
      <c r="B88" s="299" t="s">
        <v>445</v>
      </c>
      <c r="C88" s="46" t="s">
        <v>238</v>
      </c>
      <c r="D88" s="297" t="s">
        <v>397</v>
      </c>
      <c r="E88" s="44" t="s">
        <v>11</v>
      </c>
      <c r="F88" s="42" t="s">
        <v>11</v>
      </c>
      <c r="G88" s="43" t="s">
        <v>30</v>
      </c>
      <c r="H88" s="121">
        <v>2</v>
      </c>
      <c r="I88" s="55">
        <v>1.2</v>
      </c>
      <c r="J88" s="69">
        <v>47</v>
      </c>
      <c r="K88" s="69">
        <f t="shared" si="4"/>
        <v>112.8</v>
      </c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  <c r="Y88" s="141"/>
      <c r="Z88" s="141"/>
      <c r="AA88" s="141"/>
      <c r="AB88" s="141"/>
      <c r="AC88" s="141"/>
      <c r="AD88" s="141"/>
      <c r="AE88" s="141"/>
      <c r="AF88" s="141"/>
      <c r="AG88" s="22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s="4" customFormat="1" ht="15.95" customHeight="1" outlineLevel="2" x14ac:dyDescent="0.3">
      <c r="A89" s="297">
        <v>2</v>
      </c>
      <c r="B89" s="299" t="s">
        <v>445</v>
      </c>
      <c r="C89" s="46" t="s">
        <v>239</v>
      </c>
      <c r="D89" s="297" t="s">
        <v>45</v>
      </c>
      <c r="E89" s="44" t="s">
        <v>11</v>
      </c>
      <c r="F89" s="42" t="s">
        <v>11</v>
      </c>
      <c r="G89" s="43" t="s">
        <v>30</v>
      </c>
      <c r="H89" s="46">
        <v>0.68400000000000005</v>
      </c>
      <c r="I89" s="62">
        <v>1</v>
      </c>
      <c r="J89" s="69">
        <v>47</v>
      </c>
      <c r="K89" s="69">
        <f t="shared" si="4"/>
        <v>32.148000000000003</v>
      </c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  <c r="Y89" s="141"/>
      <c r="Z89" s="141"/>
      <c r="AA89" s="141"/>
      <c r="AB89" s="141"/>
      <c r="AC89" s="141"/>
      <c r="AD89" s="141"/>
      <c r="AE89" s="141"/>
      <c r="AF89" s="141"/>
      <c r="AG89" s="22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s="4" customFormat="1" ht="15.95" customHeight="1" outlineLevel="2" x14ac:dyDescent="0.3">
      <c r="A90" s="297">
        <v>3</v>
      </c>
      <c r="B90" s="299" t="s">
        <v>445</v>
      </c>
      <c r="C90" s="46" t="s">
        <v>240</v>
      </c>
      <c r="D90" s="297" t="s">
        <v>45</v>
      </c>
      <c r="E90" s="44" t="s">
        <v>11</v>
      </c>
      <c r="F90" s="42" t="s">
        <v>11</v>
      </c>
      <c r="G90" s="43" t="s">
        <v>30</v>
      </c>
      <c r="H90" s="46">
        <v>0.68899999999999995</v>
      </c>
      <c r="I90" s="62">
        <v>1</v>
      </c>
      <c r="J90" s="69">
        <v>47</v>
      </c>
      <c r="K90" s="69">
        <f t="shared" si="4"/>
        <v>32.382999999999996</v>
      </c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  <c r="Y90" s="141"/>
      <c r="Z90" s="141"/>
      <c r="AA90" s="141"/>
      <c r="AB90" s="141"/>
      <c r="AC90" s="141"/>
      <c r="AD90" s="141"/>
      <c r="AE90" s="141"/>
      <c r="AF90" s="141"/>
      <c r="AG90" s="22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s="4" customFormat="1" ht="15.95" customHeight="1" outlineLevel="2" x14ac:dyDescent="0.3">
      <c r="A91" s="297">
        <v>4</v>
      </c>
      <c r="B91" s="299" t="s">
        <v>445</v>
      </c>
      <c r="C91" s="46" t="s">
        <v>241</v>
      </c>
      <c r="D91" s="297" t="s">
        <v>45</v>
      </c>
      <c r="E91" s="44" t="s">
        <v>11</v>
      </c>
      <c r="F91" s="42" t="s">
        <v>11</v>
      </c>
      <c r="G91" s="43" t="s">
        <v>30</v>
      </c>
      <c r="H91" s="46">
        <v>1.431</v>
      </c>
      <c r="I91" s="62">
        <v>1.2</v>
      </c>
      <c r="J91" s="69">
        <v>47</v>
      </c>
      <c r="K91" s="69">
        <f t="shared" si="4"/>
        <v>80.708399999999997</v>
      </c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  <c r="Y91" s="141"/>
      <c r="Z91" s="141"/>
      <c r="AA91" s="141"/>
      <c r="AB91" s="141"/>
      <c r="AC91" s="141"/>
      <c r="AD91" s="141"/>
      <c r="AE91" s="141"/>
      <c r="AF91" s="141"/>
      <c r="AG91" s="22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s="15" customFormat="1" ht="15.95" customHeight="1" outlineLevel="2" x14ac:dyDescent="0.3">
      <c r="A92" s="297">
        <v>5</v>
      </c>
      <c r="B92" s="299" t="s">
        <v>445</v>
      </c>
      <c r="C92" s="46" t="s">
        <v>242</v>
      </c>
      <c r="D92" s="297" t="s">
        <v>45</v>
      </c>
      <c r="E92" s="44" t="s">
        <v>11</v>
      </c>
      <c r="F92" s="42" t="s">
        <v>11</v>
      </c>
      <c r="G92" s="45" t="s">
        <v>30</v>
      </c>
      <c r="H92" s="46">
        <v>2.5289999999999999</v>
      </c>
      <c r="I92" s="62">
        <v>1.2</v>
      </c>
      <c r="J92" s="69">
        <v>47</v>
      </c>
      <c r="K92" s="69">
        <f t="shared" si="4"/>
        <v>142.63559999999998</v>
      </c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  <c r="Y92" s="141"/>
      <c r="Z92" s="141"/>
      <c r="AA92" s="141"/>
      <c r="AB92" s="141"/>
      <c r="AC92" s="141"/>
      <c r="AD92" s="141"/>
      <c r="AE92" s="141"/>
      <c r="AF92" s="141"/>
      <c r="AG92" s="22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s="15" customFormat="1" ht="15.95" customHeight="1" outlineLevel="2" x14ac:dyDescent="0.3">
      <c r="A93" s="297">
        <v>6</v>
      </c>
      <c r="B93" s="299" t="s">
        <v>445</v>
      </c>
      <c r="C93" s="46" t="s">
        <v>243</v>
      </c>
      <c r="D93" s="297" t="s">
        <v>45</v>
      </c>
      <c r="E93" s="44" t="s">
        <v>11</v>
      </c>
      <c r="F93" s="42" t="s">
        <v>11</v>
      </c>
      <c r="G93" s="45" t="s">
        <v>30</v>
      </c>
      <c r="H93" s="46">
        <v>0.51600000000000001</v>
      </c>
      <c r="I93" s="62">
        <v>1</v>
      </c>
      <c r="J93" s="69">
        <v>47</v>
      </c>
      <c r="K93" s="69">
        <f t="shared" si="4"/>
        <v>24.252000000000002</v>
      </c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  <c r="Y93" s="141"/>
      <c r="Z93" s="141"/>
      <c r="AA93" s="141"/>
      <c r="AB93" s="141"/>
      <c r="AC93" s="141"/>
      <c r="AD93" s="141"/>
      <c r="AE93" s="141"/>
      <c r="AF93" s="141"/>
      <c r="AG93" s="22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s="15" customFormat="1" ht="15.95" customHeight="1" outlineLevel="2" x14ac:dyDescent="0.3">
      <c r="A94" s="297">
        <v>7</v>
      </c>
      <c r="B94" s="299" t="s">
        <v>445</v>
      </c>
      <c r="C94" s="112" t="s">
        <v>603</v>
      </c>
      <c r="D94" s="32" t="s">
        <v>45</v>
      </c>
      <c r="E94" s="49" t="s">
        <v>17</v>
      </c>
      <c r="F94" s="55" t="s">
        <v>17</v>
      </c>
      <c r="G94" s="45" t="s">
        <v>30</v>
      </c>
      <c r="H94" s="32">
        <v>6.3159999999999998</v>
      </c>
      <c r="I94" s="55">
        <v>1.2</v>
      </c>
      <c r="J94" s="69">
        <v>47</v>
      </c>
      <c r="K94" s="69">
        <f t="shared" si="4"/>
        <v>356.22239999999999</v>
      </c>
      <c r="L94" s="141"/>
      <c r="M94" s="141"/>
      <c r="N94" s="141"/>
      <c r="O94" s="141"/>
      <c r="P94" s="141"/>
      <c r="Q94" s="141"/>
      <c r="R94" s="141"/>
      <c r="S94" s="141"/>
      <c r="T94" s="141"/>
      <c r="U94" s="141"/>
      <c r="V94" s="141"/>
      <c r="W94" s="141"/>
      <c r="X94" s="141"/>
      <c r="Y94" s="141"/>
      <c r="Z94" s="141"/>
      <c r="AA94" s="141"/>
      <c r="AB94" s="141"/>
      <c r="AC94" s="141"/>
      <c r="AD94" s="141"/>
      <c r="AE94" s="141"/>
      <c r="AF94" s="141"/>
      <c r="AG94" s="22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s="15" customFormat="1" ht="15.95" customHeight="1" outlineLevel="2" x14ac:dyDescent="0.3">
      <c r="A95" s="297">
        <v>8</v>
      </c>
      <c r="B95" s="299" t="s">
        <v>445</v>
      </c>
      <c r="C95" s="46" t="s">
        <v>244</v>
      </c>
      <c r="D95" s="297" t="s">
        <v>10</v>
      </c>
      <c r="E95" s="44" t="s">
        <v>11</v>
      </c>
      <c r="F95" s="42" t="s">
        <v>11</v>
      </c>
      <c r="G95" s="45" t="s">
        <v>30</v>
      </c>
      <c r="H95" s="46">
        <v>0.98899999999999999</v>
      </c>
      <c r="I95" s="62">
        <v>1</v>
      </c>
      <c r="J95" s="69">
        <v>47</v>
      </c>
      <c r="K95" s="69">
        <f t="shared" si="4"/>
        <v>46.482999999999997</v>
      </c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  <c r="Y95" s="141"/>
      <c r="Z95" s="141"/>
      <c r="AA95" s="141"/>
      <c r="AB95" s="141"/>
      <c r="AC95" s="141"/>
      <c r="AD95" s="141"/>
      <c r="AE95" s="141"/>
      <c r="AF95" s="141"/>
      <c r="AG95" s="22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s="15" customFormat="1" ht="15.95" customHeight="1" outlineLevel="2" x14ac:dyDescent="0.3">
      <c r="A96" s="297">
        <v>9</v>
      </c>
      <c r="B96" s="299" t="s">
        <v>445</v>
      </c>
      <c r="C96" s="46" t="s">
        <v>245</v>
      </c>
      <c r="D96" s="297" t="s">
        <v>10</v>
      </c>
      <c r="E96" s="44" t="s">
        <v>11</v>
      </c>
      <c r="F96" s="42" t="s">
        <v>11</v>
      </c>
      <c r="G96" s="45" t="s">
        <v>30</v>
      </c>
      <c r="H96" s="46">
        <v>0.79300000000000004</v>
      </c>
      <c r="I96" s="62">
        <v>1</v>
      </c>
      <c r="J96" s="69">
        <v>47</v>
      </c>
      <c r="K96" s="69">
        <f t="shared" si="4"/>
        <v>37.271000000000001</v>
      </c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  <c r="Y96" s="141"/>
      <c r="Z96" s="141"/>
      <c r="AA96" s="141"/>
      <c r="AB96" s="141"/>
      <c r="AC96" s="141"/>
      <c r="AD96" s="141"/>
      <c r="AE96" s="141"/>
      <c r="AF96" s="141"/>
      <c r="AG96" s="22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s="15" customFormat="1" ht="15.95" customHeight="1" outlineLevel="2" x14ac:dyDescent="0.3">
      <c r="A97" s="297">
        <v>10</v>
      </c>
      <c r="B97" s="299" t="s">
        <v>445</v>
      </c>
      <c r="C97" s="46" t="s">
        <v>246</v>
      </c>
      <c r="D97" s="297" t="s">
        <v>10</v>
      </c>
      <c r="E97" s="44" t="s">
        <v>11</v>
      </c>
      <c r="F97" s="42" t="s">
        <v>11</v>
      </c>
      <c r="G97" s="45" t="s">
        <v>30</v>
      </c>
      <c r="H97" s="121">
        <v>1.62</v>
      </c>
      <c r="I97" s="62">
        <v>1.2</v>
      </c>
      <c r="J97" s="69">
        <v>47</v>
      </c>
      <c r="K97" s="69">
        <f t="shared" si="4"/>
        <v>91.367999999999995</v>
      </c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  <c r="Y97" s="141"/>
      <c r="Z97" s="141"/>
      <c r="AA97" s="141"/>
      <c r="AB97" s="141"/>
      <c r="AC97" s="141"/>
      <c r="AD97" s="141"/>
      <c r="AE97" s="141"/>
      <c r="AF97" s="141"/>
      <c r="AG97" s="22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s="15" customFormat="1" ht="15.95" customHeight="1" outlineLevel="2" x14ac:dyDescent="0.3">
      <c r="A98" s="297">
        <v>11</v>
      </c>
      <c r="B98" s="299" t="s">
        <v>445</v>
      </c>
      <c r="C98" s="46" t="s">
        <v>247</v>
      </c>
      <c r="D98" s="297" t="s">
        <v>10</v>
      </c>
      <c r="E98" s="44" t="s">
        <v>11</v>
      </c>
      <c r="F98" s="42" t="s">
        <v>11</v>
      </c>
      <c r="G98" s="45" t="s">
        <v>30</v>
      </c>
      <c r="H98" s="46">
        <v>0.93899999999999995</v>
      </c>
      <c r="I98" s="62">
        <v>1</v>
      </c>
      <c r="J98" s="69">
        <v>47</v>
      </c>
      <c r="K98" s="69">
        <f t="shared" si="4"/>
        <v>44.132999999999996</v>
      </c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  <c r="Y98" s="141"/>
      <c r="Z98" s="141"/>
      <c r="AA98" s="141"/>
      <c r="AB98" s="141"/>
      <c r="AC98" s="141"/>
      <c r="AD98" s="141"/>
      <c r="AE98" s="141"/>
      <c r="AF98" s="141"/>
      <c r="AG98" s="22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s="15" customFormat="1" ht="15.95" customHeight="1" outlineLevel="2" x14ac:dyDescent="0.3">
      <c r="A99" s="297">
        <v>12</v>
      </c>
      <c r="B99" s="299" t="s">
        <v>445</v>
      </c>
      <c r="C99" s="46" t="s">
        <v>248</v>
      </c>
      <c r="D99" s="297" t="s">
        <v>10</v>
      </c>
      <c r="E99" s="44" t="s">
        <v>11</v>
      </c>
      <c r="F99" s="42" t="s">
        <v>11</v>
      </c>
      <c r="G99" s="45" t="s">
        <v>30</v>
      </c>
      <c r="H99" s="46">
        <v>1.177</v>
      </c>
      <c r="I99" s="62">
        <v>1.2</v>
      </c>
      <c r="J99" s="69">
        <v>47</v>
      </c>
      <c r="K99" s="69">
        <f t="shared" si="4"/>
        <v>66.382800000000003</v>
      </c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  <c r="Y99" s="141"/>
      <c r="Z99" s="141"/>
      <c r="AA99" s="141"/>
      <c r="AB99" s="141"/>
      <c r="AC99" s="141"/>
      <c r="AD99" s="141"/>
      <c r="AE99" s="141"/>
      <c r="AF99" s="141"/>
      <c r="AG99" s="22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s="15" customFormat="1" ht="15.95" customHeight="1" outlineLevel="2" x14ac:dyDescent="0.3">
      <c r="A100" s="297">
        <v>13</v>
      </c>
      <c r="B100" s="299" t="s">
        <v>445</v>
      </c>
      <c r="C100" s="46" t="s">
        <v>249</v>
      </c>
      <c r="D100" s="297" t="s">
        <v>10</v>
      </c>
      <c r="E100" s="44" t="s">
        <v>11</v>
      </c>
      <c r="F100" s="42" t="s">
        <v>11</v>
      </c>
      <c r="G100" s="45" t="s">
        <v>30</v>
      </c>
      <c r="H100" s="46">
        <v>0.73199999999999998</v>
      </c>
      <c r="I100" s="62">
        <v>1</v>
      </c>
      <c r="J100" s="69">
        <v>47</v>
      </c>
      <c r="K100" s="69">
        <f t="shared" si="4"/>
        <v>34.403999999999996</v>
      </c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  <c r="Y100" s="141"/>
      <c r="Z100" s="141"/>
      <c r="AA100" s="141"/>
      <c r="AB100" s="141"/>
      <c r="AC100" s="141"/>
      <c r="AD100" s="141"/>
      <c r="AE100" s="141"/>
      <c r="AF100" s="141"/>
      <c r="AG100" s="22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s="15" customFormat="1" ht="15.95" customHeight="1" outlineLevel="2" x14ac:dyDescent="0.3">
      <c r="A101" s="297">
        <v>14</v>
      </c>
      <c r="B101" s="299" t="s">
        <v>445</v>
      </c>
      <c r="C101" s="46" t="s">
        <v>250</v>
      </c>
      <c r="D101" s="297" t="s">
        <v>10</v>
      </c>
      <c r="E101" s="44" t="s">
        <v>11</v>
      </c>
      <c r="F101" s="42" t="s">
        <v>11</v>
      </c>
      <c r="G101" s="45" t="s">
        <v>30</v>
      </c>
      <c r="H101" s="46">
        <v>0.54100000000000004</v>
      </c>
      <c r="I101" s="62">
        <v>1</v>
      </c>
      <c r="J101" s="69">
        <v>47</v>
      </c>
      <c r="K101" s="69">
        <f t="shared" si="4"/>
        <v>25.427000000000003</v>
      </c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  <c r="Y101" s="141"/>
      <c r="Z101" s="141"/>
      <c r="AA101" s="141"/>
      <c r="AB101" s="141"/>
      <c r="AC101" s="141"/>
      <c r="AD101" s="141"/>
      <c r="AE101" s="141"/>
      <c r="AF101" s="141"/>
      <c r="AG101" s="22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s="15" customFormat="1" ht="15.95" customHeight="1" outlineLevel="2" x14ac:dyDescent="0.3">
      <c r="A102" s="297">
        <v>15</v>
      </c>
      <c r="B102" s="299" t="s">
        <v>445</v>
      </c>
      <c r="C102" s="46" t="s">
        <v>251</v>
      </c>
      <c r="D102" s="297" t="s">
        <v>10</v>
      </c>
      <c r="E102" s="44" t="s">
        <v>11</v>
      </c>
      <c r="F102" s="42" t="s">
        <v>11</v>
      </c>
      <c r="G102" s="45" t="s">
        <v>30</v>
      </c>
      <c r="H102" s="46">
        <v>0.86099999999999999</v>
      </c>
      <c r="I102" s="62">
        <v>1</v>
      </c>
      <c r="J102" s="69">
        <v>47</v>
      </c>
      <c r="K102" s="69">
        <f t="shared" si="4"/>
        <v>40.466999999999999</v>
      </c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  <c r="Y102" s="141"/>
      <c r="Z102" s="141"/>
      <c r="AA102" s="141"/>
      <c r="AB102" s="141"/>
      <c r="AC102" s="141"/>
      <c r="AD102" s="141"/>
      <c r="AE102" s="141"/>
      <c r="AF102" s="141"/>
      <c r="AG102" s="22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s="15" customFormat="1" ht="15.95" customHeight="1" outlineLevel="2" x14ac:dyDescent="0.3">
      <c r="A103" s="297">
        <v>16</v>
      </c>
      <c r="B103" s="299" t="s">
        <v>445</v>
      </c>
      <c r="C103" s="46" t="s">
        <v>252</v>
      </c>
      <c r="D103" s="297" t="s">
        <v>10</v>
      </c>
      <c r="E103" s="44" t="s">
        <v>11</v>
      </c>
      <c r="F103" s="42" t="s">
        <v>11</v>
      </c>
      <c r="G103" s="45" t="s">
        <v>30</v>
      </c>
      <c r="H103" s="121">
        <v>0.65</v>
      </c>
      <c r="I103" s="62">
        <v>1</v>
      </c>
      <c r="J103" s="69">
        <v>47</v>
      </c>
      <c r="K103" s="69">
        <f t="shared" si="4"/>
        <v>30.55</v>
      </c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  <c r="Y103" s="141"/>
      <c r="Z103" s="141"/>
      <c r="AA103" s="141"/>
      <c r="AB103" s="141"/>
      <c r="AC103" s="141"/>
      <c r="AD103" s="141"/>
      <c r="AE103" s="141"/>
      <c r="AF103" s="141"/>
      <c r="AG103" s="22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s="15" customFormat="1" ht="15.95" customHeight="1" outlineLevel="2" x14ac:dyDescent="0.3">
      <c r="A104" s="297">
        <v>17</v>
      </c>
      <c r="B104" s="299" t="s">
        <v>445</v>
      </c>
      <c r="C104" s="46" t="s">
        <v>253</v>
      </c>
      <c r="D104" s="297" t="s">
        <v>10</v>
      </c>
      <c r="E104" s="44" t="s">
        <v>11</v>
      </c>
      <c r="F104" s="42" t="s">
        <v>11</v>
      </c>
      <c r="G104" s="45" t="s">
        <v>30</v>
      </c>
      <c r="H104" s="46">
        <v>1.3460000000000001</v>
      </c>
      <c r="I104" s="62">
        <v>1.2</v>
      </c>
      <c r="J104" s="69">
        <v>47</v>
      </c>
      <c r="K104" s="69">
        <f t="shared" si="4"/>
        <v>75.914400000000001</v>
      </c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22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s="15" customFormat="1" ht="15.95" customHeight="1" outlineLevel="2" x14ac:dyDescent="0.3">
      <c r="A105" s="297">
        <v>18</v>
      </c>
      <c r="B105" s="299" t="s">
        <v>445</v>
      </c>
      <c r="C105" s="46" t="s">
        <v>254</v>
      </c>
      <c r="D105" s="297" t="s">
        <v>10</v>
      </c>
      <c r="E105" s="44" t="s">
        <v>11</v>
      </c>
      <c r="F105" s="42" t="s">
        <v>11</v>
      </c>
      <c r="G105" s="45" t="s">
        <v>30</v>
      </c>
      <c r="H105" s="46">
        <v>0.71099999999999997</v>
      </c>
      <c r="I105" s="62">
        <v>1</v>
      </c>
      <c r="J105" s="69">
        <v>47</v>
      </c>
      <c r="K105" s="69">
        <f t="shared" si="4"/>
        <v>33.417000000000002</v>
      </c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22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s="15" customFormat="1" ht="15.95" customHeight="1" outlineLevel="2" x14ac:dyDescent="0.3">
      <c r="A106" s="297">
        <v>19</v>
      </c>
      <c r="B106" s="299" t="s">
        <v>445</v>
      </c>
      <c r="C106" s="46" t="s">
        <v>255</v>
      </c>
      <c r="D106" s="297" t="s">
        <v>10</v>
      </c>
      <c r="E106" s="44" t="s">
        <v>11</v>
      </c>
      <c r="F106" s="42" t="s">
        <v>11</v>
      </c>
      <c r="G106" s="45" t="s">
        <v>30</v>
      </c>
      <c r="H106" s="46">
        <v>0.60399999999999998</v>
      </c>
      <c r="I106" s="62">
        <v>1</v>
      </c>
      <c r="J106" s="69">
        <v>47</v>
      </c>
      <c r="K106" s="69">
        <f t="shared" si="4"/>
        <v>28.387999999999998</v>
      </c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22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s="15" customFormat="1" ht="15.95" customHeight="1" outlineLevel="2" x14ac:dyDescent="0.3">
      <c r="A107" s="297">
        <v>20</v>
      </c>
      <c r="B107" s="299" t="s">
        <v>445</v>
      </c>
      <c r="C107" s="46" t="s">
        <v>256</v>
      </c>
      <c r="D107" s="297" t="s">
        <v>10</v>
      </c>
      <c r="E107" s="44" t="s">
        <v>11</v>
      </c>
      <c r="F107" s="42" t="s">
        <v>11</v>
      </c>
      <c r="G107" s="45" t="s">
        <v>30</v>
      </c>
      <c r="H107" s="46">
        <v>0.55500000000000005</v>
      </c>
      <c r="I107" s="62">
        <v>1</v>
      </c>
      <c r="J107" s="69">
        <v>47</v>
      </c>
      <c r="K107" s="69">
        <f t="shared" si="4"/>
        <v>26.085000000000001</v>
      </c>
      <c r="L107" s="141"/>
      <c r="M107" s="141"/>
      <c r="N107" s="141"/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22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s="15" customFormat="1" ht="15.95" customHeight="1" outlineLevel="2" x14ac:dyDescent="0.3">
      <c r="A108" s="297">
        <v>21</v>
      </c>
      <c r="B108" s="299" t="s">
        <v>445</v>
      </c>
      <c r="C108" s="46" t="s">
        <v>257</v>
      </c>
      <c r="D108" s="297" t="s">
        <v>10</v>
      </c>
      <c r="E108" s="44" t="s">
        <v>11</v>
      </c>
      <c r="F108" s="42" t="s">
        <v>11</v>
      </c>
      <c r="G108" s="45" t="s">
        <v>30</v>
      </c>
      <c r="H108" s="46">
        <v>0.79500000000000004</v>
      </c>
      <c r="I108" s="62">
        <v>1</v>
      </c>
      <c r="J108" s="69">
        <v>47</v>
      </c>
      <c r="K108" s="69">
        <f t="shared" si="4"/>
        <v>37.365000000000002</v>
      </c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22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s="15" customFormat="1" ht="15.95" customHeight="1" outlineLevel="2" x14ac:dyDescent="0.3">
      <c r="A109" s="297">
        <v>22</v>
      </c>
      <c r="B109" s="299" t="s">
        <v>445</v>
      </c>
      <c r="C109" s="46" t="s">
        <v>258</v>
      </c>
      <c r="D109" s="297" t="s">
        <v>10</v>
      </c>
      <c r="E109" s="44" t="s">
        <v>11</v>
      </c>
      <c r="F109" s="42" t="s">
        <v>11</v>
      </c>
      <c r="G109" s="45" t="s">
        <v>30</v>
      </c>
      <c r="H109" s="46">
        <v>1.8759999999999999</v>
      </c>
      <c r="I109" s="62">
        <v>1.2</v>
      </c>
      <c r="J109" s="69">
        <v>47</v>
      </c>
      <c r="K109" s="69">
        <f t="shared" si="4"/>
        <v>105.8064</v>
      </c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22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s="15" customFormat="1" ht="15.95" customHeight="1" outlineLevel="2" x14ac:dyDescent="0.3">
      <c r="A110" s="297">
        <v>23</v>
      </c>
      <c r="B110" s="299" t="s">
        <v>445</v>
      </c>
      <c r="C110" s="46" t="s">
        <v>259</v>
      </c>
      <c r="D110" s="297" t="s">
        <v>10</v>
      </c>
      <c r="E110" s="44" t="s">
        <v>11</v>
      </c>
      <c r="F110" s="42" t="s">
        <v>11</v>
      </c>
      <c r="G110" s="45" t="s">
        <v>30</v>
      </c>
      <c r="H110" s="46">
        <v>1.004</v>
      </c>
      <c r="I110" s="62">
        <v>1.2</v>
      </c>
      <c r="J110" s="69">
        <v>47</v>
      </c>
      <c r="K110" s="69">
        <f t="shared" si="4"/>
        <v>56.625599999999991</v>
      </c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22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s="15" customFormat="1" ht="15.95" customHeight="1" outlineLevel="2" x14ac:dyDescent="0.3">
      <c r="A111" s="297">
        <v>24</v>
      </c>
      <c r="B111" s="299" t="s">
        <v>445</v>
      </c>
      <c r="C111" s="46" t="s">
        <v>260</v>
      </c>
      <c r="D111" s="297" t="s">
        <v>10</v>
      </c>
      <c r="E111" s="44" t="s">
        <v>11</v>
      </c>
      <c r="F111" s="42" t="s">
        <v>11</v>
      </c>
      <c r="G111" s="45" t="s">
        <v>30</v>
      </c>
      <c r="H111" s="124">
        <v>1.2</v>
      </c>
      <c r="I111" s="62">
        <v>1.2</v>
      </c>
      <c r="J111" s="69">
        <v>47</v>
      </c>
      <c r="K111" s="69">
        <f t="shared" si="4"/>
        <v>67.679999999999993</v>
      </c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141"/>
      <c r="AG111" s="22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s="15" customFormat="1" ht="15.95" customHeight="1" outlineLevel="2" x14ac:dyDescent="0.3">
      <c r="A112" s="297">
        <v>25</v>
      </c>
      <c r="B112" s="299" t="s">
        <v>445</v>
      </c>
      <c r="C112" s="46" t="s">
        <v>261</v>
      </c>
      <c r="D112" s="297" t="s">
        <v>10</v>
      </c>
      <c r="E112" s="44" t="s">
        <v>11</v>
      </c>
      <c r="F112" s="42" t="s">
        <v>11</v>
      </c>
      <c r="G112" s="45" t="s">
        <v>30</v>
      </c>
      <c r="H112" s="46">
        <v>1.385</v>
      </c>
      <c r="I112" s="62">
        <v>1.2</v>
      </c>
      <c r="J112" s="69">
        <v>47</v>
      </c>
      <c r="K112" s="69">
        <f t="shared" si="4"/>
        <v>78.11399999999999</v>
      </c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1"/>
      <c r="AG112" s="22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s="15" customFormat="1" ht="15.95" customHeight="1" outlineLevel="2" x14ac:dyDescent="0.3">
      <c r="A113" s="297">
        <v>26</v>
      </c>
      <c r="B113" s="299" t="s">
        <v>445</v>
      </c>
      <c r="C113" s="46" t="s">
        <v>262</v>
      </c>
      <c r="D113" s="297" t="s">
        <v>10</v>
      </c>
      <c r="E113" s="44" t="s">
        <v>11</v>
      </c>
      <c r="F113" s="42" t="s">
        <v>11</v>
      </c>
      <c r="G113" s="45" t="s">
        <v>30</v>
      </c>
      <c r="H113" s="46">
        <v>0.82599999999999996</v>
      </c>
      <c r="I113" s="62">
        <v>1</v>
      </c>
      <c r="J113" s="69">
        <v>47</v>
      </c>
      <c r="K113" s="69">
        <f t="shared" si="4"/>
        <v>38.821999999999996</v>
      </c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  <c r="Y113" s="141"/>
      <c r="Z113" s="141"/>
      <c r="AA113" s="141"/>
      <c r="AB113" s="141"/>
      <c r="AC113" s="141"/>
      <c r="AD113" s="141"/>
      <c r="AE113" s="141"/>
      <c r="AF113" s="141"/>
      <c r="AG113" s="22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s="15" customFormat="1" ht="15.95" customHeight="1" outlineLevel="2" x14ac:dyDescent="0.3">
      <c r="A114" s="297">
        <v>27</v>
      </c>
      <c r="B114" s="299" t="s">
        <v>445</v>
      </c>
      <c r="C114" s="46" t="s">
        <v>263</v>
      </c>
      <c r="D114" s="297" t="s">
        <v>10</v>
      </c>
      <c r="E114" s="44" t="s">
        <v>11</v>
      </c>
      <c r="F114" s="42" t="s">
        <v>11</v>
      </c>
      <c r="G114" s="45" t="s">
        <v>30</v>
      </c>
      <c r="H114" s="46">
        <v>0.505</v>
      </c>
      <c r="I114" s="62">
        <v>1</v>
      </c>
      <c r="J114" s="69">
        <v>47</v>
      </c>
      <c r="K114" s="69">
        <f t="shared" si="4"/>
        <v>23.734999999999999</v>
      </c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  <c r="Y114" s="141"/>
      <c r="Z114" s="141"/>
      <c r="AA114" s="141"/>
      <c r="AB114" s="141"/>
      <c r="AC114" s="141"/>
      <c r="AD114" s="141"/>
      <c r="AE114" s="141"/>
      <c r="AF114" s="141"/>
      <c r="AG114" s="22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s="15" customFormat="1" ht="15.95" customHeight="1" outlineLevel="2" x14ac:dyDescent="0.3">
      <c r="A115" s="297">
        <v>28</v>
      </c>
      <c r="B115" s="299" t="s">
        <v>445</v>
      </c>
      <c r="C115" s="46" t="s">
        <v>264</v>
      </c>
      <c r="D115" s="297" t="s">
        <v>10</v>
      </c>
      <c r="E115" s="44" t="s">
        <v>11</v>
      </c>
      <c r="F115" s="42" t="s">
        <v>11</v>
      </c>
      <c r="G115" s="45" t="s">
        <v>30</v>
      </c>
      <c r="H115" s="121">
        <v>0.61</v>
      </c>
      <c r="I115" s="62">
        <v>1</v>
      </c>
      <c r="J115" s="69">
        <v>47</v>
      </c>
      <c r="K115" s="69">
        <f t="shared" si="4"/>
        <v>28.669999999999998</v>
      </c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  <c r="Y115" s="141"/>
      <c r="Z115" s="141"/>
      <c r="AA115" s="141"/>
      <c r="AB115" s="141"/>
      <c r="AC115" s="141"/>
      <c r="AD115" s="141"/>
      <c r="AE115" s="141"/>
      <c r="AF115" s="141"/>
      <c r="AG115" s="22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s="15" customFormat="1" ht="15.95" customHeight="1" outlineLevel="2" x14ac:dyDescent="0.3">
      <c r="A116" s="297">
        <v>29</v>
      </c>
      <c r="B116" s="299" t="s">
        <v>445</v>
      </c>
      <c r="C116" s="46" t="s">
        <v>265</v>
      </c>
      <c r="D116" s="297" t="s">
        <v>10</v>
      </c>
      <c r="E116" s="44" t="s">
        <v>11</v>
      </c>
      <c r="F116" s="42" t="s">
        <v>11</v>
      </c>
      <c r="G116" s="45" t="s">
        <v>30</v>
      </c>
      <c r="H116" s="46">
        <v>0.71699999999999997</v>
      </c>
      <c r="I116" s="62">
        <v>1</v>
      </c>
      <c r="J116" s="69">
        <v>47</v>
      </c>
      <c r="K116" s="69">
        <f t="shared" si="4"/>
        <v>33.698999999999998</v>
      </c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  <c r="Y116" s="141"/>
      <c r="Z116" s="141"/>
      <c r="AA116" s="141"/>
      <c r="AB116" s="141"/>
      <c r="AC116" s="141"/>
      <c r="AD116" s="141"/>
      <c r="AE116" s="141"/>
      <c r="AF116" s="141"/>
      <c r="AG116" s="22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s="15" customFormat="1" ht="15.95" customHeight="1" outlineLevel="2" x14ac:dyDescent="0.3">
      <c r="A117" s="297">
        <v>30</v>
      </c>
      <c r="B117" s="299" t="s">
        <v>445</v>
      </c>
      <c r="C117" s="46" t="s">
        <v>266</v>
      </c>
      <c r="D117" s="297" t="s">
        <v>10</v>
      </c>
      <c r="E117" s="44" t="s">
        <v>11</v>
      </c>
      <c r="F117" s="42" t="s">
        <v>11</v>
      </c>
      <c r="G117" s="45" t="s">
        <v>30</v>
      </c>
      <c r="H117" s="46">
        <v>0.67100000000000004</v>
      </c>
      <c r="I117" s="62">
        <v>1</v>
      </c>
      <c r="J117" s="69">
        <v>47</v>
      </c>
      <c r="K117" s="69">
        <f t="shared" si="4"/>
        <v>31.537000000000003</v>
      </c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  <c r="Y117" s="141"/>
      <c r="Z117" s="141"/>
      <c r="AA117" s="141"/>
      <c r="AB117" s="141"/>
      <c r="AC117" s="141"/>
      <c r="AD117" s="141"/>
      <c r="AE117" s="141"/>
      <c r="AF117" s="141"/>
      <c r="AG117" s="22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s="15" customFormat="1" ht="15.95" customHeight="1" outlineLevel="2" x14ac:dyDescent="0.3">
      <c r="A118" s="297">
        <v>31</v>
      </c>
      <c r="B118" s="299" t="s">
        <v>445</v>
      </c>
      <c r="C118" s="46" t="s">
        <v>267</v>
      </c>
      <c r="D118" s="297" t="s">
        <v>10</v>
      </c>
      <c r="E118" s="44" t="s">
        <v>11</v>
      </c>
      <c r="F118" s="42" t="s">
        <v>11</v>
      </c>
      <c r="G118" s="45" t="s">
        <v>30</v>
      </c>
      <c r="H118" s="46">
        <v>1.1819999999999999</v>
      </c>
      <c r="I118" s="62">
        <v>1.2</v>
      </c>
      <c r="J118" s="69">
        <v>47</v>
      </c>
      <c r="K118" s="69">
        <f t="shared" si="4"/>
        <v>66.6648</v>
      </c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  <c r="Y118" s="141"/>
      <c r="Z118" s="141"/>
      <c r="AA118" s="141"/>
      <c r="AB118" s="141"/>
      <c r="AC118" s="141"/>
      <c r="AD118" s="141"/>
      <c r="AE118" s="141"/>
      <c r="AF118" s="141"/>
      <c r="AG118" s="22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s="15" customFormat="1" ht="15.95" customHeight="1" outlineLevel="2" x14ac:dyDescent="0.3">
      <c r="A119" s="297">
        <v>32</v>
      </c>
      <c r="B119" s="299" t="s">
        <v>445</v>
      </c>
      <c r="C119" s="46" t="s">
        <v>268</v>
      </c>
      <c r="D119" s="297" t="s">
        <v>10</v>
      </c>
      <c r="E119" s="44" t="s">
        <v>11</v>
      </c>
      <c r="F119" s="42" t="s">
        <v>11</v>
      </c>
      <c r="G119" s="45" t="s">
        <v>30</v>
      </c>
      <c r="H119" s="46">
        <v>0.72899999999999998</v>
      </c>
      <c r="I119" s="62">
        <v>1</v>
      </c>
      <c r="J119" s="69">
        <v>47</v>
      </c>
      <c r="K119" s="69">
        <f t="shared" si="4"/>
        <v>34.262999999999998</v>
      </c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  <c r="Y119" s="141"/>
      <c r="Z119" s="141"/>
      <c r="AA119" s="141"/>
      <c r="AB119" s="141"/>
      <c r="AC119" s="141"/>
      <c r="AD119" s="141"/>
      <c r="AE119" s="141"/>
      <c r="AF119" s="141"/>
      <c r="AG119" s="22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s="15" customFormat="1" ht="15.95" customHeight="1" outlineLevel="2" x14ac:dyDescent="0.3">
      <c r="A120" s="297">
        <v>33</v>
      </c>
      <c r="B120" s="299" t="s">
        <v>445</v>
      </c>
      <c r="C120" s="46" t="s">
        <v>269</v>
      </c>
      <c r="D120" s="297" t="s">
        <v>10</v>
      </c>
      <c r="E120" s="44" t="s">
        <v>11</v>
      </c>
      <c r="F120" s="42" t="s">
        <v>11</v>
      </c>
      <c r="G120" s="45" t="s">
        <v>30</v>
      </c>
      <c r="H120" s="46">
        <v>0.52700000000000002</v>
      </c>
      <c r="I120" s="62">
        <v>1</v>
      </c>
      <c r="J120" s="69">
        <v>47</v>
      </c>
      <c r="K120" s="69">
        <f t="shared" si="4"/>
        <v>24.769000000000002</v>
      </c>
      <c r="L120" s="141"/>
      <c r="M120" s="141"/>
      <c r="N120" s="141"/>
      <c r="O120" s="141"/>
      <c r="P120" s="141"/>
      <c r="Q120" s="141"/>
      <c r="R120" s="141"/>
      <c r="S120" s="141"/>
      <c r="T120" s="141"/>
      <c r="U120" s="141"/>
      <c r="V120" s="141"/>
      <c r="W120" s="141"/>
      <c r="X120" s="141"/>
      <c r="Y120" s="141"/>
      <c r="Z120" s="141"/>
      <c r="AA120" s="141"/>
      <c r="AB120" s="141"/>
      <c r="AC120" s="141"/>
      <c r="AD120" s="141"/>
      <c r="AE120" s="141"/>
      <c r="AF120" s="141"/>
      <c r="AG120" s="22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s="15" customFormat="1" ht="15.95" customHeight="1" outlineLevel="2" x14ac:dyDescent="0.3">
      <c r="A121" s="297">
        <v>34</v>
      </c>
      <c r="B121" s="299" t="s">
        <v>445</v>
      </c>
      <c r="C121" s="46" t="s">
        <v>270</v>
      </c>
      <c r="D121" s="297" t="s">
        <v>10</v>
      </c>
      <c r="E121" s="44" t="s">
        <v>11</v>
      </c>
      <c r="F121" s="42" t="s">
        <v>11</v>
      </c>
      <c r="G121" s="45" t="s">
        <v>30</v>
      </c>
      <c r="H121" s="46">
        <v>1.7949999999999999</v>
      </c>
      <c r="I121" s="62">
        <v>1.2</v>
      </c>
      <c r="J121" s="69">
        <v>47</v>
      </c>
      <c r="K121" s="69">
        <f t="shared" si="4"/>
        <v>101.238</v>
      </c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  <c r="Y121" s="141"/>
      <c r="Z121" s="141"/>
      <c r="AA121" s="141"/>
      <c r="AB121" s="141"/>
      <c r="AC121" s="141"/>
      <c r="AD121" s="141"/>
      <c r="AE121" s="141"/>
      <c r="AF121" s="141"/>
      <c r="AG121" s="22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s="15" customFormat="1" ht="15.95" customHeight="1" outlineLevel="2" x14ac:dyDescent="0.3">
      <c r="A122" s="297">
        <v>35</v>
      </c>
      <c r="B122" s="299" t="s">
        <v>445</v>
      </c>
      <c r="C122" s="46" t="s">
        <v>271</v>
      </c>
      <c r="D122" s="297" t="s">
        <v>10</v>
      </c>
      <c r="E122" s="44" t="s">
        <v>11</v>
      </c>
      <c r="F122" s="42" t="s">
        <v>11</v>
      </c>
      <c r="G122" s="45" t="s">
        <v>30</v>
      </c>
      <c r="H122" s="46">
        <v>1.0189999999999999</v>
      </c>
      <c r="I122" s="62">
        <v>1.2</v>
      </c>
      <c r="J122" s="69">
        <v>47</v>
      </c>
      <c r="K122" s="69">
        <f t="shared" si="4"/>
        <v>57.471599999999995</v>
      </c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  <c r="Y122" s="141"/>
      <c r="Z122" s="141"/>
      <c r="AA122" s="141"/>
      <c r="AB122" s="141"/>
      <c r="AC122" s="141"/>
      <c r="AD122" s="141"/>
      <c r="AE122" s="141"/>
      <c r="AF122" s="141"/>
      <c r="AG122" s="22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s="15" customFormat="1" ht="15.95" customHeight="1" outlineLevel="2" x14ac:dyDescent="0.3">
      <c r="A123" s="297">
        <v>36</v>
      </c>
      <c r="B123" s="299" t="s">
        <v>445</v>
      </c>
      <c r="C123" s="46" t="s">
        <v>272</v>
      </c>
      <c r="D123" s="297" t="s">
        <v>10</v>
      </c>
      <c r="E123" s="44" t="s">
        <v>11</v>
      </c>
      <c r="F123" s="42" t="s">
        <v>11</v>
      </c>
      <c r="G123" s="45" t="s">
        <v>30</v>
      </c>
      <c r="H123" s="46">
        <v>1.107</v>
      </c>
      <c r="I123" s="62">
        <v>1.2</v>
      </c>
      <c r="J123" s="69">
        <v>47</v>
      </c>
      <c r="K123" s="69">
        <f t="shared" si="4"/>
        <v>62.434800000000003</v>
      </c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  <c r="Y123" s="141"/>
      <c r="Z123" s="141"/>
      <c r="AA123" s="141"/>
      <c r="AB123" s="141"/>
      <c r="AC123" s="141"/>
      <c r="AD123" s="141"/>
      <c r="AE123" s="141"/>
      <c r="AF123" s="141"/>
      <c r="AG123" s="22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s="15" customFormat="1" ht="15.95" customHeight="1" outlineLevel="2" x14ac:dyDescent="0.3">
      <c r="A124" s="297">
        <v>37</v>
      </c>
      <c r="B124" s="299" t="s">
        <v>445</v>
      </c>
      <c r="C124" s="46" t="s">
        <v>273</v>
      </c>
      <c r="D124" s="297" t="s">
        <v>10</v>
      </c>
      <c r="E124" s="44" t="s">
        <v>11</v>
      </c>
      <c r="F124" s="42" t="s">
        <v>11</v>
      </c>
      <c r="G124" s="45" t="s">
        <v>30</v>
      </c>
      <c r="H124" s="46">
        <v>0.748</v>
      </c>
      <c r="I124" s="62">
        <v>1</v>
      </c>
      <c r="J124" s="69">
        <v>47</v>
      </c>
      <c r="K124" s="69">
        <f t="shared" si="4"/>
        <v>35.155999999999999</v>
      </c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  <c r="Y124" s="141"/>
      <c r="Z124" s="141"/>
      <c r="AA124" s="141"/>
      <c r="AB124" s="141"/>
      <c r="AC124" s="141"/>
      <c r="AD124" s="141"/>
      <c r="AE124" s="141"/>
      <c r="AF124" s="141"/>
      <c r="AG124" s="22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s="15" customFormat="1" ht="15.95" customHeight="1" outlineLevel="2" x14ac:dyDescent="0.3">
      <c r="A125" s="297">
        <v>38</v>
      </c>
      <c r="B125" s="299" t="s">
        <v>445</v>
      </c>
      <c r="C125" s="46" t="s">
        <v>274</v>
      </c>
      <c r="D125" s="297" t="s">
        <v>10</v>
      </c>
      <c r="E125" s="44" t="s">
        <v>11</v>
      </c>
      <c r="F125" s="42" t="s">
        <v>11</v>
      </c>
      <c r="G125" s="45" t="s">
        <v>30</v>
      </c>
      <c r="H125" s="46">
        <v>0.97899999999999998</v>
      </c>
      <c r="I125" s="62">
        <v>1</v>
      </c>
      <c r="J125" s="69">
        <v>47</v>
      </c>
      <c r="K125" s="69">
        <f t="shared" si="4"/>
        <v>46.012999999999998</v>
      </c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1"/>
      <c r="Z125" s="141"/>
      <c r="AA125" s="141"/>
      <c r="AB125" s="141"/>
      <c r="AC125" s="141"/>
      <c r="AD125" s="141"/>
      <c r="AE125" s="141"/>
      <c r="AF125" s="141"/>
      <c r="AG125" s="22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s="15" customFormat="1" ht="15.95" customHeight="1" outlineLevel="2" x14ac:dyDescent="0.3">
      <c r="A126" s="297">
        <v>39</v>
      </c>
      <c r="B126" s="299" t="s">
        <v>445</v>
      </c>
      <c r="C126" s="46" t="s">
        <v>275</v>
      </c>
      <c r="D126" s="297" t="s">
        <v>10</v>
      </c>
      <c r="E126" s="44" t="s">
        <v>11</v>
      </c>
      <c r="F126" s="42" t="s">
        <v>11</v>
      </c>
      <c r="G126" s="45" t="s">
        <v>30</v>
      </c>
      <c r="H126" s="46">
        <v>0.70099999999999996</v>
      </c>
      <c r="I126" s="62">
        <v>1</v>
      </c>
      <c r="J126" s="69">
        <v>47</v>
      </c>
      <c r="K126" s="69">
        <f t="shared" si="4"/>
        <v>32.946999999999996</v>
      </c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  <c r="Y126" s="141"/>
      <c r="Z126" s="141"/>
      <c r="AA126" s="141"/>
      <c r="AB126" s="141"/>
      <c r="AC126" s="141"/>
      <c r="AD126" s="141"/>
      <c r="AE126" s="141"/>
      <c r="AF126" s="141"/>
      <c r="AG126" s="22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s="15" customFormat="1" ht="15.95" customHeight="1" outlineLevel="2" x14ac:dyDescent="0.3">
      <c r="A127" s="297">
        <v>40</v>
      </c>
      <c r="B127" s="299" t="s">
        <v>445</v>
      </c>
      <c r="C127" s="46" t="s">
        <v>276</v>
      </c>
      <c r="D127" s="297" t="s">
        <v>10</v>
      </c>
      <c r="E127" s="44" t="s">
        <v>11</v>
      </c>
      <c r="F127" s="42" t="s">
        <v>11</v>
      </c>
      <c r="G127" s="45" t="s">
        <v>30</v>
      </c>
      <c r="H127" s="46">
        <v>0.622</v>
      </c>
      <c r="I127" s="62">
        <v>1</v>
      </c>
      <c r="J127" s="69">
        <v>47</v>
      </c>
      <c r="K127" s="69">
        <f t="shared" si="4"/>
        <v>29.233999999999998</v>
      </c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  <c r="Y127" s="141"/>
      <c r="Z127" s="141"/>
      <c r="AA127" s="141"/>
      <c r="AB127" s="141"/>
      <c r="AC127" s="141"/>
      <c r="AD127" s="141"/>
      <c r="AE127" s="141"/>
      <c r="AF127" s="141"/>
      <c r="AG127" s="22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s="15" customFormat="1" ht="15.95" customHeight="1" outlineLevel="2" x14ac:dyDescent="0.3">
      <c r="A128" s="297">
        <v>41</v>
      </c>
      <c r="B128" s="299" t="s">
        <v>445</v>
      </c>
      <c r="C128" s="46" t="s">
        <v>277</v>
      </c>
      <c r="D128" s="297" t="s">
        <v>10</v>
      </c>
      <c r="E128" s="44" t="s">
        <v>11</v>
      </c>
      <c r="F128" s="42" t="s">
        <v>11</v>
      </c>
      <c r="G128" s="45" t="s">
        <v>30</v>
      </c>
      <c r="H128" s="46">
        <v>0.83899999999999997</v>
      </c>
      <c r="I128" s="62">
        <v>1</v>
      </c>
      <c r="J128" s="69">
        <v>47</v>
      </c>
      <c r="K128" s="69">
        <f t="shared" si="4"/>
        <v>39.433</v>
      </c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  <c r="Y128" s="141"/>
      <c r="Z128" s="141"/>
      <c r="AA128" s="141"/>
      <c r="AB128" s="141"/>
      <c r="AC128" s="141"/>
      <c r="AD128" s="141"/>
      <c r="AE128" s="141"/>
      <c r="AF128" s="141"/>
      <c r="AG128" s="22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s="15" customFormat="1" ht="15.95" customHeight="1" outlineLevel="2" x14ac:dyDescent="0.3">
      <c r="A129" s="297">
        <v>42</v>
      </c>
      <c r="B129" s="299" t="s">
        <v>445</v>
      </c>
      <c r="C129" s="46" t="s">
        <v>278</v>
      </c>
      <c r="D129" s="297" t="s">
        <v>10</v>
      </c>
      <c r="E129" s="44" t="s">
        <v>11</v>
      </c>
      <c r="F129" s="42" t="s">
        <v>11</v>
      </c>
      <c r="G129" s="45" t="s">
        <v>30</v>
      </c>
      <c r="H129" s="46">
        <v>0.89800000000000002</v>
      </c>
      <c r="I129" s="62">
        <v>1</v>
      </c>
      <c r="J129" s="69">
        <v>47</v>
      </c>
      <c r="K129" s="69">
        <f t="shared" ref="K129:K192" si="8">(H129*I129*J129)</f>
        <v>42.206000000000003</v>
      </c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  <c r="Y129" s="141"/>
      <c r="Z129" s="141"/>
      <c r="AA129" s="141"/>
      <c r="AB129" s="141"/>
      <c r="AC129" s="141"/>
      <c r="AD129" s="141"/>
      <c r="AE129" s="141"/>
      <c r="AF129" s="141"/>
      <c r="AG129" s="22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s="15" customFormat="1" ht="15.95" customHeight="1" outlineLevel="2" x14ac:dyDescent="0.3">
      <c r="A130" s="297">
        <v>43</v>
      </c>
      <c r="B130" s="299" t="s">
        <v>445</v>
      </c>
      <c r="C130" s="46" t="s">
        <v>279</v>
      </c>
      <c r="D130" s="297" t="s">
        <v>10</v>
      </c>
      <c r="E130" s="44" t="s">
        <v>21</v>
      </c>
      <c r="F130" s="175" t="s">
        <v>21</v>
      </c>
      <c r="G130" s="45" t="s">
        <v>30</v>
      </c>
      <c r="H130" s="46">
        <v>1.577</v>
      </c>
      <c r="I130" s="62">
        <v>1.2</v>
      </c>
      <c r="J130" s="69">
        <v>47</v>
      </c>
      <c r="K130" s="69">
        <f t="shared" si="8"/>
        <v>88.942799999999991</v>
      </c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  <c r="Y130" s="141"/>
      <c r="Z130" s="141"/>
      <c r="AA130" s="141"/>
      <c r="AB130" s="141"/>
      <c r="AC130" s="141"/>
      <c r="AD130" s="141"/>
      <c r="AE130" s="141"/>
      <c r="AF130" s="141"/>
      <c r="AG130" s="22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s="15" customFormat="1" ht="15.95" customHeight="1" outlineLevel="2" x14ac:dyDescent="0.3">
      <c r="A131" s="297">
        <v>44</v>
      </c>
      <c r="B131" s="299" t="s">
        <v>445</v>
      </c>
      <c r="C131" s="46" t="s">
        <v>280</v>
      </c>
      <c r="D131" s="297" t="s">
        <v>10</v>
      </c>
      <c r="E131" s="44" t="s">
        <v>11</v>
      </c>
      <c r="F131" s="42" t="s">
        <v>11</v>
      </c>
      <c r="G131" s="45" t="s">
        <v>30</v>
      </c>
      <c r="H131" s="46">
        <v>1.4850000000000001</v>
      </c>
      <c r="I131" s="62">
        <v>1.2</v>
      </c>
      <c r="J131" s="69">
        <v>47</v>
      </c>
      <c r="K131" s="69">
        <f t="shared" si="8"/>
        <v>83.754000000000005</v>
      </c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  <c r="Y131" s="141"/>
      <c r="Z131" s="141"/>
      <c r="AA131" s="141"/>
      <c r="AB131" s="141"/>
      <c r="AC131" s="141"/>
      <c r="AD131" s="141"/>
      <c r="AE131" s="141"/>
      <c r="AF131" s="141"/>
      <c r="AG131" s="22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s="15" customFormat="1" ht="15.95" customHeight="1" outlineLevel="2" x14ac:dyDescent="0.3">
      <c r="A132" s="297">
        <v>45</v>
      </c>
      <c r="B132" s="299" t="s">
        <v>445</v>
      </c>
      <c r="C132" s="46" t="s">
        <v>281</v>
      </c>
      <c r="D132" s="297" t="s">
        <v>10</v>
      </c>
      <c r="E132" s="44" t="s">
        <v>11</v>
      </c>
      <c r="F132" s="42" t="s">
        <v>11</v>
      </c>
      <c r="G132" s="45" t="s">
        <v>30</v>
      </c>
      <c r="H132" s="46">
        <v>0.71799999999999997</v>
      </c>
      <c r="I132" s="62">
        <v>1</v>
      </c>
      <c r="J132" s="69">
        <v>47</v>
      </c>
      <c r="K132" s="69">
        <f t="shared" si="8"/>
        <v>33.745999999999995</v>
      </c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  <c r="Y132" s="141"/>
      <c r="Z132" s="141"/>
      <c r="AA132" s="141"/>
      <c r="AB132" s="141"/>
      <c r="AC132" s="141"/>
      <c r="AD132" s="141"/>
      <c r="AE132" s="141"/>
      <c r="AF132" s="141"/>
      <c r="AG132" s="22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s="15" customFormat="1" ht="15.95" customHeight="1" outlineLevel="2" x14ac:dyDescent="0.3">
      <c r="A133" s="297">
        <v>46</v>
      </c>
      <c r="B133" s="299" t="s">
        <v>445</v>
      </c>
      <c r="C133" s="46" t="s">
        <v>282</v>
      </c>
      <c r="D133" s="297" t="s">
        <v>10</v>
      </c>
      <c r="E133" s="44" t="s">
        <v>11</v>
      </c>
      <c r="F133" s="42" t="s">
        <v>11</v>
      </c>
      <c r="G133" s="45" t="s">
        <v>30</v>
      </c>
      <c r="H133" s="46">
        <v>0.63400000000000001</v>
      </c>
      <c r="I133" s="62">
        <v>1</v>
      </c>
      <c r="J133" s="69">
        <v>47</v>
      </c>
      <c r="K133" s="69">
        <f t="shared" si="8"/>
        <v>29.798000000000002</v>
      </c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  <c r="Y133" s="141"/>
      <c r="Z133" s="141"/>
      <c r="AA133" s="141"/>
      <c r="AB133" s="141"/>
      <c r="AC133" s="141"/>
      <c r="AD133" s="141"/>
      <c r="AE133" s="141"/>
      <c r="AF133" s="141"/>
      <c r="AG133" s="22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s="15" customFormat="1" ht="15.95" customHeight="1" outlineLevel="2" x14ac:dyDescent="0.3">
      <c r="A134" s="297">
        <v>47</v>
      </c>
      <c r="B134" s="299" t="s">
        <v>445</v>
      </c>
      <c r="C134" s="46" t="s">
        <v>283</v>
      </c>
      <c r="D134" s="297" t="s">
        <v>10</v>
      </c>
      <c r="E134" s="44" t="s">
        <v>11</v>
      </c>
      <c r="F134" s="42" t="s">
        <v>11</v>
      </c>
      <c r="G134" s="45" t="s">
        <v>30</v>
      </c>
      <c r="H134" s="46">
        <v>1.0609999999999999</v>
      </c>
      <c r="I134" s="62">
        <v>1.2</v>
      </c>
      <c r="J134" s="69">
        <v>47</v>
      </c>
      <c r="K134" s="69">
        <f t="shared" si="8"/>
        <v>59.840399999999995</v>
      </c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  <c r="Y134" s="141"/>
      <c r="Z134" s="141"/>
      <c r="AA134" s="141"/>
      <c r="AB134" s="141"/>
      <c r="AC134" s="141"/>
      <c r="AD134" s="141"/>
      <c r="AE134" s="141"/>
      <c r="AF134" s="141"/>
      <c r="AG134" s="22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s="15" customFormat="1" ht="15.95" customHeight="1" outlineLevel="2" x14ac:dyDescent="0.3">
      <c r="A135" s="297">
        <v>48</v>
      </c>
      <c r="B135" s="299" t="s">
        <v>445</v>
      </c>
      <c r="C135" s="46" t="s">
        <v>284</v>
      </c>
      <c r="D135" s="297" t="s">
        <v>10</v>
      </c>
      <c r="E135" s="44" t="s">
        <v>11</v>
      </c>
      <c r="F135" s="42" t="s">
        <v>11</v>
      </c>
      <c r="G135" s="45" t="s">
        <v>30</v>
      </c>
      <c r="H135" s="46">
        <v>0.65</v>
      </c>
      <c r="I135" s="62">
        <v>1</v>
      </c>
      <c r="J135" s="69">
        <v>47</v>
      </c>
      <c r="K135" s="69">
        <f t="shared" si="8"/>
        <v>30.55</v>
      </c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  <c r="Y135" s="141"/>
      <c r="Z135" s="141"/>
      <c r="AA135" s="141"/>
      <c r="AB135" s="141"/>
      <c r="AC135" s="141"/>
      <c r="AD135" s="141"/>
      <c r="AE135" s="141"/>
      <c r="AF135" s="141"/>
      <c r="AG135" s="22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s="15" customFormat="1" ht="15.95" customHeight="1" outlineLevel="2" x14ac:dyDescent="0.3">
      <c r="A136" s="297">
        <v>49</v>
      </c>
      <c r="B136" s="299" t="s">
        <v>445</v>
      </c>
      <c r="C136" s="46" t="s">
        <v>285</v>
      </c>
      <c r="D136" s="297" t="s">
        <v>10</v>
      </c>
      <c r="E136" s="44" t="s">
        <v>11</v>
      </c>
      <c r="F136" s="42" t="s">
        <v>11</v>
      </c>
      <c r="G136" s="45" t="s">
        <v>30</v>
      </c>
      <c r="H136" s="46">
        <v>0.67900000000000005</v>
      </c>
      <c r="I136" s="62">
        <v>1</v>
      </c>
      <c r="J136" s="69">
        <v>47</v>
      </c>
      <c r="K136" s="69">
        <f t="shared" si="8"/>
        <v>31.913000000000004</v>
      </c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  <c r="Y136" s="141"/>
      <c r="Z136" s="141"/>
      <c r="AA136" s="141"/>
      <c r="AB136" s="141"/>
      <c r="AC136" s="141"/>
      <c r="AD136" s="141"/>
      <c r="AE136" s="141"/>
      <c r="AF136" s="141"/>
      <c r="AG136" s="22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s="15" customFormat="1" ht="15.95" customHeight="1" outlineLevel="2" x14ac:dyDescent="0.3">
      <c r="A137" s="297">
        <v>50</v>
      </c>
      <c r="B137" s="299" t="s">
        <v>445</v>
      </c>
      <c r="C137" s="46" t="s">
        <v>286</v>
      </c>
      <c r="D137" s="297" t="s">
        <v>10</v>
      </c>
      <c r="E137" s="44" t="s">
        <v>11</v>
      </c>
      <c r="F137" s="42" t="s">
        <v>11</v>
      </c>
      <c r="G137" s="45" t="s">
        <v>30</v>
      </c>
      <c r="H137" s="46">
        <v>1.4670000000000001</v>
      </c>
      <c r="I137" s="62">
        <v>1.2</v>
      </c>
      <c r="J137" s="69">
        <v>47</v>
      </c>
      <c r="K137" s="69">
        <f t="shared" si="8"/>
        <v>82.738799999999998</v>
      </c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  <c r="Y137" s="141"/>
      <c r="Z137" s="141"/>
      <c r="AA137" s="141"/>
      <c r="AB137" s="141"/>
      <c r="AC137" s="141"/>
      <c r="AD137" s="141"/>
      <c r="AE137" s="141"/>
      <c r="AF137" s="141"/>
      <c r="AG137" s="22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s="15" customFormat="1" ht="15.95" customHeight="1" outlineLevel="2" x14ac:dyDescent="0.3">
      <c r="A138" s="297">
        <v>51</v>
      </c>
      <c r="B138" s="299" t="s">
        <v>445</v>
      </c>
      <c r="C138" s="46" t="s">
        <v>287</v>
      </c>
      <c r="D138" s="297" t="s">
        <v>10</v>
      </c>
      <c r="E138" s="44" t="s">
        <v>11</v>
      </c>
      <c r="F138" s="42" t="s">
        <v>11</v>
      </c>
      <c r="G138" s="45" t="s">
        <v>30</v>
      </c>
      <c r="H138" s="46">
        <v>0.59099999999999997</v>
      </c>
      <c r="I138" s="62">
        <v>1</v>
      </c>
      <c r="J138" s="69">
        <v>47</v>
      </c>
      <c r="K138" s="69">
        <f t="shared" si="8"/>
        <v>27.776999999999997</v>
      </c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  <c r="Y138" s="141"/>
      <c r="Z138" s="141"/>
      <c r="AA138" s="141"/>
      <c r="AB138" s="141"/>
      <c r="AC138" s="141"/>
      <c r="AD138" s="141"/>
      <c r="AE138" s="141"/>
      <c r="AF138" s="141"/>
      <c r="AG138" s="22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s="15" customFormat="1" ht="15.95" customHeight="1" outlineLevel="2" x14ac:dyDescent="0.3">
      <c r="A139" s="297">
        <v>52</v>
      </c>
      <c r="B139" s="299" t="s">
        <v>445</v>
      </c>
      <c r="C139" s="46" t="s">
        <v>288</v>
      </c>
      <c r="D139" s="297" t="s">
        <v>10</v>
      </c>
      <c r="E139" s="44" t="s">
        <v>11</v>
      </c>
      <c r="F139" s="42" t="s">
        <v>11</v>
      </c>
      <c r="G139" s="45" t="s">
        <v>30</v>
      </c>
      <c r="H139" s="46">
        <v>1.0149999999999999</v>
      </c>
      <c r="I139" s="62">
        <v>1.2</v>
      </c>
      <c r="J139" s="69">
        <v>47</v>
      </c>
      <c r="K139" s="69">
        <f t="shared" si="8"/>
        <v>57.245999999999988</v>
      </c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  <c r="Y139" s="141"/>
      <c r="Z139" s="141"/>
      <c r="AA139" s="141"/>
      <c r="AB139" s="141"/>
      <c r="AC139" s="141"/>
      <c r="AD139" s="141"/>
      <c r="AE139" s="141"/>
      <c r="AF139" s="141"/>
      <c r="AG139" s="22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s="15" customFormat="1" ht="15.95" customHeight="1" outlineLevel="2" x14ac:dyDescent="0.3">
      <c r="A140" s="297">
        <v>53</v>
      </c>
      <c r="B140" s="299" t="s">
        <v>445</v>
      </c>
      <c r="C140" s="46" t="s">
        <v>289</v>
      </c>
      <c r="D140" s="297" t="s">
        <v>10</v>
      </c>
      <c r="E140" s="44" t="s">
        <v>11</v>
      </c>
      <c r="F140" s="42" t="s">
        <v>11</v>
      </c>
      <c r="G140" s="45" t="s">
        <v>30</v>
      </c>
      <c r="H140" s="46">
        <v>0.505</v>
      </c>
      <c r="I140" s="62">
        <v>1</v>
      </c>
      <c r="J140" s="69">
        <v>47</v>
      </c>
      <c r="K140" s="69">
        <f t="shared" si="8"/>
        <v>23.734999999999999</v>
      </c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  <c r="Y140" s="141"/>
      <c r="Z140" s="141"/>
      <c r="AA140" s="141"/>
      <c r="AB140" s="141"/>
      <c r="AC140" s="141"/>
      <c r="AD140" s="141"/>
      <c r="AE140" s="141"/>
      <c r="AF140" s="141"/>
      <c r="AG140" s="22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s="15" customFormat="1" ht="15.95" customHeight="1" outlineLevel="2" x14ac:dyDescent="0.3">
      <c r="A141" s="297">
        <v>54</v>
      </c>
      <c r="B141" s="299" t="s">
        <v>445</v>
      </c>
      <c r="C141" s="46" t="s">
        <v>290</v>
      </c>
      <c r="D141" s="297" t="s">
        <v>10</v>
      </c>
      <c r="E141" s="44" t="s">
        <v>11</v>
      </c>
      <c r="F141" s="42" t="s">
        <v>11</v>
      </c>
      <c r="G141" s="45" t="s">
        <v>30</v>
      </c>
      <c r="H141" s="46">
        <v>0.60099999999999998</v>
      </c>
      <c r="I141" s="62">
        <v>1</v>
      </c>
      <c r="J141" s="69">
        <v>47</v>
      </c>
      <c r="K141" s="69">
        <f t="shared" si="8"/>
        <v>28.247</v>
      </c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  <c r="Y141" s="141"/>
      <c r="Z141" s="141"/>
      <c r="AA141" s="141"/>
      <c r="AB141" s="141"/>
      <c r="AC141" s="141"/>
      <c r="AD141" s="141"/>
      <c r="AE141" s="141"/>
      <c r="AF141" s="141"/>
      <c r="AG141" s="22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s="15" customFormat="1" ht="15.95" customHeight="1" outlineLevel="2" x14ac:dyDescent="0.3">
      <c r="A142" s="297">
        <v>55</v>
      </c>
      <c r="B142" s="299" t="s">
        <v>445</v>
      </c>
      <c r="C142" s="46" t="s">
        <v>291</v>
      </c>
      <c r="D142" s="297" t="s">
        <v>10</v>
      </c>
      <c r="E142" s="44" t="s">
        <v>11</v>
      </c>
      <c r="F142" s="42" t="s">
        <v>11</v>
      </c>
      <c r="G142" s="45" t="s">
        <v>30</v>
      </c>
      <c r="H142" s="121">
        <v>0.6</v>
      </c>
      <c r="I142" s="62">
        <v>1</v>
      </c>
      <c r="J142" s="69">
        <v>47</v>
      </c>
      <c r="K142" s="69">
        <f t="shared" si="8"/>
        <v>28.2</v>
      </c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  <c r="Y142" s="141"/>
      <c r="Z142" s="141"/>
      <c r="AA142" s="141"/>
      <c r="AB142" s="141"/>
      <c r="AC142" s="141"/>
      <c r="AD142" s="141"/>
      <c r="AE142" s="141"/>
      <c r="AF142" s="141"/>
      <c r="AG142" s="22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s="15" customFormat="1" ht="15.95" customHeight="1" outlineLevel="2" x14ac:dyDescent="0.3">
      <c r="A143" s="297">
        <v>56</v>
      </c>
      <c r="B143" s="299" t="s">
        <v>445</v>
      </c>
      <c r="C143" s="46" t="s">
        <v>292</v>
      </c>
      <c r="D143" s="297" t="s">
        <v>10</v>
      </c>
      <c r="E143" s="44" t="s">
        <v>11</v>
      </c>
      <c r="F143" s="42" t="s">
        <v>11</v>
      </c>
      <c r="G143" s="43" t="s">
        <v>30</v>
      </c>
      <c r="H143" s="46">
        <v>1.034</v>
      </c>
      <c r="I143" s="62">
        <v>1.2</v>
      </c>
      <c r="J143" s="69">
        <v>47</v>
      </c>
      <c r="K143" s="69">
        <f t="shared" si="8"/>
        <v>58.317599999999999</v>
      </c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  <c r="Y143" s="141"/>
      <c r="Z143" s="141"/>
      <c r="AA143" s="141"/>
      <c r="AB143" s="141"/>
      <c r="AC143" s="141"/>
      <c r="AD143" s="141"/>
      <c r="AE143" s="141"/>
      <c r="AF143" s="141"/>
      <c r="AG143" s="22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s="15" customFormat="1" ht="15.95" customHeight="1" outlineLevel="2" x14ac:dyDescent="0.3">
      <c r="A144" s="297">
        <v>57</v>
      </c>
      <c r="B144" s="299" t="s">
        <v>445</v>
      </c>
      <c r="C144" s="46" t="s">
        <v>293</v>
      </c>
      <c r="D144" s="297" t="s">
        <v>10</v>
      </c>
      <c r="E144" s="44" t="s">
        <v>11</v>
      </c>
      <c r="F144" s="42" t="s">
        <v>11</v>
      </c>
      <c r="G144" s="43" t="s">
        <v>30</v>
      </c>
      <c r="H144" s="46">
        <v>0.69599999999999995</v>
      </c>
      <c r="I144" s="62">
        <v>1</v>
      </c>
      <c r="J144" s="69">
        <v>47</v>
      </c>
      <c r="K144" s="69">
        <f t="shared" si="8"/>
        <v>32.711999999999996</v>
      </c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  <c r="Y144" s="141"/>
      <c r="Z144" s="141"/>
      <c r="AA144" s="141"/>
      <c r="AB144" s="141"/>
      <c r="AC144" s="141"/>
      <c r="AD144" s="141"/>
      <c r="AE144" s="141"/>
      <c r="AF144" s="141"/>
      <c r="AG144" s="22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s="15" customFormat="1" ht="15.95" customHeight="1" outlineLevel="2" x14ac:dyDescent="0.3">
      <c r="A145" s="297">
        <v>58</v>
      </c>
      <c r="B145" s="299" t="s">
        <v>445</v>
      </c>
      <c r="C145" s="46" t="s">
        <v>294</v>
      </c>
      <c r="D145" s="297" t="s">
        <v>10</v>
      </c>
      <c r="E145" s="44" t="s">
        <v>11</v>
      </c>
      <c r="F145" s="42" t="s">
        <v>11</v>
      </c>
      <c r="G145" s="43" t="s">
        <v>30</v>
      </c>
      <c r="H145" s="46">
        <v>0.84199999999999997</v>
      </c>
      <c r="I145" s="62">
        <v>1</v>
      </c>
      <c r="J145" s="69">
        <v>47</v>
      </c>
      <c r="K145" s="69">
        <f t="shared" si="8"/>
        <v>39.573999999999998</v>
      </c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  <c r="Y145" s="141"/>
      <c r="Z145" s="141"/>
      <c r="AA145" s="141"/>
      <c r="AB145" s="141"/>
      <c r="AC145" s="141"/>
      <c r="AD145" s="141"/>
      <c r="AE145" s="141"/>
      <c r="AF145" s="141"/>
      <c r="AG145" s="22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s="15" customFormat="1" ht="15.95" customHeight="1" outlineLevel="2" x14ac:dyDescent="0.3">
      <c r="A146" s="297">
        <v>59</v>
      </c>
      <c r="B146" s="299" t="s">
        <v>445</v>
      </c>
      <c r="C146" s="46" t="s">
        <v>295</v>
      </c>
      <c r="D146" s="297" t="s">
        <v>10</v>
      </c>
      <c r="E146" s="44" t="s">
        <v>11</v>
      </c>
      <c r="F146" s="42" t="s">
        <v>11</v>
      </c>
      <c r="G146" s="43" t="s">
        <v>30</v>
      </c>
      <c r="H146" s="46">
        <v>0.505</v>
      </c>
      <c r="I146" s="62">
        <v>1</v>
      </c>
      <c r="J146" s="69">
        <v>47</v>
      </c>
      <c r="K146" s="69">
        <f t="shared" si="8"/>
        <v>23.734999999999999</v>
      </c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  <c r="Y146" s="141"/>
      <c r="Z146" s="141"/>
      <c r="AA146" s="141"/>
      <c r="AB146" s="141"/>
      <c r="AC146" s="141"/>
      <c r="AD146" s="141"/>
      <c r="AE146" s="141"/>
      <c r="AF146" s="141"/>
      <c r="AG146" s="22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s="15" customFormat="1" ht="15.95" customHeight="1" outlineLevel="1" x14ac:dyDescent="0.3">
      <c r="A147" s="297"/>
      <c r="B147" s="206" t="s">
        <v>802</v>
      </c>
      <c r="C147" s="46"/>
      <c r="D147" s="297"/>
      <c r="E147" s="44"/>
      <c r="F147" s="62"/>
      <c r="G147" s="45"/>
      <c r="H147" s="128">
        <f>SUBTOTAL(9,H88:H146)</f>
        <v>61.077999999999996</v>
      </c>
      <c r="I147" s="62"/>
      <c r="J147" s="68"/>
      <c r="K147" s="69"/>
      <c r="L147" s="100"/>
      <c r="M147" s="100"/>
      <c r="N147" s="140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s="15" customFormat="1" ht="15.95" customHeight="1" outlineLevel="1" x14ac:dyDescent="0.3">
      <c r="A148" s="297"/>
      <c r="B148" s="51"/>
      <c r="C148" s="46"/>
      <c r="D148" s="297"/>
      <c r="E148" s="44"/>
      <c r="F148" s="62"/>
      <c r="G148" s="45"/>
      <c r="H148" s="128"/>
      <c r="I148" s="62"/>
      <c r="J148" s="68"/>
      <c r="K148" s="69"/>
      <c r="L148" s="100"/>
      <c r="M148" s="100"/>
      <c r="N148" s="140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s="15" customFormat="1" ht="15.95" customHeight="1" outlineLevel="1" x14ac:dyDescent="0.3">
      <c r="A149" s="297"/>
      <c r="B149" s="51"/>
      <c r="C149" s="46"/>
      <c r="D149" s="297"/>
      <c r="E149" s="44"/>
      <c r="F149" s="62"/>
      <c r="G149" s="45"/>
      <c r="H149" s="46"/>
      <c r="I149" s="62"/>
      <c r="J149" s="68"/>
      <c r="K149" s="69"/>
      <c r="L149" s="100"/>
      <c r="M149" s="100"/>
      <c r="N149" s="140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s="4" customFormat="1" ht="15.95" customHeight="1" outlineLevel="1" x14ac:dyDescent="0.3">
      <c r="A150" s="297"/>
      <c r="B150" s="51"/>
      <c r="C150" s="111"/>
      <c r="D150" s="297"/>
      <c r="E150" s="33"/>
      <c r="F150" s="300"/>
      <c r="G150" s="299"/>
      <c r="H150" s="122"/>
      <c r="I150" s="55"/>
      <c r="J150" s="68"/>
      <c r="K150" s="69"/>
      <c r="L150" s="100"/>
      <c r="M150" s="100"/>
      <c r="N150" s="140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ht="15.95" customHeight="1" outlineLevel="1" x14ac:dyDescent="0.3">
      <c r="A151" s="297"/>
      <c r="B151" s="299"/>
      <c r="C151" s="301"/>
      <c r="D151" s="297"/>
      <c r="E151" s="302"/>
      <c r="F151" s="299"/>
      <c r="G151" s="299"/>
      <c r="H151" s="120"/>
      <c r="I151" s="54"/>
      <c r="J151" s="68"/>
      <c r="K151" s="69"/>
    </row>
    <row r="152" spans="1:69" ht="15.95" customHeight="1" outlineLevel="2" x14ac:dyDescent="0.3">
      <c r="A152" s="297">
        <v>1</v>
      </c>
      <c r="B152" s="299" t="s">
        <v>444</v>
      </c>
      <c r="C152" s="109" t="s">
        <v>156</v>
      </c>
      <c r="D152" s="297" t="s">
        <v>26</v>
      </c>
      <c r="E152" s="302" t="s">
        <v>20</v>
      </c>
      <c r="F152" s="299" t="s">
        <v>17</v>
      </c>
      <c r="G152" s="299" t="s">
        <v>27</v>
      </c>
      <c r="H152" s="120">
        <v>6.9</v>
      </c>
      <c r="I152" s="54">
        <v>1.2</v>
      </c>
      <c r="J152" s="69">
        <v>13</v>
      </c>
      <c r="K152" s="69">
        <f t="shared" si="8"/>
        <v>107.63999999999999</v>
      </c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  <c r="Y152" s="141"/>
      <c r="Z152" s="141"/>
      <c r="AA152" s="141"/>
      <c r="AB152" s="141"/>
      <c r="AC152" s="141"/>
      <c r="AD152" s="141"/>
      <c r="AE152" s="141"/>
      <c r="AF152" s="141"/>
      <c r="AG152" s="141"/>
      <c r="AH152" s="388">
        <f t="shared" ref="AH152:BK152" si="9">(AG152+10.76)</f>
        <v>10.76</v>
      </c>
      <c r="AI152" s="69">
        <f t="shared" si="9"/>
        <v>21.52</v>
      </c>
      <c r="AJ152" s="69">
        <f t="shared" si="9"/>
        <v>32.28</v>
      </c>
      <c r="AK152" s="69">
        <f t="shared" si="9"/>
        <v>43.04</v>
      </c>
      <c r="AL152" s="69">
        <f t="shared" si="9"/>
        <v>53.8</v>
      </c>
      <c r="AM152" s="69">
        <f t="shared" si="9"/>
        <v>64.56</v>
      </c>
      <c r="AN152" s="69">
        <f t="shared" si="9"/>
        <v>75.320000000000007</v>
      </c>
      <c r="AO152" s="69">
        <f t="shared" si="9"/>
        <v>86.080000000000013</v>
      </c>
      <c r="AP152" s="69">
        <f t="shared" si="9"/>
        <v>96.840000000000018</v>
      </c>
      <c r="AQ152" s="69">
        <f t="shared" si="9"/>
        <v>107.60000000000002</v>
      </c>
      <c r="AR152" s="69">
        <f t="shared" si="9"/>
        <v>118.36000000000003</v>
      </c>
      <c r="AS152" s="69">
        <f t="shared" si="9"/>
        <v>129.12000000000003</v>
      </c>
      <c r="AT152" s="69">
        <f t="shared" si="9"/>
        <v>139.88000000000002</v>
      </c>
      <c r="AU152" s="69">
        <f t="shared" si="9"/>
        <v>150.64000000000001</v>
      </c>
      <c r="AV152" s="69">
        <f t="shared" si="9"/>
        <v>161.4</v>
      </c>
      <c r="AW152" s="69">
        <f t="shared" si="9"/>
        <v>172.16</v>
      </c>
      <c r="AX152" s="69">
        <f t="shared" si="9"/>
        <v>182.92</v>
      </c>
      <c r="AY152" s="69">
        <f t="shared" si="9"/>
        <v>193.67999999999998</v>
      </c>
      <c r="AZ152" s="69">
        <f t="shared" si="9"/>
        <v>204.43999999999997</v>
      </c>
      <c r="BA152" s="69">
        <f t="shared" si="9"/>
        <v>215.19999999999996</v>
      </c>
      <c r="BB152" s="69">
        <f t="shared" si="9"/>
        <v>225.95999999999995</v>
      </c>
      <c r="BC152" s="69">
        <f t="shared" si="9"/>
        <v>236.71999999999994</v>
      </c>
      <c r="BD152" s="69">
        <f t="shared" si="9"/>
        <v>247.47999999999993</v>
      </c>
      <c r="BE152" s="69">
        <f t="shared" si="9"/>
        <v>258.23999999999995</v>
      </c>
      <c r="BF152" s="69">
        <f t="shared" si="9"/>
        <v>268.99999999999994</v>
      </c>
      <c r="BG152" s="69">
        <f t="shared" si="9"/>
        <v>279.75999999999993</v>
      </c>
      <c r="BH152" s="69">
        <f t="shared" si="9"/>
        <v>290.51999999999992</v>
      </c>
      <c r="BI152" s="69">
        <f t="shared" si="9"/>
        <v>301.27999999999992</v>
      </c>
      <c r="BJ152" s="69">
        <f t="shared" si="9"/>
        <v>312.03999999999991</v>
      </c>
      <c r="BK152" s="69">
        <f t="shared" si="9"/>
        <v>322.7999999999999</v>
      </c>
    </row>
    <row r="153" spans="1:69" ht="15.95" customHeight="1" outlineLevel="2" x14ac:dyDescent="0.3">
      <c r="A153" s="297">
        <v>2</v>
      </c>
      <c r="B153" s="299" t="s">
        <v>444</v>
      </c>
      <c r="C153" s="46" t="s">
        <v>369</v>
      </c>
      <c r="D153" s="32" t="s">
        <v>28</v>
      </c>
      <c r="E153" s="44" t="s">
        <v>43</v>
      </c>
      <c r="F153" s="42" t="s">
        <v>43</v>
      </c>
      <c r="G153" s="43" t="s">
        <v>30</v>
      </c>
      <c r="H153" s="46">
        <v>1.7609999999999999</v>
      </c>
      <c r="I153" s="220">
        <v>0.7</v>
      </c>
      <c r="J153" s="69">
        <v>28</v>
      </c>
      <c r="K153" s="69">
        <f t="shared" si="8"/>
        <v>34.515599999999999</v>
      </c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  <c r="Y153" s="141"/>
      <c r="Z153" s="141"/>
      <c r="AA153" s="141"/>
      <c r="AB153" s="141"/>
      <c r="AC153" s="141"/>
      <c r="AD153" s="141"/>
      <c r="AE153" s="141"/>
      <c r="AF153" s="141"/>
      <c r="AG153" s="141"/>
      <c r="AH153" s="388">
        <f t="shared" ref="AH153:BK153" si="10">(AG153+3.45)</f>
        <v>3.45</v>
      </c>
      <c r="AI153" s="69">
        <f t="shared" si="10"/>
        <v>6.9</v>
      </c>
      <c r="AJ153" s="69">
        <f t="shared" si="10"/>
        <v>10.350000000000001</v>
      </c>
      <c r="AK153" s="69">
        <f t="shared" si="10"/>
        <v>13.8</v>
      </c>
      <c r="AL153" s="69">
        <f t="shared" si="10"/>
        <v>17.25</v>
      </c>
      <c r="AM153" s="69">
        <f t="shared" si="10"/>
        <v>20.7</v>
      </c>
      <c r="AN153" s="69">
        <f t="shared" si="10"/>
        <v>24.15</v>
      </c>
      <c r="AO153" s="69">
        <f t="shared" si="10"/>
        <v>27.599999999999998</v>
      </c>
      <c r="AP153" s="69">
        <f t="shared" si="10"/>
        <v>31.049999999999997</v>
      </c>
      <c r="AQ153" s="69">
        <f t="shared" si="10"/>
        <v>34.5</v>
      </c>
      <c r="AR153" s="69">
        <f t="shared" si="10"/>
        <v>37.950000000000003</v>
      </c>
      <c r="AS153" s="69">
        <f t="shared" si="10"/>
        <v>41.400000000000006</v>
      </c>
      <c r="AT153" s="69">
        <f t="shared" si="10"/>
        <v>44.850000000000009</v>
      </c>
      <c r="AU153" s="69">
        <f t="shared" si="10"/>
        <v>48.300000000000011</v>
      </c>
      <c r="AV153" s="69">
        <f t="shared" si="10"/>
        <v>51.750000000000014</v>
      </c>
      <c r="AW153" s="69">
        <f t="shared" si="10"/>
        <v>55.200000000000017</v>
      </c>
      <c r="AX153" s="69">
        <f t="shared" si="10"/>
        <v>58.65000000000002</v>
      </c>
      <c r="AY153" s="69">
        <f t="shared" si="10"/>
        <v>62.100000000000023</v>
      </c>
      <c r="AZ153" s="69">
        <f t="shared" si="10"/>
        <v>65.550000000000026</v>
      </c>
      <c r="BA153" s="69">
        <f t="shared" si="10"/>
        <v>69.000000000000028</v>
      </c>
      <c r="BB153" s="69">
        <f t="shared" si="10"/>
        <v>72.450000000000031</v>
      </c>
      <c r="BC153" s="69">
        <f t="shared" si="10"/>
        <v>75.900000000000034</v>
      </c>
      <c r="BD153" s="69">
        <f t="shared" si="10"/>
        <v>79.350000000000037</v>
      </c>
      <c r="BE153" s="69">
        <f t="shared" si="10"/>
        <v>82.80000000000004</v>
      </c>
      <c r="BF153" s="69">
        <f t="shared" si="10"/>
        <v>86.250000000000043</v>
      </c>
      <c r="BG153" s="69">
        <f t="shared" si="10"/>
        <v>89.700000000000045</v>
      </c>
      <c r="BH153" s="69">
        <f t="shared" si="10"/>
        <v>93.150000000000048</v>
      </c>
      <c r="BI153" s="69">
        <f t="shared" si="10"/>
        <v>96.600000000000051</v>
      </c>
      <c r="BJ153" s="69">
        <f t="shared" si="10"/>
        <v>100.05000000000005</v>
      </c>
      <c r="BK153" s="69">
        <f t="shared" si="10"/>
        <v>103.50000000000006</v>
      </c>
    </row>
    <row r="154" spans="1:69" s="4" customFormat="1" ht="15.95" customHeight="1" outlineLevel="2" x14ac:dyDescent="0.3">
      <c r="A154" s="297">
        <v>3</v>
      </c>
      <c r="B154" s="299" t="s">
        <v>444</v>
      </c>
      <c r="C154" s="46" t="s">
        <v>370</v>
      </c>
      <c r="D154" s="32" t="s">
        <v>28</v>
      </c>
      <c r="E154" s="44" t="s">
        <v>43</v>
      </c>
      <c r="F154" s="42" t="s">
        <v>43</v>
      </c>
      <c r="G154" s="43" t="s">
        <v>30</v>
      </c>
      <c r="H154" s="46">
        <v>3.55</v>
      </c>
      <c r="I154" s="220">
        <v>0.7</v>
      </c>
      <c r="J154" s="69">
        <v>28</v>
      </c>
      <c r="K154" s="69">
        <f t="shared" si="8"/>
        <v>69.58</v>
      </c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  <c r="Y154" s="141"/>
      <c r="Z154" s="141"/>
      <c r="AA154" s="141"/>
      <c r="AB154" s="141"/>
      <c r="AC154" s="141"/>
      <c r="AD154" s="141"/>
      <c r="AE154" s="141"/>
      <c r="AF154" s="141"/>
      <c r="AG154" s="141"/>
      <c r="AH154" s="388">
        <f t="shared" ref="AH154:BK154" si="11">(AG154+6.96)</f>
        <v>6.96</v>
      </c>
      <c r="AI154" s="69">
        <f t="shared" si="11"/>
        <v>13.92</v>
      </c>
      <c r="AJ154" s="69">
        <f t="shared" si="11"/>
        <v>20.88</v>
      </c>
      <c r="AK154" s="69">
        <f t="shared" si="11"/>
        <v>27.84</v>
      </c>
      <c r="AL154" s="69">
        <f t="shared" si="11"/>
        <v>34.799999999999997</v>
      </c>
      <c r="AM154" s="69">
        <f t="shared" si="11"/>
        <v>41.76</v>
      </c>
      <c r="AN154" s="69">
        <f t="shared" si="11"/>
        <v>48.72</v>
      </c>
      <c r="AO154" s="69">
        <f t="shared" si="11"/>
        <v>55.68</v>
      </c>
      <c r="AP154" s="69">
        <f t="shared" si="11"/>
        <v>62.64</v>
      </c>
      <c r="AQ154" s="69">
        <f t="shared" si="11"/>
        <v>69.599999999999994</v>
      </c>
      <c r="AR154" s="69">
        <f t="shared" si="11"/>
        <v>76.559999999999988</v>
      </c>
      <c r="AS154" s="69">
        <f t="shared" si="11"/>
        <v>83.519999999999982</v>
      </c>
      <c r="AT154" s="69">
        <f t="shared" si="11"/>
        <v>90.479999999999976</v>
      </c>
      <c r="AU154" s="69">
        <f t="shared" si="11"/>
        <v>97.439999999999969</v>
      </c>
      <c r="AV154" s="69">
        <f t="shared" si="11"/>
        <v>104.39999999999996</v>
      </c>
      <c r="AW154" s="69">
        <f t="shared" si="11"/>
        <v>111.35999999999996</v>
      </c>
      <c r="AX154" s="69">
        <f t="shared" si="11"/>
        <v>118.31999999999995</v>
      </c>
      <c r="AY154" s="69">
        <f t="shared" si="11"/>
        <v>125.27999999999994</v>
      </c>
      <c r="AZ154" s="69">
        <f t="shared" si="11"/>
        <v>132.23999999999995</v>
      </c>
      <c r="BA154" s="69">
        <f t="shared" si="11"/>
        <v>139.19999999999996</v>
      </c>
      <c r="BB154" s="69">
        <f t="shared" si="11"/>
        <v>146.15999999999997</v>
      </c>
      <c r="BC154" s="69">
        <f t="shared" si="11"/>
        <v>153.11999999999998</v>
      </c>
      <c r="BD154" s="69">
        <f t="shared" si="11"/>
        <v>160.07999999999998</v>
      </c>
      <c r="BE154" s="69">
        <f t="shared" si="11"/>
        <v>167.04</v>
      </c>
      <c r="BF154" s="69">
        <f t="shared" si="11"/>
        <v>174</v>
      </c>
      <c r="BG154" s="69">
        <f t="shared" si="11"/>
        <v>180.96</v>
      </c>
      <c r="BH154" s="69">
        <f t="shared" si="11"/>
        <v>187.92000000000002</v>
      </c>
      <c r="BI154" s="69">
        <f t="shared" si="11"/>
        <v>194.88000000000002</v>
      </c>
      <c r="BJ154" s="69">
        <f t="shared" si="11"/>
        <v>201.84000000000003</v>
      </c>
      <c r="BK154" s="69">
        <f t="shared" si="11"/>
        <v>208.80000000000004</v>
      </c>
      <c r="BL154" s="3"/>
      <c r="BM154" s="3"/>
      <c r="BN154" s="3"/>
      <c r="BO154" s="3"/>
      <c r="BP154" s="3"/>
      <c r="BQ154" s="3"/>
    </row>
    <row r="155" spans="1:69" ht="15.95" customHeight="1" outlineLevel="2" x14ac:dyDescent="0.3">
      <c r="A155" s="297">
        <v>4</v>
      </c>
      <c r="B155" s="299" t="s">
        <v>444</v>
      </c>
      <c r="C155" s="46" t="s">
        <v>371</v>
      </c>
      <c r="D155" s="32" t="s">
        <v>28</v>
      </c>
      <c r="E155" s="44" t="s">
        <v>43</v>
      </c>
      <c r="F155" s="42" t="s">
        <v>43</v>
      </c>
      <c r="G155" s="43" t="s">
        <v>30</v>
      </c>
      <c r="H155" s="46">
        <v>1.2110000000000001</v>
      </c>
      <c r="I155" s="220">
        <v>0.7</v>
      </c>
      <c r="J155" s="69">
        <v>28</v>
      </c>
      <c r="K155" s="69">
        <f t="shared" si="8"/>
        <v>23.735600000000002</v>
      </c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  <c r="Y155" s="141"/>
      <c r="Z155" s="141"/>
      <c r="AA155" s="141"/>
      <c r="AB155" s="141"/>
      <c r="AC155" s="141"/>
      <c r="AD155" s="141"/>
      <c r="AE155" s="141"/>
      <c r="AF155" s="141"/>
      <c r="AG155" s="141"/>
      <c r="AH155" s="388">
        <f t="shared" ref="AH155:AV155" si="12">(AG155+2.37)</f>
        <v>2.37</v>
      </c>
      <c r="AI155" s="69">
        <f t="shared" si="12"/>
        <v>4.74</v>
      </c>
      <c r="AJ155" s="69">
        <f t="shared" si="12"/>
        <v>7.11</v>
      </c>
      <c r="AK155" s="69">
        <f t="shared" si="12"/>
        <v>9.48</v>
      </c>
      <c r="AL155" s="69">
        <f t="shared" si="12"/>
        <v>11.850000000000001</v>
      </c>
      <c r="AM155" s="69">
        <f t="shared" si="12"/>
        <v>14.220000000000002</v>
      </c>
      <c r="AN155" s="69">
        <f t="shared" si="12"/>
        <v>16.590000000000003</v>
      </c>
      <c r="AO155" s="69">
        <f t="shared" si="12"/>
        <v>18.960000000000004</v>
      </c>
      <c r="AP155" s="69">
        <f t="shared" si="12"/>
        <v>21.330000000000005</v>
      </c>
      <c r="AQ155" s="69">
        <f t="shared" si="12"/>
        <v>23.700000000000006</v>
      </c>
      <c r="AR155" s="69">
        <f t="shared" si="12"/>
        <v>26.070000000000007</v>
      </c>
      <c r="AS155" s="69">
        <f t="shared" si="12"/>
        <v>28.440000000000008</v>
      </c>
      <c r="AT155" s="69">
        <f t="shared" si="12"/>
        <v>30.810000000000009</v>
      </c>
      <c r="AU155" s="69">
        <f t="shared" si="12"/>
        <v>33.180000000000007</v>
      </c>
      <c r="AV155" s="69">
        <f t="shared" si="12"/>
        <v>35.550000000000004</v>
      </c>
    </row>
    <row r="156" spans="1:69" ht="15.95" customHeight="1" outlineLevel="2" x14ac:dyDescent="0.3">
      <c r="A156" s="297">
        <v>5</v>
      </c>
      <c r="B156" s="299" t="s">
        <v>444</v>
      </c>
      <c r="C156" s="46" t="s">
        <v>372</v>
      </c>
      <c r="D156" s="32" t="s">
        <v>28</v>
      </c>
      <c r="E156" s="44" t="s">
        <v>43</v>
      </c>
      <c r="F156" s="42" t="s">
        <v>43</v>
      </c>
      <c r="G156" s="43" t="s">
        <v>30</v>
      </c>
      <c r="H156" s="46">
        <v>1.655</v>
      </c>
      <c r="I156" s="220">
        <v>0.7</v>
      </c>
      <c r="J156" s="69">
        <v>28</v>
      </c>
      <c r="K156" s="69">
        <f t="shared" si="8"/>
        <v>32.437999999999995</v>
      </c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  <c r="Y156" s="141"/>
      <c r="Z156" s="141"/>
      <c r="AA156" s="141"/>
      <c r="AB156" s="141"/>
      <c r="AC156" s="141"/>
      <c r="AD156" s="141"/>
      <c r="AE156" s="141"/>
      <c r="AF156" s="141"/>
      <c r="AG156" s="141"/>
      <c r="AH156" s="388">
        <f t="shared" ref="AH156:AX156" si="13">(AG156+3.24)</f>
        <v>3.24</v>
      </c>
      <c r="AI156" s="69">
        <f t="shared" si="13"/>
        <v>6.48</v>
      </c>
      <c r="AJ156" s="69">
        <f t="shared" si="13"/>
        <v>9.7200000000000006</v>
      </c>
      <c r="AK156" s="69">
        <f t="shared" si="13"/>
        <v>12.96</v>
      </c>
      <c r="AL156" s="69">
        <f t="shared" si="13"/>
        <v>16.200000000000003</v>
      </c>
      <c r="AM156" s="69">
        <f t="shared" si="13"/>
        <v>19.440000000000005</v>
      </c>
      <c r="AN156" s="69">
        <f t="shared" si="13"/>
        <v>22.680000000000007</v>
      </c>
      <c r="AO156" s="69">
        <f t="shared" si="13"/>
        <v>25.920000000000009</v>
      </c>
      <c r="AP156" s="69">
        <f t="shared" si="13"/>
        <v>29.160000000000011</v>
      </c>
      <c r="AQ156" s="69">
        <f t="shared" si="13"/>
        <v>32.400000000000013</v>
      </c>
      <c r="AR156" s="69">
        <f t="shared" si="13"/>
        <v>35.640000000000015</v>
      </c>
      <c r="AS156" s="69">
        <f t="shared" si="13"/>
        <v>38.880000000000017</v>
      </c>
      <c r="AT156" s="69">
        <f t="shared" si="13"/>
        <v>42.120000000000019</v>
      </c>
      <c r="AU156" s="69">
        <f t="shared" si="13"/>
        <v>45.360000000000021</v>
      </c>
      <c r="AV156" s="69">
        <f t="shared" si="13"/>
        <v>48.600000000000023</v>
      </c>
      <c r="AW156" s="69">
        <f t="shared" si="13"/>
        <v>51.840000000000025</v>
      </c>
      <c r="AX156" s="69">
        <f t="shared" si="13"/>
        <v>55.080000000000027</v>
      </c>
    </row>
    <row r="157" spans="1:69" ht="15.95" customHeight="1" outlineLevel="2" x14ac:dyDescent="0.3">
      <c r="A157" s="297">
        <v>6</v>
      </c>
      <c r="B157" s="299" t="s">
        <v>444</v>
      </c>
      <c r="C157" s="112" t="s">
        <v>157</v>
      </c>
      <c r="D157" s="32" t="s">
        <v>28</v>
      </c>
      <c r="E157" s="33" t="s">
        <v>29</v>
      </c>
      <c r="F157" s="42" t="s">
        <v>43</v>
      </c>
      <c r="G157" s="300" t="s">
        <v>30</v>
      </c>
      <c r="H157" s="29">
        <v>4.4039999999999999</v>
      </c>
      <c r="I157" s="220">
        <v>0.7</v>
      </c>
      <c r="J157" s="69">
        <v>28</v>
      </c>
      <c r="K157" s="69">
        <f t="shared" si="8"/>
        <v>86.318399999999997</v>
      </c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  <c r="Y157" s="141"/>
      <c r="Z157" s="141"/>
      <c r="AA157" s="141"/>
      <c r="AB157" s="141"/>
      <c r="AC157" s="141"/>
      <c r="AD157" s="141"/>
      <c r="AE157" s="141"/>
      <c r="AF157" s="141"/>
      <c r="AG157" s="141"/>
      <c r="AH157" s="388">
        <f t="shared" ref="AH157:AV157" si="14">(AG157+8.63)</f>
        <v>8.6300000000000008</v>
      </c>
      <c r="AI157" s="69">
        <f t="shared" si="14"/>
        <v>17.260000000000002</v>
      </c>
      <c r="AJ157" s="69">
        <f t="shared" si="14"/>
        <v>25.89</v>
      </c>
      <c r="AK157" s="69">
        <f t="shared" si="14"/>
        <v>34.520000000000003</v>
      </c>
      <c r="AL157" s="69">
        <f t="shared" si="14"/>
        <v>43.150000000000006</v>
      </c>
      <c r="AM157" s="69">
        <f t="shared" si="14"/>
        <v>51.780000000000008</v>
      </c>
      <c r="AN157" s="69">
        <f t="shared" si="14"/>
        <v>60.410000000000011</v>
      </c>
      <c r="AO157" s="69">
        <f t="shared" si="14"/>
        <v>69.040000000000006</v>
      </c>
      <c r="AP157" s="69">
        <f t="shared" si="14"/>
        <v>77.67</v>
      </c>
      <c r="AQ157" s="69">
        <f t="shared" si="14"/>
        <v>86.3</v>
      </c>
      <c r="AR157" s="69">
        <f t="shared" si="14"/>
        <v>94.929999999999993</v>
      </c>
      <c r="AS157" s="69">
        <f t="shared" si="14"/>
        <v>103.55999999999999</v>
      </c>
      <c r="AT157" s="69">
        <f t="shared" si="14"/>
        <v>112.18999999999998</v>
      </c>
      <c r="AU157" s="69">
        <f t="shared" si="14"/>
        <v>120.81999999999998</v>
      </c>
      <c r="AV157" s="69">
        <f t="shared" si="14"/>
        <v>129.44999999999999</v>
      </c>
      <c r="AW157" s="69"/>
    </row>
    <row r="158" spans="1:69" ht="15.95" customHeight="1" outlineLevel="2" x14ac:dyDescent="0.3">
      <c r="A158" s="297">
        <v>7</v>
      </c>
      <c r="B158" s="299" t="s">
        <v>444</v>
      </c>
      <c r="C158" s="46" t="s">
        <v>373</v>
      </c>
      <c r="D158" s="32" t="s">
        <v>28</v>
      </c>
      <c r="E158" s="44" t="s">
        <v>43</v>
      </c>
      <c r="F158" s="42" t="s">
        <v>43</v>
      </c>
      <c r="G158" s="43" t="s">
        <v>30</v>
      </c>
      <c r="H158" s="46">
        <v>2.6579999999999999</v>
      </c>
      <c r="I158" s="220">
        <v>0.7</v>
      </c>
      <c r="J158" s="69">
        <v>28</v>
      </c>
      <c r="K158" s="69">
        <f t="shared" si="8"/>
        <v>52.096799999999995</v>
      </c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  <c r="Y158" s="141"/>
      <c r="Z158" s="141"/>
      <c r="AA158" s="141"/>
      <c r="AB158" s="141"/>
      <c r="AC158" s="141"/>
      <c r="AD158" s="141"/>
      <c r="AE158" s="141"/>
      <c r="AF158" s="141"/>
      <c r="AG158" s="141"/>
      <c r="AH158" s="388">
        <f>(AG158+5.21)</f>
        <v>5.21</v>
      </c>
      <c r="AI158" s="69">
        <f>(AH158+5.21)</f>
        <v>10.42</v>
      </c>
      <c r="AJ158" s="69">
        <f t="shared" ref="AJ158:AW158" si="15">(AI158+5.21)</f>
        <v>15.629999999999999</v>
      </c>
      <c r="AK158" s="69">
        <f t="shared" si="15"/>
        <v>20.84</v>
      </c>
      <c r="AL158" s="69">
        <f t="shared" si="15"/>
        <v>26.05</v>
      </c>
      <c r="AM158" s="69">
        <f t="shared" si="15"/>
        <v>31.26</v>
      </c>
      <c r="AN158" s="69">
        <f t="shared" si="15"/>
        <v>36.47</v>
      </c>
      <c r="AO158" s="69">
        <f t="shared" si="15"/>
        <v>41.68</v>
      </c>
      <c r="AP158" s="69">
        <f t="shared" si="15"/>
        <v>46.89</v>
      </c>
      <c r="AQ158" s="69">
        <f t="shared" si="15"/>
        <v>52.1</v>
      </c>
      <c r="AR158" s="69">
        <f t="shared" si="15"/>
        <v>57.31</v>
      </c>
      <c r="AS158" s="69">
        <f t="shared" si="15"/>
        <v>62.52</v>
      </c>
      <c r="AT158" s="69">
        <f t="shared" si="15"/>
        <v>67.73</v>
      </c>
      <c r="AU158" s="69">
        <f t="shared" si="15"/>
        <v>72.94</v>
      </c>
      <c r="AV158" s="69">
        <f t="shared" si="15"/>
        <v>78.149999999999991</v>
      </c>
      <c r="AW158" s="69">
        <f t="shared" si="15"/>
        <v>83.359999999999985</v>
      </c>
    </row>
    <row r="159" spans="1:69" ht="15.95" customHeight="1" outlineLevel="2" x14ac:dyDescent="0.3">
      <c r="A159" s="297">
        <v>8</v>
      </c>
      <c r="B159" s="299" t="s">
        <v>444</v>
      </c>
      <c r="C159" s="46" t="s">
        <v>374</v>
      </c>
      <c r="D159" s="32" t="s">
        <v>28</v>
      </c>
      <c r="E159" s="44" t="s">
        <v>43</v>
      </c>
      <c r="F159" s="42" t="s">
        <v>43</v>
      </c>
      <c r="G159" s="43" t="s">
        <v>30</v>
      </c>
      <c r="H159" s="46">
        <v>2.0539999999999998</v>
      </c>
      <c r="I159" s="220">
        <v>0.7</v>
      </c>
      <c r="J159" s="69">
        <v>28</v>
      </c>
      <c r="K159" s="69">
        <f t="shared" si="8"/>
        <v>40.258399999999995</v>
      </c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  <c r="Z159" s="141"/>
      <c r="AA159" s="141"/>
      <c r="AB159" s="141"/>
      <c r="AC159" s="141"/>
      <c r="AD159" s="141"/>
      <c r="AE159" s="141"/>
      <c r="AF159" s="141"/>
      <c r="AG159" s="141"/>
      <c r="AH159" s="388">
        <f>(AG159+4.03)</f>
        <v>4.03</v>
      </c>
      <c r="AI159" s="69">
        <f>(AH159+4.03)</f>
        <v>8.06</v>
      </c>
      <c r="AJ159" s="69">
        <f t="shared" ref="AJ159:AW159" si="16">(AI159+4.03)</f>
        <v>12.09</v>
      </c>
      <c r="AK159" s="69">
        <f t="shared" si="16"/>
        <v>16.12</v>
      </c>
      <c r="AL159" s="69">
        <f t="shared" si="16"/>
        <v>20.150000000000002</v>
      </c>
      <c r="AM159" s="69">
        <f t="shared" si="16"/>
        <v>24.180000000000003</v>
      </c>
      <c r="AN159" s="69">
        <f t="shared" si="16"/>
        <v>28.210000000000004</v>
      </c>
      <c r="AO159" s="69">
        <f t="shared" si="16"/>
        <v>32.24</v>
      </c>
      <c r="AP159" s="69">
        <f t="shared" si="16"/>
        <v>36.270000000000003</v>
      </c>
      <c r="AQ159" s="69">
        <f t="shared" si="16"/>
        <v>40.300000000000004</v>
      </c>
      <c r="AR159" s="69">
        <f t="shared" si="16"/>
        <v>44.330000000000005</v>
      </c>
      <c r="AS159" s="69">
        <f t="shared" si="16"/>
        <v>48.360000000000007</v>
      </c>
      <c r="AT159" s="69">
        <f t="shared" si="16"/>
        <v>52.390000000000008</v>
      </c>
      <c r="AU159" s="69">
        <f t="shared" si="16"/>
        <v>56.420000000000009</v>
      </c>
      <c r="AV159" s="69">
        <f t="shared" si="16"/>
        <v>60.45000000000001</v>
      </c>
      <c r="AW159" s="69">
        <f t="shared" si="16"/>
        <v>64.48</v>
      </c>
    </row>
    <row r="160" spans="1:69" s="4" customFormat="1" ht="15.95" customHeight="1" outlineLevel="2" x14ac:dyDescent="0.3">
      <c r="A160" s="297">
        <v>9</v>
      </c>
      <c r="B160" s="299" t="s">
        <v>444</v>
      </c>
      <c r="C160" s="112" t="s">
        <v>158</v>
      </c>
      <c r="D160" s="32" t="s">
        <v>28</v>
      </c>
      <c r="E160" s="33" t="s">
        <v>29</v>
      </c>
      <c r="F160" s="42" t="s">
        <v>43</v>
      </c>
      <c r="G160" s="300" t="s">
        <v>30</v>
      </c>
      <c r="H160" s="29">
        <v>5.0090000000000003</v>
      </c>
      <c r="I160" s="220">
        <v>0.7</v>
      </c>
      <c r="J160" s="69">
        <v>28</v>
      </c>
      <c r="K160" s="69">
        <f t="shared" si="8"/>
        <v>98.176400000000001</v>
      </c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  <c r="Y160" s="141"/>
      <c r="Z160" s="141"/>
      <c r="AA160" s="141"/>
      <c r="AB160" s="141"/>
      <c r="AC160" s="141"/>
      <c r="AD160" s="141"/>
      <c r="AE160" s="141"/>
      <c r="AF160" s="141"/>
      <c r="AG160" s="141"/>
      <c r="AH160" s="388">
        <f t="shared" ref="AH160:AX160" si="17">(AG160+9.82)</f>
        <v>9.82</v>
      </c>
      <c r="AI160" s="69">
        <f t="shared" si="17"/>
        <v>19.64</v>
      </c>
      <c r="AJ160" s="69">
        <f t="shared" si="17"/>
        <v>29.46</v>
      </c>
      <c r="AK160" s="69">
        <f t="shared" si="17"/>
        <v>39.28</v>
      </c>
      <c r="AL160" s="69">
        <f t="shared" si="17"/>
        <v>49.1</v>
      </c>
      <c r="AM160" s="69">
        <f t="shared" si="17"/>
        <v>58.92</v>
      </c>
      <c r="AN160" s="69">
        <f t="shared" si="17"/>
        <v>68.740000000000009</v>
      </c>
      <c r="AO160" s="69">
        <f t="shared" si="17"/>
        <v>78.56</v>
      </c>
      <c r="AP160" s="69">
        <f t="shared" si="17"/>
        <v>88.38</v>
      </c>
      <c r="AQ160" s="69">
        <f t="shared" si="17"/>
        <v>98.199999999999989</v>
      </c>
      <c r="AR160" s="69">
        <f t="shared" si="17"/>
        <v>108.01999999999998</v>
      </c>
      <c r="AS160" s="69">
        <f t="shared" si="17"/>
        <v>117.83999999999997</v>
      </c>
      <c r="AT160" s="69">
        <f t="shared" si="17"/>
        <v>127.65999999999997</v>
      </c>
      <c r="AU160" s="69">
        <f t="shared" si="17"/>
        <v>137.47999999999996</v>
      </c>
      <c r="AV160" s="69">
        <f t="shared" si="17"/>
        <v>147.29999999999995</v>
      </c>
      <c r="AW160" s="69">
        <f t="shared" si="17"/>
        <v>157.11999999999995</v>
      </c>
      <c r="AX160" s="69">
        <f t="shared" si="17"/>
        <v>166.93999999999994</v>
      </c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s="2" customFormat="1" ht="15.95" customHeight="1" outlineLevel="2" x14ac:dyDescent="0.3">
      <c r="A161" s="297">
        <v>10</v>
      </c>
      <c r="B161" s="299" t="s">
        <v>444</v>
      </c>
      <c r="C161" s="46" t="s">
        <v>375</v>
      </c>
      <c r="D161" s="32" t="s">
        <v>28</v>
      </c>
      <c r="E161" s="44" t="s">
        <v>43</v>
      </c>
      <c r="F161" s="42" t="s">
        <v>43</v>
      </c>
      <c r="G161" s="43" t="s">
        <v>30</v>
      </c>
      <c r="H161" s="46">
        <v>1.8169999999999999</v>
      </c>
      <c r="I161" s="220">
        <v>0.7</v>
      </c>
      <c r="J161" s="69">
        <v>28</v>
      </c>
      <c r="K161" s="69">
        <f t="shared" si="8"/>
        <v>35.613199999999992</v>
      </c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  <c r="Y161" s="141"/>
      <c r="Z161" s="141"/>
      <c r="AA161" s="141"/>
      <c r="AB161" s="141"/>
      <c r="AC161" s="141"/>
      <c r="AD161" s="141"/>
      <c r="AE161" s="141"/>
      <c r="AF161" s="141"/>
      <c r="AG161" s="141"/>
      <c r="AH161" s="388">
        <f t="shared" ref="AH161:AX161" si="18">(AG161+3.56)</f>
        <v>3.56</v>
      </c>
      <c r="AI161" s="69">
        <f t="shared" si="18"/>
        <v>7.12</v>
      </c>
      <c r="AJ161" s="69">
        <f t="shared" si="18"/>
        <v>10.68</v>
      </c>
      <c r="AK161" s="69">
        <f t="shared" si="18"/>
        <v>14.24</v>
      </c>
      <c r="AL161" s="69">
        <f t="shared" si="18"/>
        <v>17.8</v>
      </c>
      <c r="AM161" s="69">
        <f t="shared" si="18"/>
        <v>21.36</v>
      </c>
      <c r="AN161" s="69">
        <f t="shared" si="18"/>
        <v>24.919999999999998</v>
      </c>
      <c r="AO161" s="69">
        <f t="shared" si="18"/>
        <v>28.479999999999997</v>
      </c>
      <c r="AP161" s="69">
        <f t="shared" si="18"/>
        <v>32.04</v>
      </c>
      <c r="AQ161" s="69">
        <f t="shared" si="18"/>
        <v>35.6</v>
      </c>
      <c r="AR161" s="69">
        <f t="shared" si="18"/>
        <v>39.160000000000004</v>
      </c>
      <c r="AS161" s="69">
        <f t="shared" si="18"/>
        <v>42.720000000000006</v>
      </c>
      <c r="AT161" s="69">
        <f t="shared" si="18"/>
        <v>46.280000000000008</v>
      </c>
      <c r="AU161" s="69">
        <f t="shared" si="18"/>
        <v>49.840000000000011</v>
      </c>
      <c r="AV161" s="69">
        <f t="shared" si="18"/>
        <v>53.400000000000013</v>
      </c>
      <c r="AW161" s="69">
        <f t="shared" si="18"/>
        <v>56.960000000000015</v>
      </c>
      <c r="AX161" s="69">
        <f t="shared" si="18"/>
        <v>60.520000000000017</v>
      </c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s="2" customFormat="1" ht="15.95" customHeight="1" outlineLevel="2" x14ac:dyDescent="0.3">
      <c r="A162" s="297">
        <v>11</v>
      </c>
      <c r="B162" s="299" t="s">
        <v>444</v>
      </c>
      <c r="C162" s="46" t="s">
        <v>376</v>
      </c>
      <c r="D162" s="32" t="s">
        <v>28</v>
      </c>
      <c r="E162" s="44" t="s">
        <v>43</v>
      </c>
      <c r="F162" s="42" t="s">
        <v>43</v>
      </c>
      <c r="G162" s="43" t="s">
        <v>30</v>
      </c>
      <c r="H162" s="46">
        <v>1.1719999999999999</v>
      </c>
      <c r="I162" s="220">
        <v>0.7</v>
      </c>
      <c r="J162" s="69">
        <v>28</v>
      </c>
      <c r="K162" s="69">
        <f t="shared" si="8"/>
        <v>22.971199999999996</v>
      </c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  <c r="Y162" s="141"/>
      <c r="Z162" s="141"/>
      <c r="AA162" s="141"/>
      <c r="AB162" s="141"/>
      <c r="AC162" s="141"/>
      <c r="AD162" s="141"/>
      <c r="AE162" s="141"/>
      <c r="AF162" s="141"/>
      <c r="AG162" s="141"/>
      <c r="AH162" s="388">
        <f t="shared" ref="AH162:AX162" si="19">(AG162+2.3)</f>
        <v>2.2999999999999998</v>
      </c>
      <c r="AI162" s="69">
        <f t="shared" si="19"/>
        <v>4.5999999999999996</v>
      </c>
      <c r="AJ162" s="69">
        <f t="shared" si="19"/>
        <v>6.8999999999999995</v>
      </c>
      <c r="AK162" s="69">
        <f t="shared" si="19"/>
        <v>9.1999999999999993</v>
      </c>
      <c r="AL162" s="69">
        <f t="shared" si="19"/>
        <v>11.5</v>
      </c>
      <c r="AM162" s="69">
        <f t="shared" si="19"/>
        <v>13.8</v>
      </c>
      <c r="AN162" s="69">
        <f t="shared" si="19"/>
        <v>16.100000000000001</v>
      </c>
      <c r="AO162" s="69">
        <f t="shared" si="19"/>
        <v>18.400000000000002</v>
      </c>
      <c r="AP162" s="69">
        <f t="shared" si="19"/>
        <v>20.700000000000003</v>
      </c>
      <c r="AQ162" s="69">
        <f t="shared" si="19"/>
        <v>23.000000000000004</v>
      </c>
      <c r="AR162" s="69">
        <f t="shared" si="19"/>
        <v>25.300000000000004</v>
      </c>
      <c r="AS162" s="69">
        <f t="shared" si="19"/>
        <v>27.600000000000005</v>
      </c>
      <c r="AT162" s="69">
        <f t="shared" si="19"/>
        <v>29.900000000000006</v>
      </c>
      <c r="AU162" s="69">
        <f t="shared" si="19"/>
        <v>32.200000000000003</v>
      </c>
      <c r="AV162" s="69">
        <f t="shared" si="19"/>
        <v>34.5</v>
      </c>
      <c r="AW162" s="69">
        <f t="shared" si="19"/>
        <v>36.799999999999997</v>
      </c>
      <c r="AX162" s="69">
        <f t="shared" si="19"/>
        <v>39.099999999999994</v>
      </c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s="15" customFormat="1" ht="15.95" customHeight="1" outlineLevel="2" x14ac:dyDescent="0.3">
      <c r="A163" s="297">
        <v>12</v>
      </c>
      <c r="B163" s="299" t="s">
        <v>444</v>
      </c>
      <c r="C163" s="46" t="s">
        <v>377</v>
      </c>
      <c r="D163" s="32" t="s">
        <v>28</v>
      </c>
      <c r="E163" s="44" t="s">
        <v>11</v>
      </c>
      <c r="F163" s="62" t="s">
        <v>11</v>
      </c>
      <c r="G163" s="45" t="s">
        <v>30</v>
      </c>
      <c r="H163" s="46">
        <v>3.9660000000000002</v>
      </c>
      <c r="I163" s="62">
        <v>1.2</v>
      </c>
      <c r="J163" s="69">
        <v>28</v>
      </c>
      <c r="K163" s="69">
        <f t="shared" si="8"/>
        <v>133.2576</v>
      </c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  <c r="Y163" s="141"/>
      <c r="Z163" s="141"/>
      <c r="AA163" s="141"/>
      <c r="AB163" s="141"/>
      <c r="AC163" s="141"/>
      <c r="AD163" s="141"/>
      <c r="AE163" s="22"/>
      <c r="AF163" s="22"/>
      <c r="AG163" s="22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s="15" customFormat="1" ht="15.95" customHeight="1" outlineLevel="2" x14ac:dyDescent="0.3">
      <c r="A164" s="297">
        <v>13</v>
      </c>
      <c r="B164" s="299" t="s">
        <v>444</v>
      </c>
      <c r="C164" s="46" t="s">
        <v>378</v>
      </c>
      <c r="D164" s="32" t="s">
        <v>28</v>
      </c>
      <c r="E164" s="44" t="s">
        <v>43</v>
      </c>
      <c r="F164" s="42" t="s">
        <v>43</v>
      </c>
      <c r="G164" s="45" t="s">
        <v>30</v>
      </c>
      <c r="H164" s="46">
        <v>1.619</v>
      </c>
      <c r="I164" s="220">
        <v>0.7</v>
      </c>
      <c r="J164" s="69">
        <v>28</v>
      </c>
      <c r="K164" s="69">
        <f t="shared" si="8"/>
        <v>31.732399999999998</v>
      </c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  <c r="Y164" s="141"/>
      <c r="Z164" s="141"/>
      <c r="AA164" s="141"/>
      <c r="AB164" s="141"/>
      <c r="AC164" s="141"/>
      <c r="AD164" s="141"/>
      <c r="AE164" s="141"/>
      <c r="AF164" s="141"/>
      <c r="AG164" s="141"/>
      <c r="AH164" s="388">
        <f t="shared" ref="AH164:AX164" si="20">(AG164+3.17)</f>
        <v>3.17</v>
      </c>
      <c r="AI164" s="69">
        <f t="shared" si="20"/>
        <v>6.34</v>
      </c>
      <c r="AJ164" s="69">
        <f t="shared" si="20"/>
        <v>9.51</v>
      </c>
      <c r="AK164" s="69">
        <f t="shared" si="20"/>
        <v>12.68</v>
      </c>
      <c r="AL164" s="69">
        <f t="shared" si="20"/>
        <v>15.85</v>
      </c>
      <c r="AM164" s="69">
        <f t="shared" si="20"/>
        <v>19.02</v>
      </c>
      <c r="AN164" s="69">
        <f t="shared" si="20"/>
        <v>22.189999999999998</v>
      </c>
      <c r="AO164" s="69">
        <f t="shared" si="20"/>
        <v>25.36</v>
      </c>
      <c r="AP164" s="69">
        <f t="shared" si="20"/>
        <v>28.53</v>
      </c>
      <c r="AQ164" s="69">
        <f t="shared" si="20"/>
        <v>31.700000000000003</v>
      </c>
      <c r="AR164" s="69">
        <f t="shared" si="20"/>
        <v>34.870000000000005</v>
      </c>
      <c r="AS164" s="69">
        <f t="shared" si="20"/>
        <v>38.040000000000006</v>
      </c>
      <c r="AT164" s="69">
        <f t="shared" si="20"/>
        <v>41.210000000000008</v>
      </c>
      <c r="AU164" s="69">
        <f t="shared" si="20"/>
        <v>44.38000000000001</v>
      </c>
      <c r="AV164" s="69">
        <f t="shared" si="20"/>
        <v>47.550000000000011</v>
      </c>
      <c r="AW164" s="69">
        <f t="shared" si="20"/>
        <v>50.720000000000013</v>
      </c>
      <c r="AX164" s="69">
        <f t="shared" si="20"/>
        <v>53.890000000000015</v>
      </c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s="15" customFormat="1" ht="15.95" customHeight="1" outlineLevel="2" x14ac:dyDescent="0.3">
      <c r="A165" s="297">
        <v>14</v>
      </c>
      <c r="B165" s="299" t="s">
        <v>444</v>
      </c>
      <c r="C165" s="46" t="s">
        <v>379</v>
      </c>
      <c r="D165" s="32" t="s">
        <v>28</v>
      </c>
      <c r="E165" s="44" t="s">
        <v>11</v>
      </c>
      <c r="F165" s="62" t="s">
        <v>11</v>
      </c>
      <c r="G165" s="45" t="s">
        <v>30</v>
      </c>
      <c r="H165" s="46">
        <v>2.3940000000000001</v>
      </c>
      <c r="I165" s="62">
        <v>1.2</v>
      </c>
      <c r="J165" s="69">
        <v>28</v>
      </c>
      <c r="K165" s="69">
        <f t="shared" si="8"/>
        <v>80.438400000000001</v>
      </c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  <c r="Y165" s="141"/>
      <c r="Z165" s="141"/>
      <c r="AA165" s="141"/>
      <c r="AB165" s="141"/>
      <c r="AC165" s="141"/>
      <c r="AD165" s="141"/>
      <c r="AE165" s="22"/>
      <c r="AF165" s="22"/>
      <c r="AG165" s="22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s="15" customFormat="1" ht="15.95" customHeight="1" outlineLevel="2" x14ac:dyDescent="0.3">
      <c r="A166" s="297">
        <v>15</v>
      </c>
      <c r="B166" s="299" t="s">
        <v>444</v>
      </c>
      <c r="C166" s="46" t="s">
        <v>380</v>
      </c>
      <c r="D166" s="32" t="s">
        <v>28</v>
      </c>
      <c r="E166" s="44" t="s">
        <v>43</v>
      </c>
      <c r="F166" s="62" t="s">
        <v>43</v>
      </c>
      <c r="G166" s="45" t="s">
        <v>30</v>
      </c>
      <c r="H166" s="46">
        <v>1.0169999999999999</v>
      </c>
      <c r="I166" s="220">
        <v>0.7</v>
      </c>
      <c r="J166" s="69">
        <v>28</v>
      </c>
      <c r="K166" s="69">
        <f t="shared" si="8"/>
        <v>19.933199999999996</v>
      </c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  <c r="Y166" s="141"/>
      <c r="Z166" s="141"/>
      <c r="AA166" s="141"/>
      <c r="AB166" s="141"/>
      <c r="AC166" s="141"/>
      <c r="AD166" s="141"/>
      <c r="AE166" s="141"/>
      <c r="AF166" s="141"/>
      <c r="AG166" s="141"/>
      <c r="AH166" s="388">
        <f t="shared" ref="AH166:AX166" si="21">(AG166+1.99)</f>
        <v>1.99</v>
      </c>
      <c r="AI166" s="69">
        <f t="shared" si="21"/>
        <v>3.98</v>
      </c>
      <c r="AJ166" s="69">
        <f t="shared" si="21"/>
        <v>5.97</v>
      </c>
      <c r="AK166" s="69">
        <f t="shared" si="21"/>
        <v>7.96</v>
      </c>
      <c r="AL166" s="69">
        <f t="shared" si="21"/>
        <v>9.9499999999999993</v>
      </c>
      <c r="AM166" s="69">
        <f t="shared" si="21"/>
        <v>11.94</v>
      </c>
      <c r="AN166" s="69">
        <f t="shared" si="21"/>
        <v>13.93</v>
      </c>
      <c r="AO166" s="69">
        <f t="shared" si="21"/>
        <v>15.92</v>
      </c>
      <c r="AP166" s="69">
        <f t="shared" si="21"/>
        <v>17.91</v>
      </c>
      <c r="AQ166" s="69">
        <f t="shared" si="21"/>
        <v>19.899999999999999</v>
      </c>
      <c r="AR166" s="69">
        <f t="shared" si="21"/>
        <v>21.889999999999997</v>
      </c>
      <c r="AS166" s="69">
        <f t="shared" si="21"/>
        <v>23.879999999999995</v>
      </c>
      <c r="AT166" s="69">
        <f t="shared" si="21"/>
        <v>25.869999999999994</v>
      </c>
      <c r="AU166" s="69">
        <f t="shared" si="21"/>
        <v>27.859999999999992</v>
      </c>
      <c r="AV166" s="69">
        <f t="shared" si="21"/>
        <v>29.849999999999991</v>
      </c>
      <c r="AW166" s="69">
        <f t="shared" si="21"/>
        <v>31.839999999999989</v>
      </c>
      <c r="AX166" s="69">
        <f t="shared" si="21"/>
        <v>33.829999999999991</v>
      </c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s="15" customFormat="1" ht="15.95" customHeight="1" outlineLevel="2" x14ac:dyDescent="0.3">
      <c r="A167" s="297">
        <v>16</v>
      </c>
      <c r="B167" s="299" t="s">
        <v>444</v>
      </c>
      <c r="C167" s="46" t="s">
        <v>381</v>
      </c>
      <c r="D167" s="32" t="s">
        <v>45</v>
      </c>
      <c r="E167" s="44" t="s">
        <v>11</v>
      </c>
      <c r="F167" s="62" t="s">
        <v>11</v>
      </c>
      <c r="G167" s="45" t="s">
        <v>30</v>
      </c>
      <c r="H167" s="46">
        <v>1.609</v>
      </c>
      <c r="I167" s="62">
        <v>1.2</v>
      </c>
      <c r="J167" s="69">
        <v>28</v>
      </c>
      <c r="K167" s="69">
        <f t="shared" si="8"/>
        <v>54.062399999999997</v>
      </c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  <c r="Y167" s="141"/>
      <c r="Z167" s="141"/>
      <c r="AA167" s="141"/>
      <c r="AB167" s="141"/>
      <c r="AC167" s="141"/>
      <c r="AD167" s="141"/>
      <c r="AE167" s="22"/>
      <c r="AF167" s="22"/>
      <c r="AG167" s="22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s="15" customFormat="1" ht="15.95" customHeight="1" outlineLevel="2" x14ac:dyDescent="0.3">
      <c r="A168" s="297">
        <v>17</v>
      </c>
      <c r="B168" s="299" t="s">
        <v>444</v>
      </c>
      <c r="C168" s="46" t="s">
        <v>384</v>
      </c>
      <c r="D168" s="32" t="s">
        <v>45</v>
      </c>
      <c r="E168" s="44" t="s">
        <v>11</v>
      </c>
      <c r="F168" s="62" t="s">
        <v>11</v>
      </c>
      <c r="G168" s="45" t="s">
        <v>30</v>
      </c>
      <c r="H168" s="46">
        <v>1.853</v>
      </c>
      <c r="I168" s="62">
        <v>1.2</v>
      </c>
      <c r="J168" s="69">
        <v>28</v>
      </c>
      <c r="K168" s="69">
        <f t="shared" si="8"/>
        <v>62.260799999999996</v>
      </c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  <c r="Y168" s="141"/>
      <c r="Z168" s="141"/>
      <c r="AA168" s="141"/>
      <c r="AB168" s="141"/>
      <c r="AC168" s="141"/>
      <c r="AD168" s="141"/>
      <c r="AE168" s="141"/>
      <c r="AF168" s="141"/>
      <c r="AG168" s="141"/>
      <c r="AH168" s="388">
        <f>(AG168+6.23)</f>
        <v>6.23</v>
      </c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s="15" customFormat="1" ht="15.95" customHeight="1" outlineLevel="2" x14ac:dyDescent="0.3">
      <c r="A169" s="297">
        <v>18</v>
      </c>
      <c r="B169" s="299" t="s">
        <v>444</v>
      </c>
      <c r="C169" s="109" t="s">
        <v>154</v>
      </c>
      <c r="D169" s="297" t="s">
        <v>24</v>
      </c>
      <c r="E169" s="302" t="s">
        <v>11</v>
      </c>
      <c r="F169" s="62" t="s">
        <v>11</v>
      </c>
      <c r="G169" s="45" t="s">
        <v>30</v>
      </c>
      <c r="H169" s="120">
        <v>6.86</v>
      </c>
      <c r="I169" s="62">
        <v>1.2</v>
      </c>
      <c r="J169" s="69">
        <v>28</v>
      </c>
      <c r="K169" s="69">
        <f t="shared" si="8"/>
        <v>230.49599999999998</v>
      </c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  <c r="Y169" s="141"/>
      <c r="Z169" s="141"/>
      <c r="AA169" s="141"/>
      <c r="AB169" s="141"/>
      <c r="AC169" s="141"/>
      <c r="AD169" s="141"/>
      <c r="AE169" s="141"/>
      <c r="AF169" s="141"/>
      <c r="AG169" s="141"/>
      <c r="AH169" s="388">
        <f>(AG169+23.05)</f>
        <v>23.05</v>
      </c>
      <c r="AI169" s="69">
        <f>(AH169+23.05)</f>
        <v>46.1</v>
      </c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s="15" customFormat="1" ht="15.95" customHeight="1" outlineLevel="2" x14ac:dyDescent="0.3">
      <c r="A170" s="297">
        <v>19</v>
      </c>
      <c r="B170" s="49" t="s">
        <v>444</v>
      </c>
      <c r="C170" s="46" t="s">
        <v>159</v>
      </c>
      <c r="D170" s="32" t="s">
        <v>31</v>
      </c>
      <c r="E170" s="44"/>
      <c r="F170" s="55" t="s">
        <v>17</v>
      </c>
      <c r="G170" s="45" t="s">
        <v>36</v>
      </c>
      <c r="H170" s="32">
        <v>13.231</v>
      </c>
      <c r="I170" s="55">
        <v>1.2</v>
      </c>
      <c r="J170" s="69">
        <v>28</v>
      </c>
      <c r="K170" s="69">
        <f t="shared" si="8"/>
        <v>444.56159999999994</v>
      </c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  <c r="Y170" s="141"/>
      <c r="Z170" s="141"/>
      <c r="AA170" s="141"/>
      <c r="AB170" s="141"/>
      <c r="AC170" s="141"/>
      <c r="AD170" s="141"/>
      <c r="AE170" s="141"/>
      <c r="AF170" s="141"/>
      <c r="AG170" s="141"/>
      <c r="AH170" s="388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s="15" customFormat="1" ht="15.95" customHeight="1" outlineLevel="2" x14ac:dyDescent="0.3">
      <c r="A171" s="297">
        <v>20</v>
      </c>
      <c r="B171" s="49" t="s">
        <v>444</v>
      </c>
      <c r="C171" s="46" t="s">
        <v>155</v>
      </c>
      <c r="D171" s="32" t="s">
        <v>120</v>
      </c>
      <c r="E171" s="44"/>
      <c r="F171" s="55" t="s">
        <v>17</v>
      </c>
      <c r="G171" s="45" t="s">
        <v>633</v>
      </c>
      <c r="H171" s="32">
        <v>7.3109999999999999</v>
      </c>
      <c r="I171" s="55">
        <v>1.2</v>
      </c>
      <c r="J171" s="69">
        <v>28</v>
      </c>
      <c r="K171" s="69">
        <f t="shared" si="8"/>
        <v>245.64959999999996</v>
      </c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  <c r="Y171" s="141"/>
      <c r="Z171" s="141"/>
      <c r="AA171" s="141"/>
      <c r="AB171" s="141"/>
      <c r="AC171" s="141"/>
      <c r="AD171" s="141"/>
      <c r="AE171" s="141"/>
      <c r="AF171" s="141"/>
      <c r="AG171" s="141"/>
      <c r="AH171" s="388">
        <f>(AG171+24.57)</f>
        <v>24.57</v>
      </c>
      <c r="AI171" s="69"/>
      <c r="AJ171" s="69"/>
      <c r="AK171" s="69"/>
      <c r="AL171" s="69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s="15" customFormat="1" ht="15.95" customHeight="1" outlineLevel="2" x14ac:dyDescent="0.3">
      <c r="A172" s="297">
        <v>21</v>
      </c>
      <c r="B172" s="171" t="s">
        <v>444</v>
      </c>
      <c r="C172" s="109" t="s">
        <v>160</v>
      </c>
      <c r="D172" s="170" t="s">
        <v>32</v>
      </c>
      <c r="E172" s="302" t="s">
        <v>20</v>
      </c>
      <c r="F172" s="299" t="s">
        <v>17</v>
      </c>
      <c r="G172" s="449" t="s">
        <v>107</v>
      </c>
      <c r="H172" s="301">
        <v>8.5419999999999998</v>
      </c>
      <c r="I172" s="55">
        <v>1.2</v>
      </c>
      <c r="J172" s="69">
        <v>28</v>
      </c>
      <c r="K172" s="69">
        <f t="shared" si="8"/>
        <v>287.01119999999997</v>
      </c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  <c r="Y172" s="141"/>
      <c r="Z172" s="141"/>
      <c r="AA172" s="141"/>
      <c r="AB172" s="141"/>
      <c r="AC172" s="141"/>
      <c r="AD172" s="141"/>
      <c r="AE172" s="141"/>
      <c r="AF172" s="141"/>
      <c r="AG172" s="141"/>
      <c r="AH172" s="388">
        <f>(AG172+28.7)</f>
        <v>28.7</v>
      </c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s="15" customFormat="1" ht="15.95" customHeight="1" outlineLevel="2" x14ac:dyDescent="0.3">
      <c r="A173" s="297">
        <v>22</v>
      </c>
      <c r="B173" s="171" t="s">
        <v>444</v>
      </c>
      <c r="C173" s="112" t="s">
        <v>161</v>
      </c>
      <c r="D173" s="157" t="s">
        <v>136</v>
      </c>
      <c r="E173" s="302" t="s">
        <v>20</v>
      </c>
      <c r="F173" s="299" t="s">
        <v>17</v>
      </c>
      <c r="G173" s="449" t="s">
        <v>107</v>
      </c>
      <c r="H173" s="29">
        <v>17.923999999999999</v>
      </c>
      <c r="I173" s="55">
        <v>1.2</v>
      </c>
      <c r="J173" s="69">
        <v>28</v>
      </c>
      <c r="K173" s="69">
        <f t="shared" si="8"/>
        <v>602.24639999999988</v>
      </c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  <c r="Y173" s="141"/>
      <c r="Z173" s="141"/>
      <c r="AA173" s="141"/>
      <c r="AB173" s="141"/>
      <c r="AC173" s="141"/>
      <c r="AD173" s="141"/>
      <c r="AE173" s="141"/>
      <c r="AF173" s="141"/>
      <c r="AG173" s="141"/>
      <c r="AH173" s="388">
        <f>(AG173+60.23)</f>
        <v>60.23</v>
      </c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s="15" customFormat="1" ht="15.95" customHeight="1" outlineLevel="2" x14ac:dyDescent="0.3">
      <c r="A174" s="297">
        <v>23</v>
      </c>
      <c r="B174" s="161" t="s">
        <v>444</v>
      </c>
      <c r="C174" s="46" t="s">
        <v>162</v>
      </c>
      <c r="D174" s="172" t="s">
        <v>112</v>
      </c>
      <c r="E174" s="44"/>
      <c r="F174" s="300" t="s">
        <v>11</v>
      </c>
      <c r="G174" s="156" t="s">
        <v>633</v>
      </c>
      <c r="H174" s="32">
        <v>1.516</v>
      </c>
      <c r="I174" s="55">
        <v>1.2</v>
      </c>
      <c r="J174" s="69">
        <v>28</v>
      </c>
      <c r="K174" s="69">
        <f t="shared" si="8"/>
        <v>50.937599999999996</v>
      </c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  <c r="Y174" s="141"/>
      <c r="Z174" s="141"/>
      <c r="AA174" s="141"/>
      <c r="AB174" s="141"/>
      <c r="AC174" s="141"/>
      <c r="AD174" s="141"/>
      <c r="AE174" s="22"/>
      <c r="AF174" s="22"/>
      <c r="AG174" s="22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s="15" customFormat="1" ht="15.95" customHeight="1" outlineLevel="2" x14ac:dyDescent="0.3">
      <c r="A175" s="297">
        <v>24</v>
      </c>
      <c r="B175" s="171" t="s">
        <v>444</v>
      </c>
      <c r="C175" s="109" t="s">
        <v>153</v>
      </c>
      <c r="D175" s="170" t="s">
        <v>24</v>
      </c>
      <c r="E175" s="302" t="s">
        <v>25</v>
      </c>
      <c r="F175" s="42" t="s">
        <v>43</v>
      </c>
      <c r="G175" s="156" t="s">
        <v>30</v>
      </c>
      <c r="H175" s="29">
        <v>4.0449999999999999</v>
      </c>
      <c r="I175" s="220">
        <v>0.7</v>
      </c>
      <c r="J175" s="69">
        <v>28</v>
      </c>
      <c r="K175" s="69">
        <f t="shared" si="8"/>
        <v>79.281999999999996</v>
      </c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  <c r="Y175" s="141"/>
      <c r="Z175" s="141"/>
      <c r="AA175" s="141"/>
      <c r="AB175" s="141"/>
      <c r="AC175" s="141"/>
      <c r="AD175" s="141"/>
      <c r="AE175" s="141"/>
      <c r="AF175" s="141"/>
      <c r="AG175" s="141"/>
      <c r="AH175" s="388">
        <f t="shared" ref="AH175:AY175" si="22">(AG175+7.93)</f>
        <v>7.93</v>
      </c>
      <c r="AI175" s="69">
        <f t="shared" si="22"/>
        <v>15.86</v>
      </c>
      <c r="AJ175" s="69">
        <f t="shared" si="22"/>
        <v>23.79</v>
      </c>
      <c r="AK175" s="69">
        <f t="shared" si="22"/>
        <v>31.72</v>
      </c>
      <c r="AL175" s="69">
        <f t="shared" si="22"/>
        <v>39.65</v>
      </c>
      <c r="AM175" s="69">
        <f t="shared" si="22"/>
        <v>47.58</v>
      </c>
      <c r="AN175" s="69">
        <f t="shared" si="22"/>
        <v>55.51</v>
      </c>
      <c r="AO175" s="69">
        <f t="shared" si="22"/>
        <v>63.44</v>
      </c>
      <c r="AP175" s="69">
        <f t="shared" si="22"/>
        <v>71.37</v>
      </c>
      <c r="AQ175" s="69">
        <f t="shared" si="22"/>
        <v>79.300000000000011</v>
      </c>
      <c r="AR175" s="69">
        <f t="shared" si="22"/>
        <v>87.230000000000018</v>
      </c>
      <c r="AS175" s="69">
        <f t="shared" si="22"/>
        <v>95.160000000000025</v>
      </c>
      <c r="AT175" s="69">
        <f t="shared" si="22"/>
        <v>103.09000000000003</v>
      </c>
      <c r="AU175" s="69">
        <f t="shared" si="22"/>
        <v>111.02000000000004</v>
      </c>
      <c r="AV175" s="69">
        <f t="shared" si="22"/>
        <v>118.95000000000005</v>
      </c>
      <c r="AW175" s="69">
        <f t="shared" si="22"/>
        <v>126.88000000000005</v>
      </c>
      <c r="AX175" s="69">
        <f t="shared" si="22"/>
        <v>134.81000000000006</v>
      </c>
      <c r="AY175" s="69">
        <f t="shared" si="22"/>
        <v>142.74000000000007</v>
      </c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s="15" customFormat="1" ht="15.95" customHeight="1" outlineLevel="2" x14ac:dyDescent="0.3">
      <c r="A176" s="297">
        <v>25</v>
      </c>
      <c r="B176" s="171" t="s">
        <v>444</v>
      </c>
      <c r="C176" s="46" t="s">
        <v>385</v>
      </c>
      <c r="D176" s="157" t="s">
        <v>407</v>
      </c>
      <c r="E176" s="44" t="s">
        <v>43</v>
      </c>
      <c r="F176" s="42" t="s">
        <v>43</v>
      </c>
      <c r="G176" s="156" t="s">
        <v>30</v>
      </c>
      <c r="H176" s="46">
        <v>1.1990000000000001</v>
      </c>
      <c r="I176" s="220">
        <v>0.7</v>
      </c>
      <c r="J176" s="69">
        <v>28</v>
      </c>
      <c r="K176" s="69">
        <f t="shared" si="8"/>
        <v>23.500400000000003</v>
      </c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  <c r="Y176" s="141"/>
      <c r="Z176" s="141"/>
      <c r="AA176" s="141"/>
      <c r="AB176" s="141"/>
      <c r="AC176" s="141"/>
      <c r="AD176" s="141"/>
      <c r="AE176" s="141"/>
      <c r="AF176" s="141"/>
      <c r="AG176" s="141"/>
      <c r="AH176" s="388">
        <f t="shared" ref="AH176:AX176" si="23">(AG176+2.35)</f>
        <v>2.35</v>
      </c>
      <c r="AI176" s="69">
        <f t="shared" si="23"/>
        <v>4.7</v>
      </c>
      <c r="AJ176" s="69">
        <f t="shared" si="23"/>
        <v>7.0500000000000007</v>
      </c>
      <c r="AK176" s="69">
        <f t="shared" si="23"/>
        <v>9.4</v>
      </c>
      <c r="AL176" s="69">
        <f t="shared" si="23"/>
        <v>11.75</v>
      </c>
      <c r="AM176" s="69">
        <f t="shared" si="23"/>
        <v>14.1</v>
      </c>
      <c r="AN176" s="69">
        <f t="shared" si="23"/>
        <v>16.45</v>
      </c>
      <c r="AO176" s="69">
        <f t="shared" si="23"/>
        <v>18.8</v>
      </c>
      <c r="AP176" s="69">
        <f t="shared" si="23"/>
        <v>21.150000000000002</v>
      </c>
      <c r="AQ176" s="69">
        <f t="shared" si="23"/>
        <v>23.500000000000004</v>
      </c>
      <c r="AR176" s="69">
        <f t="shared" si="23"/>
        <v>25.850000000000005</v>
      </c>
      <c r="AS176" s="69">
        <f t="shared" si="23"/>
        <v>28.200000000000006</v>
      </c>
      <c r="AT176" s="69">
        <f t="shared" si="23"/>
        <v>30.550000000000008</v>
      </c>
      <c r="AU176" s="69">
        <f t="shared" si="23"/>
        <v>32.900000000000006</v>
      </c>
      <c r="AV176" s="69">
        <f t="shared" si="23"/>
        <v>35.250000000000007</v>
      </c>
      <c r="AW176" s="69">
        <f t="shared" si="23"/>
        <v>37.600000000000009</v>
      </c>
      <c r="AX176" s="69">
        <f t="shared" si="23"/>
        <v>39.95000000000001</v>
      </c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s="96" customFormat="1" ht="15.95" customHeight="1" outlineLevel="2" x14ac:dyDescent="0.3">
      <c r="A177" s="297">
        <v>26</v>
      </c>
      <c r="B177" s="171" t="s">
        <v>444</v>
      </c>
      <c r="C177" s="46" t="s">
        <v>693</v>
      </c>
      <c r="D177" s="170" t="s">
        <v>24</v>
      </c>
      <c r="E177" s="44"/>
      <c r="F177" s="42" t="s">
        <v>43</v>
      </c>
      <c r="G177" s="156" t="s">
        <v>30</v>
      </c>
      <c r="H177" s="121">
        <v>7.96</v>
      </c>
      <c r="I177" s="220">
        <v>0.7</v>
      </c>
      <c r="J177" s="69">
        <v>28</v>
      </c>
      <c r="K177" s="69">
        <f t="shared" si="8"/>
        <v>156.01599999999999</v>
      </c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  <c r="Y177" s="141"/>
      <c r="Z177" s="141"/>
      <c r="AA177" s="141"/>
      <c r="AB177" s="141"/>
      <c r="AC177" s="141"/>
      <c r="AD177" s="141"/>
      <c r="AE177" s="141"/>
      <c r="AF177" s="141"/>
      <c r="AG177" s="141"/>
      <c r="AH177" s="388">
        <f t="shared" ref="AH177:AZ177" si="24">(AG177+15.6)</f>
        <v>15.6</v>
      </c>
      <c r="AI177" s="69">
        <f t="shared" si="24"/>
        <v>31.2</v>
      </c>
      <c r="AJ177" s="69">
        <f t="shared" si="24"/>
        <v>46.8</v>
      </c>
      <c r="AK177" s="69">
        <f t="shared" si="24"/>
        <v>62.4</v>
      </c>
      <c r="AL177" s="69">
        <f t="shared" si="24"/>
        <v>78</v>
      </c>
      <c r="AM177" s="69">
        <f t="shared" si="24"/>
        <v>93.6</v>
      </c>
      <c r="AN177" s="69">
        <f t="shared" si="24"/>
        <v>109.19999999999999</v>
      </c>
      <c r="AO177" s="69">
        <f t="shared" si="24"/>
        <v>124.79999999999998</v>
      </c>
      <c r="AP177" s="69">
        <f t="shared" si="24"/>
        <v>140.39999999999998</v>
      </c>
      <c r="AQ177" s="69">
        <f t="shared" si="24"/>
        <v>155.99999999999997</v>
      </c>
      <c r="AR177" s="69">
        <f t="shared" si="24"/>
        <v>171.59999999999997</v>
      </c>
      <c r="AS177" s="69">
        <f t="shared" si="24"/>
        <v>187.19999999999996</v>
      </c>
      <c r="AT177" s="69">
        <f t="shared" si="24"/>
        <v>202.79999999999995</v>
      </c>
      <c r="AU177" s="69">
        <f t="shared" si="24"/>
        <v>218.39999999999995</v>
      </c>
      <c r="AV177" s="69">
        <f t="shared" si="24"/>
        <v>233.99999999999994</v>
      </c>
      <c r="AW177" s="69">
        <f t="shared" si="24"/>
        <v>249.59999999999994</v>
      </c>
      <c r="AX177" s="69">
        <f t="shared" si="24"/>
        <v>265.19999999999993</v>
      </c>
      <c r="AY177" s="69">
        <f t="shared" si="24"/>
        <v>280.79999999999995</v>
      </c>
      <c r="AZ177" s="69">
        <f t="shared" si="24"/>
        <v>296.39999999999998</v>
      </c>
    </row>
    <row r="178" spans="1:69" s="96" customFormat="1" ht="15.95" customHeight="1" outlineLevel="2" x14ac:dyDescent="0.3">
      <c r="A178" s="297">
        <v>27</v>
      </c>
      <c r="B178" s="171" t="s">
        <v>444</v>
      </c>
      <c r="C178" s="46" t="s">
        <v>695</v>
      </c>
      <c r="D178" s="157" t="s">
        <v>698</v>
      </c>
      <c r="E178" s="44"/>
      <c r="F178" s="299" t="s">
        <v>17</v>
      </c>
      <c r="G178" s="209" t="s">
        <v>36</v>
      </c>
      <c r="H178" s="46">
        <v>10.061999999999999</v>
      </c>
      <c r="I178" s="55">
        <v>1.2</v>
      </c>
      <c r="J178" s="69">
        <v>28</v>
      </c>
      <c r="K178" s="69">
        <f t="shared" si="8"/>
        <v>338.08319999999998</v>
      </c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  <c r="Y178" s="141"/>
      <c r="Z178" s="141"/>
      <c r="AA178" s="141"/>
      <c r="AB178" s="141"/>
      <c r="AC178" s="141"/>
      <c r="AD178" s="141"/>
      <c r="AE178" s="141"/>
      <c r="AF178" s="141"/>
      <c r="AG178" s="141"/>
    </row>
    <row r="179" spans="1:69" s="96" customFormat="1" ht="15.95" customHeight="1" outlineLevel="2" x14ac:dyDescent="0.3">
      <c r="A179" s="297">
        <v>28</v>
      </c>
      <c r="B179" s="171" t="s">
        <v>444</v>
      </c>
      <c r="C179" s="46" t="s">
        <v>707</v>
      </c>
      <c r="D179" s="157" t="s">
        <v>699</v>
      </c>
      <c r="E179" s="44"/>
      <c r="F179" s="300" t="s">
        <v>19</v>
      </c>
      <c r="G179" s="209" t="s">
        <v>36</v>
      </c>
      <c r="H179" s="46">
        <v>7.4560000000000004</v>
      </c>
      <c r="I179" s="220">
        <v>0.7</v>
      </c>
      <c r="J179" s="69">
        <v>28</v>
      </c>
      <c r="K179" s="69">
        <f t="shared" si="8"/>
        <v>146.13759999999999</v>
      </c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  <c r="Y179" s="141"/>
      <c r="Z179" s="141"/>
      <c r="AA179" s="141"/>
      <c r="AB179" s="141"/>
      <c r="AC179" s="141"/>
      <c r="AD179" s="141"/>
      <c r="AE179" s="141"/>
      <c r="AF179" s="141"/>
      <c r="AG179" s="141"/>
      <c r="AH179" s="388">
        <f t="shared" ref="AH179:AZ179" si="25">(AG179+14.61)</f>
        <v>14.61</v>
      </c>
      <c r="AI179" s="69">
        <f t="shared" si="25"/>
        <v>29.22</v>
      </c>
      <c r="AJ179" s="69">
        <f t="shared" si="25"/>
        <v>43.83</v>
      </c>
      <c r="AK179" s="69">
        <f t="shared" si="25"/>
        <v>58.44</v>
      </c>
      <c r="AL179" s="69">
        <f t="shared" si="25"/>
        <v>73.05</v>
      </c>
      <c r="AM179" s="69">
        <f t="shared" si="25"/>
        <v>87.66</v>
      </c>
      <c r="AN179" s="69">
        <f t="shared" si="25"/>
        <v>102.27</v>
      </c>
      <c r="AO179" s="69">
        <f t="shared" si="25"/>
        <v>116.88</v>
      </c>
      <c r="AP179" s="69">
        <f t="shared" si="25"/>
        <v>131.49</v>
      </c>
      <c r="AQ179" s="69">
        <f t="shared" si="25"/>
        <v>146.10000000000002</v>
      </c>
      <c r="AR179" s="69">
        <f t="shared" si="25"/>
        <v>160.71000000000004</v>
      </c>
      <c r="AS179" s="69">
        <f t="shared" si="25"/>
        <v>175.32000000000005</v>
      </c>
      <c r="AT179" s="69">
        <f t="shared" si="25"/>
        <v>189.93000000000006</v>
      </c>
      <c r="AU179" s="69">
        <f t="shared" si="25"/>
        <v>204.54000000000008</v>
      </c>
      <c r="AV179" s="69">
        <f t="shared" si="25"/>
        <v>219.15000000000009</v>
      </c>
      <c r="AW179" s="69">
        <f t="shared" si="25"/>
        <v>233.7600000000001</v>
      </c>
      <c r="AX179" s="69">
        <f t="shared" si="25"/>
        <v>248.37000000000012</v>
      </c>
      <c r="AY179" s="69">
        <f t="shared" si="25"/>
        <v>262.98000000000013</v>
      </c>
      <c r="AZ179" s="69">
        <f t="shared" si="25"/>
        <v>277.59000000000015</v>
      </c>
    </row>
    <row r="180" spans="1:69" s="96" customFormat="1" ht="15.95" customHeight="1" outlineLevel="2" x14ac:dyDescent="0.3">
      <c r="A180" s="297">
        <v>29</v>
      </c>
      <c r="B180" s="171" t="s">
        <v>444</v>
      </c>
      <c r="C180" s="46" t="s">
        <v>708</v>
      </c>
      <c r="D180" s="157" t="s">
        <v>699</v>
      </c>
      <c r="E180" s="44"/>
      <c r="F180" s="300" t="s">
        <v>19</v>
      </c>
      <c r="G180" s="156" t="s">
        <v>30</v>
      </c>
      <c r="H180" s="46">
        <v>4.9210000000000003</v>
      </c>
      <c r="I180" s="220">
        <v>0.7</v>
      </c>
      <c r="J180" s="69">
        <v>28</v>
      </c>
      <c r="K180" s="69">
        <f t="shared" si="8"/>
        <v>96.451599999999999</v>
      </c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  <c r="Y180" s="141"/>
      <c r="Z180" s="141"/>
      <c r="AA180" s="141"/>
      <c r="AB180" s="141"/>
      <c r="AC180" s="141"/>
      <c r="AD180" s="141"/>
      <c r="AE180" s="141"/>
      <c r="AF180" s="141"/>
      <c r="AG180" s="141"/>
      <c r="AH180" s="388">
        <f t="shared" ref="AH180:AY180" si="26">(AG180+9.65)</f>
        <v>9.65</v>
      </c>
      <c r="AI180" s="69">
        <f t="shared" si="26"/>
        <v>19.3</v>
      </c>
      <c r="AJ180" s="69">
        <f t="shared" si="26"/>
        <v>28.950000000000003</v>
      </c>
      <c r="AK180" s="69">
        <f t="shared" si="26"/>
        <v>38.6</v>
      </c>
      <c r="AL180" s="69">
        <f t="shared" si="26"/>
        <v>48.25</v>
      </c>
      <c r="AM180" s="69">
        <f t="shared" si="26"/>
        <v>57.9</v>
      </c>
      <c r="AN180" s="69">
        <f t="shared" si="26"/>
        <v>67.55</v>
      </c>
      <c r="AO180" s="69">
        <f t="shared" si="26"/>
        <v>77.2</v>
      </c>
      <c r="AP180" s="69">
        <f t="shared" si="26"/>
        <v>86.850000000000009</v>
      </c>
      <c r="AQ180" s="69">
        <f t="shared" si="26"/>
        <v>96.500000000000014</v>
      </c>
      <c r="AR180" s="69">
        <f t="shared" si="26"/>
        <v>106.15000000000002</v>
      </c>
      <c r="AS180" s="69">
        <f t="shared" si="26"/>
        <v>115.80000000000003</v>
      </c>
      <c r="AT180" s="69">
        <f t="shared" si="26"/>
        <v>125.45000000000003</v>
      </c>
      <c r="AU180" s="69">
        <f t="shared" si="26"/>
        <v>135.10000000000002</v>
      </c>
      <c r="AV180" s="69">
        <f t="shared" si="26"/>
        <v>144.75000000000003</v>
      </c>
      <c r="AW180" s="69">
        <f t="shared" si="26"/>
        <v>154.40000000000003</v>
      </c>
      <c r="AX180" s="69">
        <f t="shared" si="26"/>
        <v>164.05000000000004</v>
      </c>
      <c r="AY180" s="69">
        <f t="shared" si="26"/>
        <v>173.70000000000005</v>
      </c>
    </row>
    <row r="181" spans="1:69" s="96" customFormat="1" ht="15.95" customHeight="1" outlineLevel="2" x14ac:dyDescent="0.3">
      <c r="A181" s="297">
        <v>30</v>
      </c>
      <c r="B181" s="171" t="s">
        <v>444</v>
      </c>
      <c r="C181" s="46" t="s">
        <v>709</v>
      </c>
      <c r="D181" s="157" t="s">
        <v>699</v>
      </c>
      <c r="E181" s="44"/>
      <c r="F181" s="300" t="s">
        <v>19</v>
      </c>
      <c r="G181" s="156" t="s">
        <v>30</v>
      </c>
      <c r="H181" s="46">
        <v>8.3620000000000001</v>
      </c>
      <c r="I181" s="220">
        <v>0.7</v>
      </c>
      <c r="J181" s="69">
        <v>28</v>
      </c>
      <c r="K181" s="69">
        <f t="shared" si="8"/>
        <v>163.89519999999999</v>
      </c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41"/>
      <c r="AG181" s="141"/>
      <c r="AH181" s="388">
        <f t="shared" ref="AH181:AZ181" si="27">(AG181+16.39)</f>
        <v>16.39</v>
      </c>
      <c r="AI181" s="69">
        <f t="shared" si="27"/>
        <v>32.78</v>
      </c>
      <c r="AJ181" s="69">
        <f t="shared" si="27"/>
        <v>49.17</v>
      </c>
      <c r="AK181" s="69">
        <f t="shared" si="27"/>
        <v>65.56</v>
      </c>
      <c r="AL181" s="69">
        <f t="shared" si="27"/>
        <v>81.95</v>
      </c>
      <c r="AM181" s="69">
        <f t="shared" si="27"/>
        <v>98.34</v>
      </c>
      <c r="AN181" s="69">
        <f t="shared" si="27"/>
        <v>114.73</v>
      </c>
      <c r="AO181" s="69">
        <f t="shared" si="27"/>
        <v>131.12</v>
      </c>
      <c r="AP181" s="69">
        <f t="shared" si="27"/>
        <v>147.51</v>
      </c>
      <c r="AQ181" s="69">
        <f t="shared" si="27"/>
        <v>163.89999999999998</v>
      </c>
      <c r="AR181" s="69">
        <f t="shared" si="27"/>
        <v>180.28999999999996</v>
      </c>
      <c r="AS181" s="69">
        <f t="shared" si="27"/>
        <v>196.67999999999995</v>
      </c>
      <c r="AT181" s="69">
        <f t="shared" si="27"/>
        <v>213.06999999999994</v>
      </c>
      <c r="AU181" s="69">
        <f t="shared" si="27"/>
        <v>229.45999999999992</v>
      </c>
      <c r="AV181" s="69">
        <f t="shared" si="27"/>
        <v>245.84999999999991</v>
      </c>
      <c r="AW181" s="69">
        <f t="shared" si="27"/>
        <v>262.2399999999999</v>
      </c>
      <c r="AX181" s="69">
        <f t="shared" si="27"/>
        <v>278.62999999999988</v>
      </c>
      <c r="AY181" s="69">
        <f t="shared" si="27"/>
        <v>295.01999999999987</v>
      </c>
      <c r="AZ181" s="69">
        <f t="shared" si="27"/>
        <v>311.40999999999985</v>
      </c>
    </row>
    <row r="182" spans="1:69" s="96" customFormat="1" ht="15.95" customHeight="1" outlineLevel="2" x14ac:dyDescent="0.3">
      <c r="A182" s="297">
        <v>31</v>
      </c>
      <c r="B182" s="171" t="s">
        <v>444</v>
      </c>
      <c r="C182" s="46" t="s">
        <v>710</v>
      </c>
      <c r="D182" s="157" t="s">
        <v>700</v>
      </c>
      <c r="E182" s="44"/>
      <c r="F182" s="300" t="s">
        <v>11</v>
      </c>
      <c r="G182" s="209" t="s">
        <v>36</v>
      </c>
      <c r="H182" s="46">
        <v>4.9989999999999997</v>
      </c>
      <c r="I182" s="55">
        <v>1.2</v>
      </c>
      <c r="J182" s="69">
        <v>28</v>
      </c>
      <c r="K182" s="69">
        <f t="shared" si="8"/>
        <v>167.96639999999996</v>
      </c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  <c r="Y182" s="141"/>
      <c r="Z182" s="141"/>
      <c r="AA182" s="141"/>
      <c r="AB182" s="141"/>
      <c r="AC182" s="141"/>
      <c r="AD182" s="141"/>
      <c r="AE182" s="141"/>
      <c r="AF182" s="141"/>
      <c r="AG182" s="22"/>
    </row>
    <row r="183" spans="1:69" s="96" customFormat="1" ht="15.95" customHeight="1" outlineLevel="2" x14ac:dyDescent="0.3">
      <c r="A183" s="297">
        <v>32</v>
      </c>
      <c r="B183" s="171" t="s">
        <v>444</v>
      </c>
      <c r="C183" s="46" t="s">
        <v>711</v>
      </c>
      <c r="D183" s="157" t="s">
        <v>32</v>
      </c>
      <c r="E183" s="44"/>
      <c r="F183" s="300" t="s">
        <v>19</v>
      </c>
      <c r="G183" s="209" t="s">
        <v>36</v>
      </c>
      <c r="H183" s="46">
        <v>19.939</v>
      </c>
      <c r="I183" s="55">
        <v>1.2</v>
      </c>
      <c r="J183" s="69">
        <v>28</v>
      </c>
      <c r="K183" s="69">
        <f t="shared" si="8"/>
        <v>669.95039999999995</v>
      </c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  <c r="Y183" s="141"/>
      <c r="Z183" s="141"/>
      <c r="AA183" s="141"/>
      <c r="AB183" s="141"/>
      <c r="AC183" s="141"/>
      <c r="AD183" s="141"/>
      <c r="AE183" s="141"/>
      <c r="AF183" s="141"/>
      <c r="AG183" s="141"/>
      <c r="AH183" s="388">
        <f>(AG183+67)</f>
        <v>67</v>
      </c>
      <c r="AI183" s="69"/>
      <c r="AJ183" s="69"/>
      <c r="AK183" s="69"/>
      <c r="AL183" s="69"/>
      <c r="AM183" s="69"/>
      <c r="AN183" s="69"/>
    </row>
    <row r="184" spans="1:69" s="96" customFormat="1" ht="15.95" customHeight="1" outlineLevel="2" x14ac:dyDescent="0.3">
      <c r="A184" s="297">
        <v>33</v>
      </c>
      <c r="B184" s="171" t="s">
        <v>444</v>
      </c>
      <c r="C184" s="46" t="s">
        <v>712</v>
      </c>
      <c r="D184" s="157" t="s">
        <v>32</v>
      </c>
      <c r="E184" s="44"/>
      <c r="F184" s="299" t="s">
        <v>17</v>
      </c>
      <c r="G184" s="209" t="s">
        <v>36</v>
      </c>
      <c r="H184" s="46">
        <v>2.5459999999999998</v>
      </c>
      <c r="I184" s="55">
        <v>1.2</v>
      </c>
      <c r="J184" s="69">
        <v>28</v>
      </c>
      <c r="K184" s="69">
        <f t="shared" si="8"/>
        <v>85.545599999999993</v>
      </c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41"/>
      <c r="AG184" s="141"/>
    </row>
    <row r="185" spans="1:69" s="96" customFormat="1" ht="15.95" customHeight="1" outlineLevel="2" x14ac:dyDescent="0.3">
      <c r="A185" s="297">
        <v>34</v>
      </c>
      <c r="B185" s="171" t="s">
        <v>444</v>
      </c>
      <c r="C185" s="46" t="s">
        <v>718</v>
      </c>
      <c r="D185" s="157" t="s">
        <v>127</v>
      </c>
      <c r="E185" s="44"/>
      <c r="F185" s="300" t="s">
        <v>19</v>
      </c>
      <c r="G185" s="209" t="s">
        <v>36</v>
      </c>
      <c r="H185" s="46">
        <v>25.998999999999999</v>
      </c>
      <c r="I185" s="55">
        <v>1.2</v>
      </c>
      <c r="J185" s="69">
        <v>28</v>
      </c>
      <c r="K185" s="69">
        <f t="shared" si="8"/>
        <v>873.56639999999993</v>
      </c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  <c r="Y185" s="141"/>
      <c r="Z185" s="141"/>
      <c r="AA185" s="141"/>
      <c r="AB185" s="141"/>
      <c r="AC185" s="141"/>
      <c r="AD185" s="141"/>
      <c r="AE185" s="141"/>
      <c r="AF185" s="22"/>
      <c r="AG185" s="22"/>
    </row>
    <row r="186" spans="1:69" s="96" customFormat="1" ht="15.95" customHeight="1" outlineLevel="1" x14ac:dyDescent="0.3">
      <c r="A186" s="297"/>
      <c r="B186" s="206" t="s">
        <v>802</v>
      </c>
      <c r="C186" s="46"/>
      <c r="D186" s="157"/>
      <c r="E186" s="44"/>
      <c r="F186" s="62"/>
      <c r="G186" s="209"/>
      <c r="H186" s="132">
        <f>SUBTOTAL(9,H152:H185)</f>
        <v>197.52099999999996</v>
      </c>
      <c r="I186" s="62"/>
      <c r="J186" s="68"/>
      <c r="K186" s="69"/>
      <c r="L186" s="100"/>
      <c r="M186" s="100"/>
      <c r="N186" s="140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</row>
    <row r="187" spans="1:69" s="15" customFormat="1" ht="15.95" customHeight="1" outlineLevel="1" x14ac:dyDescent="0.3">
      <c r="A187" s="297"/>
      <c r="B187" s="51"/>
      <c r="C187" s="46"/>
      <c r="D187" s="32"/>
      <c r="E187" s="44"/>
      <c r="F187" s="62"/>
      <c r="G187" s="45"/>
      <c r="H187" s="132"/>
      <c r="I187" s="62"/>
      <c r="J187" s="68"/>
      <c r="K187" s="69"/>
      <c r="L187" s="100"/>
      <c r="M187" s="100"/>
      <c r="N187" s="140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s="4" customFormat="1" ht="15.95" customHeight="1" outlineLevel="1" x14ac:dyDescent="0.3">
      <c r="A188" s="297"/>
      <c r="B188" s="299"/>
      <c r="C188" s="110"/>
      <c r="D188" s="32"/>
      <c r="E188" s="33"/>
      <c r="F188" s="300"/>
      <c r="G188" s="300"/>
      <c r="H188" s="123"/>
      <c r="I188" s="55"/>
      <c r="J188" s="68"/>
      <c r="K188" s="69"/>
      <c r="L188" s="100"/>
      <c r="M188" s="100"/>
      <c r="N188" s="140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s="4" customFormat="1" ht="15.95" customHeight="1" outlineLevel="1" x14ac:dyDescent="0.3">
      <c r="A189" s="297"/>
      <c r="B189" s="299"/>
      <c r="C189" s="110"/>
      <c r="D189" s="32"/>
      <c r="E189" s="33"/>
      <c r="F189" s="300"/>
      <c r="G189" s="300"/>
      <c r="H189" s="123"/>
      <c r="I189" s="55"/>
      <c r="J189" s="68"/>
      <c r="K189" s="69"/>
      <c r="L189" s="100"/>
      <c r="M189" s="100"/>
      <c r="N189" s="140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s="15" customFormat="1" ht="15.95" customHeight="1" outlineLevel="2" x14ac:dyDescent="0.3">
      <c r="A190" s="32">
        <v>1</v>
      </c>
      <c r="B190" s="299" t="s">
        <v>443</v>
      </c>
      <c r="C190" s="110" t="s">
        <v>167</v>
      </c>
      <c r="D190" s="32" t="s">
        <v>113</v>
      </c>
      <c r="E190" s="302" t="s">
        <v>35</v>
      </c>
      <c r="F190" s="54" t="s">
        <v>21</v>
      </c>
      <c r="G190" s="19" t="s">
        <v>114</v>
      </c>
      <c r="H190" s="123">
        <v>14.382</v>
      </c>
      <c r="I190" s="55">
        <v>1.2</v>
      </c>
      <c r="J190" s="69">
        <v>35</v>
      </c>
      <c r="K190" s="69">
        <f t="shared" si="8"/>
        <v>604.04399999999998</v>
      </c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  <c r="Y190" s="22"/>
      <c r="Z190" s="22"/>
      <c r="AA190" s="22"/>
      <c r="AB190" s="22"/>
      <c r="AC190" s="22"/>
      <c r="AD190" s="22"/>
      <c r="AE190" s="22"/>
      <c r="AF190" s="22"/>
      <c r="AG190" s="22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s="3" customFormat="1" ht="15.95" customHeight="1" outlineLevel="2" x14ac:dyDescent="0.3">
      <c r="A191" s="32">
        <v>2</v>
      </c>
      <c r="B191" s="299" t="s">
        <v>443</v>
      </c>
      <c r="C191" s="110" t="s">
        <v>166</v>
      </c>
      <c r="D191" s="32" t="s">
        <v>113</v>
      </c>
      <c r="E191" s="302" t="s">
        <v>61</v>
      </c>
      <c r="F191" s="54" t="s">
        <v>38</v>
      </c>
      <c r="G191" s="19" t="s">
        <v>114</v>
      </c>
      <c r="H191" s="123">
        <v>4.6870000000000003</v>
      </c>
      <c r="I191" s="220">
        <v>0.7</v>
      </c>
      <c r="J191" s="69">
        <v>35</v>
      </c>
      <c r="K191" s="69">
        <f t="shared" si="8"/>
        <v>114.83149999999999</v>
      </c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  <c r="Y191" s="141"/>
      <c r="Z191" s="141"/>
      <c r="AA191" s="141"/>
      <c r="AB191" s="141"/>
      <c r="AC191" s="141"/>
      <c r="AD191" s="141"/>
      <c r="AE191" s="141"/>
      <c r="AF191" s="141"/>
      <c r="AG191" s="141"/>
      <c r="AH191" s="388">
        <f t="shared" ref="AH191:AQ191" si="28">(AG191+11.48)</f>
        <v>11.48</v>
      </c>
      <c r="AI191" s="69">
        <f t="shared" si="28"/>
        <v>22.96</v>
      </c>
      <c r="AJ191" s="69">
        <f t="shared" si="28"/>
        <v>34.44</v>
      </c>
      <c r="AK191" s="69">
        <f t="shared" si="28"/>
        <v>45.92</v>
      </c>
      <c r="AL191" s="69">
        <f t="shared" si="28"/>
        <v>57.400000000000006</v>
      </c>
      <c r="AM191" s="69">
        <f t="shared" si="28"/>
        <v>68.88000000000001</v>
      </c>
      <c r="AN191" s="69">
        <f t="shared" si="28"/>
        <v>80.360000000000014</v>
      </c>
      <c r="AO191" s="69">
        <f t="shared" si="28"/>
        <v>91.840000000000018</v>
      </c>
      <c r="AP191" s="69">
        <f t="shared" si="28"/>
        <v>103.32000000000002</v>
      </c>
      <c r="AQ191" s="69">
        <f t="shared" si="28"/>
        <v>114.80000000000003</v>
      </c>
    </row>
    <row r="192" spans="1:69" s="15" customFormat="1" ht="15.95" customHeight="1" outlineLevel="2" x14ac:dyDescent="0.3">
      <c r="A192" s="32">
        <v>3</v>
      </c>
      <c r="B192" s="299" t="s">
        <v>443</v>
      </c>
      <c r="C192" s="108" t="s">
        <v>519</v>
      </c>
      <c r="D192" s="46" t="s">
        <v>40</v>
      </c>
      <c r="E192" s="44" t="s">
        <v>17</v>
      </c>
      <c r="F192" s="62" t="s">
        <v>17</v>
      </c>
      <c r="G192" s="55" t="s">
        <v>27</v>
      </c>
      <c r="H192" s="46">
        <v>2.9510000000000001</v>
      </c>
      <c r="I192" s="62">
        <v>1.2</v>
      </c>
      <c r="J192" s="69">
        <v>27</v>
      </c>
      <c r="K192" s="69">
        <f t="shared" si="8"/>
        <v>95.612399999999994</v>
      </c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  <c r="Y192" s="141"/>
      <c r="Z192" s="141"/>
      <c r="AA192" s="141"/>
      <c r="AB192" s="141"/>
      <c r="AC192" s="141"/>
      <c r="AD192" s="141"/>
      <c r="AE192" s="141"/>
      <c r="AF192" s="141"/>
      <c r="AG192" s="141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s="15" customFormat="1" ht="15.95" customHeight="1" outlineLevel="2" x14ac:dyDescent="0.3">
      <c r="A193" s="32">
        <v>4</v>
      </c>
      <c r="B193" s="299" t="s">
        <v>443</v>
      </c>
      <c r="C193" s="46" t="s">
        <v>408</v>
      </c>
      <c r="D193" s="46" t="s">
        <v>428</v>
      </c>
      <c r="E193" s="44" t="s">
        <v>43</v>
      </c>
      <c r="F193" s="62" t="s">
        <v>43</v>
      </c>
      <c r="G193" s="45" t="s">
        <v>30</v>
      </c>
      <c r="H193" s="46">
        <v>2.5209999999999999</v>
      </c>
      <c r="I193" s="220">
        <v>0.7</v>
      </c>
      <c r="J193" s="69">
        <v>35</v>
      </c>
      <c r="K193" s="69">
        <f t="shared" ref="K193:K238" si="29">(H193*I193*J193)</f>
        <v>61.764499999999991</v>
      </c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  <c r="Y193" s="141"/>
      <c r="Z193" s="141"/>
      <c r="AA193" s="141"/>
      <c r="AB193" s="141"/>
      <c r="AC193" s="141"/>
      <c r="AD193" s="141"/>
      <c r="AE193" s="141"/>
      <c r="AF193" s="141"/>
      <c r="AG193" s="141"/>
      <c r="AH193" s="388">
        <f t="shared" ref="AH193:AQ193" si="30">(AG193+6.18)</f>
        <v>6.18</v>
      </c>
      <c r="AI193" s="69">
        <f>(AH193+6.18)</f>
        <v>12.36</v>
      </c>
      <c r="AJ193" s="69">
        <f t="shared" si="30"/>
        <v>18.54</v>
      </c>
      <c r="AK193" s="69">
        <f t="shared" si="30"/>
        <v>24.72</v>
      </c>
      <c r="AL193" s="69">
        <f t="shared" si="30"/>
        <v>30.9</v>
      </c>
      <c r="AM193" s="69">
        <f t="shared" si="30"/>
        <v>37.08</v>
      </c>
      <c r="AN193" s="69">
        <f t="shared" si="30"/>
        <v>43.26</v>
      </c>
      <c r="AO193" s="69">
        <f t="shared" si="30"/>
        <v>49.44</v>
      </c>
      <c r="AP193" s="69">
        <f t="shared" si="30"/>
        <v>55.62</v>
      </c>
      <c r="AQ193" s="69">
        <f t="shared" si="30"/>
        <v>61.8</v>
      </c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s="15" customFormat="1" ht="15.95" customHeight="1" outlineLevel="2" x14ac:dyDescent="0.3">
      <c r="A194" s="32">
        <v>5</v>
      </c>
      <c r="B194" s="299" t="s">
        <v>443</v>
      </c>
      <c r="C194" s="301" t="s">
        <v>168</v>
      </c>
      <c r="D194" s="297" t="s">
        <v>40</v>
      </c>
      <c r="E194" s="302" t="s">
        <v>17</v>
      </c>
      <c r="F194" s="62" t="s">
        <v>17</v>
      </c>
      <c r="G194" s="54" t="s">
        <v>27</v>
      </c>
      <c r="H194" s="120">
        <v>3.4849999999999999</v>
      </c>
      <c r="I194" s="62">
        <v>1.2</v>
      </c>
      <c r="J194" s="69">
        <v>27</v>
      </c>
      <c r="K194" s="69">
        <f t="shared" si="29"/>
        <v>112.91399999999999</v>
      </c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  <c r="Y194" s="141"/>
      <c r="Z194" s="141"/>
      <c r="AA194" s="141"/>
      <c r="AB194" s="141"/>
      <c r="AC194" s="141"/>
      <c r="AD194" s="141"/>
      <c r="AE194" s="141"/>
      <c r="AF194" s="141"/>
      <c r="AG194" s="22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s="15" customFormat="1" ht="15.95" customHeight="1" outlineLevel="2" x14ac:dyDescent="0.3">
      <c r="A195" s="32">
        <v>6</v>
      </c>
      <c r="B195" s="299" t="s">
        <v>443</v>
      </c>
      <c r="C195" s="46" t="s">
        <v>409</v>
      </c>
      <c r="D195" s="46" t="s">
        <v>429</v>
      </c>
      <c r="E195" s="44" t="s">
        <v>17</v>
      </c>
      <c r="F195" s="62" t="s">
        <v>17</v>
      </c>
      <c r="G195" s="18" t="s">
        <v>368</v>
      </c>
      <c r="H195" s="46">
        <v>1.1180000000000001</v>
      </c>
      <c r="I195" s="62">
        <v>1.2</v>
      </c>
      <c r="J195" s="69">
        <v>35</v>
      </c>
      <c r="K195" s="69">
        <f t="shared" si="29"/>
        <v>46.956000000000003</v>
      </c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  <c r="Y195" s="141"/>
      <c r="Z195" s="22"/>
      <c r="AA195" s="22"/>
      <c r="AB195" s="22"/>
      <c r="AC195" s="22"/>
      <c r="AD195" s="22"/>
      <c r="AE195" s="22"/>
      <c r="AF195" s="22"/>
      <c r="AG195" s="22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s="15" customFormat="1" ht="15.95" customHeight="1" outlineLevel="2" x14ac:dyDescent="0.3">
      <c r="A196" s="32">
        <v>7</v>
      </c>
      <c r="B196" s="299" t="s">
        <v>443</v>
      </c>
      <c r="C196" s="46" t="s">
        <v>410</v>
      </c>
      <c r="D196" s="46" t="s">
        <v>429</v>
      </c>
      <c r="E196" s="44" t="s">
        <v>17</v>
      </c>
      <c r="F196" s="62" t="s">
        <v>17</v>
      </c>
      <c r="G196" s="18" t="s">
        <v>368</v>
      </c>
      <c r="H196" s="46">
        <v>2.4220000000000002</v>
      </c>
      <c r="I196" s="62">
        <v>1.2</v>
      </c>
      <c r="J196" s="69">
        <v>35</v>
      </c>
      <c r="K196" s="69">
        <f t="shared" si="29"/>
        <v>101.724</v>
      </c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  <c r="Y196" s="141"/>
      <c r="Z196" s="141"/>
      <c r="AA196" s="22"/>
      <c r="AB196" s="22"/>
      <c r="AC196" s="22"/>
      <c r="AD196" s="22"/>
      <c r="AE196" s="22"/>
      <c r="AF196" s="22"/>
      <c r="AG196" s="22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s="15" customFormat="1" ht="15.95" customHeight="1" outlineLevel="2" x14ac:dyDescent="0.3">
      <c r="A197" s="32">
        <v>8</v>
      </c>
      <c r="B197" s="299" t="s">
        <v>443</v>
      </c>
      <c r="C197" s="46" t="s">
        <v>411</v>
      </c>
      <c r="D197" s="46" t="s">
        <v>429</v>
      </c>
      <c r="E197" s="44" t="s">
        <v>17</v>
      </c>
      <c r="F197" s="62" t="s">
        <v>17</v>
      </c>
      <c r="G197" s="18" t="s">
        <v>368</v>
      </c>
      <c r="H197" s="46">
        <v>1.98</v>
      </c>
      <c r="I197" s="62">
        <v>1.2</v>
      </c>
      <c r="J197" s="69">
        <v>35</v>
      </c>
      <c r="K197" s="69">
        <f t="shared" si="29"/>
        <v>83.16</v>
      </c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  <c r="Y197" s="141"/>
      <c r="Z197" s="22"/>
      <c r="AA197" s="22"/>
      <c r="AB197" s="22"/>
      <c r="AC197" s="22"/>
      <c r="AD197" s="22"/>
      <c r="AE197" s="22"/>
      <c r="AF197" s="22"/>
      <c r="AG197" s="22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s="15" customFormat="1" ht="15.95" customHeight="1" outlineLevel="2" x14ac:dyDescent="0.3">
      <c r="A198" s="32">
        <v>9</v>
      </c>
      <c r="B198" s="299" t="s">
        <v>443</v>
      </c>
      <c r="C198" s="46" t="s">
        <v>412</v>
      </c>
      <c r="D198" s="46" t="s">
        <v>429</v>
      </c>
      <c r="E198" s="44" t="s">
        <v>17</v>
      </c>
      <c r="F198" s="62" t="s">
        <v>17</v>
      </c>
      <c r="G198" s="18" t="s">
        <v>368</v>
      </c>
      <c r="H198" s="46">
        <v>1.7829999999999999</v>
      </c>
      <c r="I198" s="62">
        <v>1.2</v>
      </c>
      <c r="J198" s="69">
        <v>35</v>
      </c>
      <c r="K198" s="69">
        <f t="shared" si="29"/>
        <v>74.885999999999996</v>
      </c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  <c r="Y198" s="141"/>
      <c r="Z198" s="22"/>
      <c r="AA198" s="22"/>
      <c r="AB198" s="22"/>
      <c r="AC198" s="22"/>
      <c r="AD198" s="22"/>
      <c r="AE198" s="22"/>
      <c r="AF198" s="22"/>
      <c r="AG198" s="22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s="15" customFormat="1" ht="15.95" customHeight="1" outlineLevel="2" x14ac:dyDescent="0.3">
      <c r="A199" s="32">
        <v>10</v>
      </c>
      <c r="B199" s="299" t="s">
        <v>443</v>
      </c>
      <c r="C199" s="46" t="s">
        <v>413</v>
      </c>
      <c r="D199" s="46" t="s">
        <v>42</v>
      </c>
      <c r="E199" s="44" t="s">
        <v>17</v>
      </c>
      <c r="F199" s="62" t="s">
        <v>17</v>
      </c>
      <c r="G199" s="45" t="s">
        <v>30</v>
      </c>
      <c r="H199" s="46">
        <v>2.2469999999999999</v>
      </c>
      <c r="I199" s="62">
        <v>1.2</v>
      </c>
      <c r="J199" s="69">
        <v>35</v>
      </c>
      <c r="K199" s="69">
        <f t="shared" si="29"/>
        <v>94.373999999999995</v>
      </c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  <c r="Y199" s="141"/>
      <c r="Z199" s="141"/>
      <c r="AA199" s="22"/>
      <c r="AB199" s="22"/>
      <c r="AC199" s="22"/>
      <c r="AD199" s="22"/>
      <c r="AE199" s="22"/>
      <c r="AF199" s="22"/>
      <c r="AG199" s="22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s="15" customFormat="1" ht="15.95" customHeight="1" outlineLevel="2" x14ac:dyDescent="0.3">
      <c r="A200" s="32">
        <v>11</v>
      </c>
      <c r="B200" s="299" t="s">
        <v>443</v>
      </c>
      <c r="C200" s="46" t="s">
        <v>414</v>
      </c>
      <c r="D200" s="46" t="s">
        <v>42</v>
      </c>
      <c r="E200" s="44" t="s">
        <v>17</v>
      </c>
      <c r="F200" s="62" t="s">
        <v>17</v>
      </c>
      <c r="G200" s="18" t="s">
        <v>368</v>
      </c>
      <c r="H200" s="46">
        <v>1.357</v>
      </c>
      <c r="I200" s="62">
        <v>1.2</v>
      </c>
      <c r="J200" s="69">
        <v>35</v>
      </c>
      <c r="K200" s="69">
        <f t="shared" si="29"/>
        <v>56.993999999999993</v>
      </c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s="15" customFormat="1" ht="15.95" customHeight="1" outlineLevel="2" x14ac:dyDescent="0.3">
      <c r="A201" s="32">
        <v>12</v>
      </c>
      <c r="B201" s="299" t="s">
        <v>443</v>
      </c>
      <c r="C201" s="46" t="s">
        <v>415</v>
      </c>
      <c r="D201" s="46" t="s">
        <v>42</v>
      </c>
      <c r="E201" s="44" t="s">
        <v>17</v>
      </c>
      <c r="F201" s="62" t="s">
        <v>17</v>
      </c>
      <c r="G201" s="18" t="s">
        <v>368</v>
      </c>
      <c r="H201" s="121">
        <v>3</v>
      </c>
      <c r="I201" s="62">
        <v>1.2</v>
      </c>
      <c r="J201" s="69">
        <v>35</v>
      </c>
      <c r="K201" s="69">
        <f t="shared" si="29"/>
        <v>125.99999999999999</v>
      </c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22"/>
      <c r="AA201" s="22"/>
      <c r="AB201" s="22"/>
      <c r="AC201" s="22"/>
      <c r="AD201" s="22"/>
      <c r="AE201" s="22"/>
      <c r="AF201" s="22"/>
      <c r="AG201" s="22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s="15" customFormat="1" ht="15.95" customHeight="1" outlineLevel="2" x14ac:dyDescent="0.3">
      <c r="A202" s="32">
        <v>13</v>
      </c>
      <c r="B202" s="299" t="s">
        <v>443</v>
      </c>
      <c r="C202" s="46" t="s">
        <v>416</v>
      </c>
      <c r="D202" s="46" t="s">
        <v>42</v>
      </c>
      <c r="E202" s="44" t="s">
        <v>17</v>
      </c>
      <c r="F202" s="62" t="s">
        <v>17</v>
      </c>
      <c r="G202" s="18" t="s">
        <v>368</v>
      </c>
      <c r="H202" s="46">
        <v>2.883</v>
      </c>
      <c r="I202" s="62">
        <v>1.2</v>
      </c>
      <c r="J202" s="69">
        <v>35</v>
      </c>
      <c r="K202" s="69">
        <f t="shared" si="29"/>
        <v>121.086</v>
      </c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  <c r="Y202" s="141"/>
      <c r="Z202" s="22"/>
      <c r="AA202" s="22"/>
      <c r="AB202" s="22"/>
      <c r="AC202" s="22"/>
      <c r="AD202" s="22"/>
      <c r="AE202" s="22"/>
      <c r="AF202" s="22"/>
      <c r="AG202" s="22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s="15" customFormat="1" ht="15.95" customHeight="1" outlineLevel="2" x14ac:dyDescent="0.3">
      <c r="A203" s="32">
        <v>14</v>
      </c>
      <c r="B203" s="299" t="s">
        <v>443</v>
      </c>
      <c r="C203" s="46" t="s">
        <v>417</v>
      </c>
      <c r="D203" s="46" t="s">
        <v>42</v>
      </c>
      <c r="E203" s="44" t="s">
        <v>17</v>
      </c>
      <c r="F203" s="62" t="s">
        <v>17</v>
      </c>
      <c r="G203" s="18" t="s">
        <v>368</v>
      </c>
      <c r="H203" s="46">
        <v>1.0169999999999999</v>
      </c>
      <c r="I203" s="62">
        <v>1.2</v>
      </c>
      <c r="J203" s="69">
        <v>35</v>
      </c>
      <c r="K203" s="69">
        <f t="shared" si="29"/>
        <v>42.713999999999999</v>
      </c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  <c r="Y203" s="141"/>
      <c r="Z203" s="22"/>
      <c r="AA203" s="22"/>
      <c r="AB203" s="22"/>
      <c r="AC203" s="22"/>
      <c r="AD203" s="22"/>
      <c r="AE203" s="22"/>
      <c r="AF203" s="22"/>
      <c r="AG203" s="22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s="15" customFormat="1" ht="15.95" customHeight="1" outlineLevel="2" x14ac:dyDescent="0.3">
      <c r="A204" s="32">
        <v>15</v>
      </c>
      <c r="B204" s="299" t="s">
        <v>443</v>
      </c>
      <c r="C204" s="46" t="s">
        <v>418</v>
      </c>
      <c r="D204" s="46" t="s">
        <v>42</v>
      </c>
      <c r="E204" s="44" t="s">
        <v>17</v>
      </c>
      <c r="F204" s="62" t="s">
        <v>17</v>
      </c>
      <c r="G204" s="18" t="s">
        <v>368</v>
      </c>
      <c r="H204" s="46">
        <v>2.7490000000000001</v>
      </c>
      <c r="I204" s="62">
        <v>1.2</v>
      </c>
      <c r="J204" s="69">
        <v>35</v>
      </c>
      <c r="K204" s="69">
        <f t="shared" si="29"/>
        <v>115.458</v>
      </c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  <c r="Y204" s="141"/>
      <c r="Z204" s="141"/>
      <c r="AA204" s="141"/>
      <c r="AB204" s="22"/>
      <c r="AC204" s="22"/>
      <c r="AD204" s="22"/>
      <c r="AE204" s="22"/>
      <c r="AF204" s="22"/>
      <c r="AG204" s="22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s="15" customFormat="1" ht="15.95" customHeight="1" outlineLevel="2" x14ac:dyDescent="0.3">
      <c r="A205" s="32">
        <v>16</v>
      </c>
      <c r="B205" s="299" t="s">
        <v>443</v>
      </c>
      <c r="C205" s="46" t="s">
        <v>419</v>
      </c>
      <c r="D205" s="46" t="s">
        <v>42</v>
      </c>
      <c r="E205" s="44" t="s">
        <v>17</v>
      </c>
      <c r="F205" s="62" t="s">
        <v>17</v>
      </c>
      <c r="G205" s="18" t="s">
        <v>368</v>
      </c>
      <c r="H205" s="46">
        <v>1.528</v>
      </c>
      <c r="I205" s="62">
        <v>1.2</v>
      </c>
      <c r="J205" s="69">
        <v>35</v>
      </c>
      <c r="K205" s="69">
        <f t="shared" si="29"/>
        <v>64.176000000000002</v>
      </c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  <c r="Y205" s="22"/>
      <c r="Z205" s="22"/>
      <c r="AA205" s="22"/>
      <c r="AB205" s="22"/>
      <c r="AC205" s="22"/>
      <c r="AD205" s="22"/>
      <c r="AE205" s="22"/>
      <c r="AF205" s="22"/>
      <c r="AG205" s="22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s="15" customFormat="1" ht="15.95" customHeight="1" outlineLevel="2" x14ac:dyDescent="0.3">
      <c r="A206" s="32">
        <v>17</v>
      </c>
      <c r="B206" s="299" t="s">
        <v>443</v>
      </c>
      <c r="C206" s="29" t="s">
        <v>169</v>
      </c>
      <c r="D206" s="32" t="s">
        <v>42</v>
      </c>
      <c r="E206" s="33" t="s">
        <v>17</v>
      </c>
      <c r="F206" s="62" t="s">
        <v>17</v>
      </c>
      <c r="G206" s="18" t="s">
        <v>368</v>
      </c>
      <c r="H206" s="119">
        <v>5.7089999999999996</v>
      </c>
      <c r="I206" s="62">
        <v>1.2</v>
      </c>
      <c r="J206" s="69">
        <v>35</v>
      </c>
      <c r="K206" s="69">
        <f t="shared" si="29"/>
        <v>239.77799999999999</v>
      </c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22"/>
      <c r="AA206" s="22"/>
      <c r="AB206" s="22"/>
      <c r="AC206" s="22"/>
      <c r="AD206" s="22"/>
      <c r="AE206" s="22"/>
      <c r="AF206" s="22"/>
      <c r="AG206" s="22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s="15" customFormat="1" ht="15.95" customHeight="1" outlineLevel="2" x14ac:dyDescent="0.3">
      <c r="A207" s="32">
        <v>18</v>
      </c>
      <c r="B207" s="299" t="s">
        <v>443</v>
      </c>
      <c r="C207" s="29" t="s">
        <v>170</v>
      </c>
      <c r="D207" s="32" t="s">
        <v>32</v>
      </c>
      <c r="E207" s="33" t="s">
        <v>39</v>
      </c>
      <c r="F207" s="55" t="s">
        <v>43</v>
      </c>
      <c r="G207" s="18" t="s">
        <v>368</v>
      </c>
      <c r="H207" s="119">
        <v>4.67</v>
      </c>
      <c r="I207" s="220">
        <v>0.7</v>
      </c>
      <c r="J207" s="69">
        <v>35</v>
      </c>
      <c r="K207" s="69">
        <f t="shared" si="29"/>
        <v>114.41499999999999</v>
      </c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41"/>
      <c r="AA207" s="141"/>
      <c r="AB207" s="141"/>
      <c r="AC207" s="141"/>
      <c r="AD207" s="141"/>
      <c r="AE207" s="141"/>
      <c r="AF207" s="141"/>
      <c r="AG207" s="141"/>
      <c r="AH207" s="388">
        <f t="shared" ref="AH207:AN207" si="31">(AG207+11.44)</f>
        <v>11.44</v>
      </c>
      <c r="AI207" s="69">
        <f t="shared" si="31"/>
        <v>22.88</v>
      </c>
      <c r="AJ207" s="69">
        <f t="shared" si="31"/>
        <v>34.32</v>
      </c>
      <c r="AK207" s="69">
        <f t="shared" si="31"/>
        <v>45.76</v>
      </c>
      <c r="AL207" s="69">
        <f t="shared" si="31"/>
        <v>57.199999999999996</v>
      </c>
      <c r="AM207" s="69">
        <f t="shared" si="31"/>
        <v>68.64</v>
      </c>
      <c r="AN207" s="69">
        <f t="shared" si="31"/>
        <v>80.08</v>
      </c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s="15" customFormat="1" ht="15.95" customHeight="1" outlineLevel="2" x14ac:dyDescent="0.3">
      <c r="A208" s="32">
        <v>19</v>
      </c>
      <c r="B208" s="299" t="s">
        <v>443</v>
      </c>
      <c r="C208" s="29" t="s">
        <v>171</v>
      </c>
      <c r="D208" s="32" t="s">
        <v>32</v>
      </c>
      <c r="E208" s="33" t="s">
        <v>43</v>
      </c>
      <c r="F208" s="55" t="s">
        <v>43</v>
      </c>
      <c r="G208" s="18" t="s">
        <v>368</v>
      </c>
      <c r="H208" s="119">
        <v>32.054000000000002</v>
      </c>
      <c r="I208" s="55">
        <v>1.2</v>
      </c>
      <c r="J208" s="69">
        <v>35</v>
      </c>
      <c r="K208" s="69">
        <f t="shared" si="29"/>
        <v>1346.268</v>
      </c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22"/>
      <c r="AA208" s="22"/>
      <c r="AB208" s="22"/>
      <c r="AC208" s="22"/>
      <c r="AD208" s="22"/>
      <c r="AE208" s="22"/>
      <c r="AF208" s="22"/>
      <c r="AG208" s="22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s="3" customFormat="1" ht="15.95" customHeight="1" outlineLevel="2" x14ac:dyDescent="0.3">
      <c r="A209" s="32">
        <v>20</v>
      </c>
      <c r="B209" s="299" t="s">
        <v>443</v>
      </c>
      <c r="C209" s="29" t="s">
        <v>172</v>
      </c>
      <c r="D209" s="32" t="s">
        <v>32</v>
      </c>
      <c r="E209" s="33" t="s">
        <v>39</v>
      </c>
      <c r="F209" s="55" t="s">
        <v>43</v>
      </c>
      <c r="G209" s="18" t="s">
        <v>368</v>
      </c>
      <c r="H209" s="119">
        <v>9.48</v>
      </c>
      <c r="I209" s="220">
        <v>0.7</v>
      </c>
      <c r="J209" s="69">
        <v>35</v>
      </c>
      <c r="K209" s="69">
        <f t="shared" si="29"/>
        <v>232.26</v>
      </c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  <c r="Y209" s="141"/>
      <c r="Z209" s="141"/>
      <c r="AA209" s="141"/>
      <c r="AB209" s="141"/>
      <c r="AC209" s="141"/>
      <c r="AD209" s="141"/>
      <c r="AE209" s="141"/>
      <c r="AF209" s="141"/>
      <c r="AG209" s="141"/>
      <c r="AH209" s="388">
        <f t="shared" ref="AH209:AN209" si="32">(AG209+23.23)</f>
        <v>23.23</v>
      </c>
      <c r="AI209" s="69">
        <f t="shared" si="32"/>
        <v>46.46</v>
      </c>
      <c r="AJ209" s="69">
        <f>(AI209+23.23)</f>
        <v>69.69</v>
      </c>
      <c r="AK209" s="69">
        <f t="shared" si="32"/>
        <v>92.92</v>
      </c>
      <c r="AL209" s="69">
        <f t="shared" si="32"/>
        <v>116.15</v>
      </c>
      <c r="AM209" s="69">
        <f t="shared" si="32"/>
        <v>139.38</v>
      </c>
      <c r="AN209" s="69">
        <f t="shared" si="32"/>
        <v>162.60999999999999</v>
      </c>
      <c r="AO209" s="69">
        <f>(AN209+23.23)</f>
        <v>185.83999999999997</v>
      </c>
    </row>
    <row r="210" spans="1:69" ht="15.95" customHeight="1" outlineLevel="2" x14ac:dyDescent="0.3">
      <c r="A210" s="32">
        <v>21</v>
      </c>
      <c r="B210" s="299" t="s">
        <v>443</v>
      </c>
      <c r="C210" s="46" t="s">
        <v>420</v>
      </c>
      <c r="D210" s="46" t="s">
        <v>429</v>
      </c>
      <c r="E210" s="44" t="s">
        <v>21</v>
      </c>
      <c r="F210" s="42" t="s">
        <v>21</v>
      </c>
      <c r="G210" s="17" t="s">
        <v>368</v>
      </c>
      <c r="H210" s="46">
        <v>1.089</v>
      </c>
      <c r="I210" s="62">
        <v>1.2</v>
      </c>
      <c r="J210" s="69">
        <v>35</v>
      </c>
      <c r="K210" s="69">
        <f t="shared" si="29"/>
        <v>45.738</v>
      </c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  <c r="Y210" s="141"/>
    </row>
    <row r="211" spans="1:69" s="4" customFormat="1" ht="15.95" customHeight="1" outlineLevel="2" x14ac:dyDescent="0.3">
      <c r="A211" s="32">
        <v>22</v>
      </c>
      <c r="B211" s="299" t="s">
        <v>443</v>
      </c>
      <c r="C211" s="46" t="s">
        <v>421</v>
      </c>
      <c r="D211" s="46" t="s">
        <v>177</v>
      </c>
      <c r="E211" s="44" t="s">
        <v>21</v>
      </c>
      <c r="F211" s="42" t="s">
        <v>21</v>
      </c>
      <c r="G211" s="17" t="s">
        <v>368</v>
      </c>
      <c r="H211" s="46">
        <v>2.952</v>
      </c>
      <c r="I211" s="62">
        <v>1.2</v>
      </c>
      <c r="J211" s="69">
        <v>35</v>
      </c>
      <c r="K211" s="69">
        <f t="shared" si="29"/>
        <v>123.98399999999999</v>
      </c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  <c r="Y211" s="141"/>
      <c r="Z211" s="141"/>
      <c r="AA211" s="141"/>
      <c r="AB211" s="22"/>
      <c r="AC211" s="22"/>
      <c r="AD211" s="22"/>
      <c r="AE211" s="22"/>
      <c r="AF211" s="22"/>
      <c r="AG211" s="22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s="4" customFormat="1" ht="15.95" customHeight="1" outlineLevel="2" x14ac:dyDescent="0.3">
      <c r="A212" s="32">
        <v>23</v>
      </c>
      <c r="B212" s="299" t="s">
        <v>443</v>
      </c>
      <c r="C212" s="29" t="s">
        <v>173</v>
      </c>
      <c r="D212" s="32" t="s">
        <v>177</v>
      </c>
      <c r="E212" s="302" t="s">
        <v>35</v>
      </c>
      <c r="F212" s="42" t="s">
        <v>21</v>
      </c>
      <c r="G212" s="17" t="s">
        <v>368</v>
      </c>
      <c r="H212" s="119">
        <v>3.089</v>
      </c>
      <c r="I212" s="62">
        <v>1.2</v>
      </c>
      <c r="J212" s="69">
        <v>35</v>
      </c>
      <c r="K212" s="69">
        <f t="shared" si="29"/>
        <v>129.738</v>
      </c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  <c r="Y212" s="22"/>
      <c r="Z212" s="22"/>
      <c r="AA212" s="22"/>
      <c r="AB212" s="22"/>
      <c r="AC212" s="22"/>
      <c r="AD212" s="22"/>
      <c r="AE212" s="22"/>
      <c r="AF212" s="22"/>
      <c r="AG212" s="22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ht="15.95" customHeight="1" outlineLevel="2" x14ac:dyDescent="0.3">
      <c r="A213" s="32">
        <v>24</v>
      </c>
      <c r="B213" s="299" t="s">
        <v>443</v>
      </c>
      <c r="C213" s="46" t="s">
        <v>422</v>
      </c>
      <c r="D213" s="46" t="s">
        <v>137</v>
      </c>
      <c r="E213" s="44" t="s">
        <v>23</v>
      </c>
      <c r="F213" s="42" t="s">
        <v>23</v>
      </c>
      <c r="G213" s="17" t="s">
        <v>368</v>
      </c>
      <c r="H213" s="46">
        <v>2.3650000000000002</v>
      </c>
      <c r="I213" s="220">
        <v>0.7</v>
      </c>
      <c r="J213" s="69">
        <v>35</v>
      </c>
      <c r="K213" s="69">
        <f t="shared" si="29"/>
        <v>57.942499999999995</v>
      </c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  <c r="Y213" s="141"/>
      <c r="Z213" s="141"/>
      <c r="AA213" s="141"/>
      <c r="AB213" s="141"/>
      <c r="AC213" s="141"/>
      <c r="AD213" s="141"/>
      <c r="AE213" s="141"/>
      <c r="AF213" s="141"/>
      <c r="AG213" s="141"/>
      <c r="AH213" s="388">
        <f t="shared" ref="AH213:AR213" si="33">(AG213+5.79)</f>
        <v>5.79</v>
      </c>
      <c r="AI213" s="69">
        <f t="shared" si="33"/>
        <v>11.58</v>
      </c>
      <c r="AJ213" s="69">
        <f t="shared" si="33"/>
        <v>17.37</v>
      </c>
      <c r="AK213" s="69">
        <f t="shared" si="33"/>
        <v>23.16</v>
      </c>
      <c r="AL213" s="69">
        <f>(AK213+5.79)</f>
        <v>28.95</v>
      </c>
      <c r="AM213" s="69">
        <f t="shared" si="33"/>
        <v>34.74</v>
      </c>
      <c r="AN213" s="69">
        <f t="shared" si="33"/>
        <v>40.53</v>
      </c>
      <c r="AO213" s="69">
        <f t="shared" si="33"/>
        <v>46.32</v>
      </c>
      <c r="AP213" s="69">
        <f t="shared" si="33"/>
        <v>52.11</v>
      </c>
      <c r="AQ213" s="69">
        <f t="shared" si="33"/>
        <v>57.9</v>
      </c>
      <c r="AR213" s="69">
        <f t="shared" si="33"/>
        <v>63.69</v>
      </c>
      <c r="AS213" s="69">
        <f>(AR213+5.79)</f>
        <v>69.48</v>
      </c>
    </row>
    <row r="214" spans="1:69" ht="15.95" customHeight="1" outlineLevel="2" x14ac:dyDescent="0.3">
      <c r="A214" s="32">
        <v>25</v>
      </c>
      <c r="B214" s="299" t="s">
        <v>443</v>
      </c>
      <c r="C214" s="32" t="s">
        <v>604</v>
      </c>
      <c r="D214" s="32" t="s">
        <v>137</v>
      </c>
      <c r="E214" s="49" t="s">
        <v>43</v>
      </c>
      <c r="F214" s="55" t="s">
        <v>43</v>
      </c>
      <c r="G214" s="145" t="s">
        <v>36</v>
      </c>
      <c r="H214" s="32">
        <v>17.213999999999999</v>
      </c>
      <c r="I214" s="55">
        <v>1.2</v>
      </c>
      <c r="J214" s="69">
        <v>35</v>
      </c>
      <c r="K214" s="69">
        <f t="shared" si="29"/>
        <v>722.98799999999994</v>
      </c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  <c r="Y214" s="141"/>
    </row>
    <row r="215" spans="1:69" ht="15.95" customHeight="1" outlineLevel="2" x14ac:dyDescent="0.3">
      <c r="A215" s="32">
        <v>26</v>
      </c>
      <c r="B215" s="299" t="s">
        <v>443</v>
      </c>
      <c r="C215" s="29" t="s">
        <v>174</v>
      </c>
      <c r="D215" s="32" t="s">
        <v>137</v>
      </c>
      <c r="E215" s="302" t="s">
        <v>25</v>
      </c>
      <c r="F215" s="54" t="s">
        <v>43</v>
      </c>
      <c r="G215" s="19" t="s">
        <v>114</v>
      </c>
      <c r="H215" s="119">
        <v>4.1779999999999999</v>
      </c>
      <c r="I215" s="220">
        <v>0.7</v>
      </c>
      <c r="J215" s="69">
        <v>35</v>
      </c>
      <c r="K215" s="69">
        <f t="shared" si="29"/>
        <v>102.36099999999999</v>
      </c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  <c r="Y215" s="141"/>
      <c r="Z215" s="141"/>
      <c r="AA215" s="141"/>
      <c r="AB215" s="141"/>
      <c r="AC215" s="141"/>
      <c r="AD215" s="141"/>
      <c r="AE215" s="141"/>
      <c r="AF215" s="141"/>
      <c r="AG215" s="141"/>
      <c r="AH215" s="388">
        <f t="shared" ref="AH215:AM215" si="34">(AG215+10.24)</f>
        <v>10.24</v>
      </c>
      <c r="AI215" s="69">
        <f t="shared" si="34"/>
        <v>20.48</v>
      </c>
      <c r="AJ215" s="69">
        <f t="shared" si="34"/>
        <v>30.72</v>
      </c>
      <c r="AK215" s="69">
        <f t="shared" si="34"/>
        <v>40.96</v>
      </c>
      <c r="AL215" s="69">
        <f t="shared" si="34"/>
        <v>51.2</v>
      </c>
      <c r="AM215" s="69">
        <f t="shared" si="34"/>
        <v>61.440000000000005</v>
      </c>
    </row>
    <row r="216" spans="1:69" ht="15.95" customHeight="1" outlineLevel="2" x14ac:dyDescent="0.3">
      <c r="A216" s="32">
        <v>27</v>
      </c>
      <c r="B216" s="299" t="s">
        <v>443</v>
      </c>
      <c r="C216" s="29" t="s">
        <v>175</v>
      </c>
      <c r="D216" s="32" t="s">
        <v>137</v>
      </c>
      <c r="E216" s="33" t="s">
        <v>19</v>
      </c>
      <c r="F216" s="300" t="s">
        <v>19</v>
      </c>
      <c r="G216" s="294" t="s">
        <v>114</v>
      </c>
      <c r="H216" s="119">
        <v>19.079999999999998</v>
      </c>
      <c r="I216" s="55">
        <v>1.2</v>
      </c>
      <c r="J216" s="69">
        <v>35</v>
      </c>
      <c r="K216" s="69">
        <f t="shared" si="29"/>
        <v>801.3599999999999</v>
      </c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41"/>
    </row>
    <row r="217" spans="1:69" s="2" customFormat="1" ht="15.95" customHeight="1" outlineLevel="2" x14ac:dyDescent="0.3">
      <c r="A217" s="32">
        <v>28</v>
      </c>
      <c r="B217" s="299" t="s">
        <v>443</v>
      </c>
      <c r="C217" s="29" t="s">
        <v>176</v>
      </c>
      <c r="D217" s="32" t="s">
        <v>41</v>
      </c>
      <c r="E217" s="33" t="s">
        <v>17</v>
      </c>
      <c r="F217" s="300" t="s">
        <v>17</v>
      </c>
      <c r="G217" s="43" t="s">
        <v>30</v>
      </c>
      <c r="H217" s="119">
        <v>9.5250000000000004</v>
      </c>
      <c r="I217" s="62">
        <v>1.2</v>
      </c>
      <c r="J217" s="69">
        <v>35</v>
      </c>
      <c r="K217" s="69">
        <f t="shared" si="29"/>
        <v>400.05</v>
      </c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22"/>
      <c r="AA217" s="22"/>
      <c r="AB217" s="22"/>
      <c r="AC217" s="22"/>
      <c r="AD217" s="22"/>
      <c r="AE217" s="22"/>
      <c r="AF217" s="22"/>
      <c r="AG217" s="22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s="2" customFormat="1" ht="15.95" customHeight="1" outlineLevel="2" x14ac:dyDescent="0.3">
      <c r="A218" s="32">
        <v>29</v>
      </c>
      <c r="B218" s="299" t="s">
        <v>443</v>
      </c>
      <c r="C218" s="110" t="s">
        <v>232</v>
      </c>
      <c r="D218" s="32" t="s">
        <v>37</v>
      </c>
      <c r="E218" s="33" t="s">
        <v>39</v>
      </c>
      <c r="F218" s="300" t="s">
        <v>43</v>
      </c>
      <c r="G218" s="43" t="s">
        <v>30</v>
      </c>
      <c r="H218" s="119">
        <v>4.4619999999999997</v>
      </c>
      <c r="I218" s="220">
        <v>0.7</v>
      </c>
      <c r="J218" s="69">
        <v>35</v>
      </c>
      <c r="K218" s="69">
        <f t="shared" si="29"/>
        <v>109.31899999999999</v>
      </c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  <c r="AA218" s="141"/>
      <c r="AB218" s="141"/>
      <c r="AC218" s="141"/>
      <c r="AD218" s="141"/>
      <c r="AE218" s="141"/>
      <c r="AF218" s="141"/>
      <c r="AG218" s="141"/>
      <c r="AH218" s="388">
        <f>(AG218+10.93)</f>
        <v>10.93</v>
      </c>
      <c r="AI218" s="69">
        <f t="shared" ref="AI218:AP218" si="35">(AH218+10.93)</f>
        <v>21.86</v>
      </c>
      <c r="AJ218" s="69">
        <f t="shared" si="35"/>
        <v>32.79</v>
      </c>
      <c r="AK218" s="69">
        <f t="shared" si="35"/>
        <v>43.72</v>
      </c>
      <c r="AL218" s="69">
        <f t="shared" si="35"/>
        <v>54.65</v>
      </c>
      <c r="AM218" s="69">
        <f t="shared" si="35"/>
        <v>65.58</v>
      </c>
      <c r="AN218" s="69">
        <f t="shared" si="35"/>
        <v>76.509999999999991</v>
      </c>
      <c r="AO218" s="69">
        <f t="shared" si="35"/>
        <v>87.44</v>
      </c>
      <c r="AP218" s="69">
        <f t="shared" si="35"/>
        <v>98.37</v>
      </c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s="2" customFormat="1" ht="15.95" customHeight="1" outlineLevel="2" x14ac:dyDescent="0.3">
      <c r="A219" s="32">
        <v>30</v>
      </c>
      <c r="B219" s="299" t="s">
        <v>443</v>
      </c>
      <c r="C219" s="46" t="s">
        <v>423</v>
      </c>
      <c r="D219" s="46" t="s">
        <v>430</v>
      </c>
      <c r="E219" s="44" t="s">
        <v>17</v>
      </c>
      <c r="F219" s="300" t="s">
        <v>17</v>
      </c>
      <c r="G219" s="18" t="s">
        <v>368</v>
      </c>
      <c r="H219" s="46">
        <v>2.9340000000000002</v>
      </c>
      <c r="I219" s="62">
        <v>1.2</v>
      </c>
      <c r="J219" s="69">
        <v>35</v>
      </c>
      <c r="K219" s="69">
        <f t="shared" si="29"/>
        <v>123.22799999999999</v>
      </c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22"/>
      <c r="AB219" s="22"/>
      <c r="AC219" s="22"/>
      <c r="AD219" s="22"/>
      <c r="AE219" s="22"/>
      <c r="AF219" s="22"/>
      <c r="AG219" s="22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s="2" customFormat="1" ht="15.95" customHeight="1" outlineLevel="2" x14ac:dyDescent="0.3">
      <c r="A220" s="32">
        <v>31</v>
      </c>
      <c r="B220" s="299" t="s">
        <v>443</v>
      </c>
      <c r="C220" s="46" t="s">
        <v>424</v>
      </c>
      <c r="D220" s="46" t="s">
        <v>430</v>
      </c>
      <c r="E220" s="44" t="s">
        <v>17</v>
      </c>
      <c r="F220" s="300" t="s">
        <v>17</v>
      </c>
      <c r="G220" s="17" t="s">
        <v>368</v>
      </c>
      <c r="H220" s="121">
        <v>2</v>
      </c>
      <c r="I220" s="62">
        <v>1.2</v>
      </c>
      <c r="J220" s="69">
        <v>35</v>
      </c>
      <c r="K220" s="69">
        <f t="shared" si="29"/>
        <v>84</v>
      </c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1"/>
      <c r="AD220" s="141"/>
      <c r="AE220" s="22"/>
      <c r="AF220" s="22"/>
      <c r="AG220" s="22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s="2" customFormat="1" ht="15.95" customHeight="1" outlineLevel="2" x14ac:dyDescent="0.3">
      <c r="A221" s="32">
        <v>32</v>
      </c>
      <c r="B221" s="299" t="s">
        <v>443</v>
      </c>
      <c r="C221" s="46" t="s">
        <v>425</v>
      </c>
      <c r="D221" s="46" t="s">
        <v>431</v>
      </c>
      <c r="E221" s="44" t="s">
        <v>43</v>
      </c>
      <c r="F221" s="42" t="s">
        <v>43</v>
      </c>
      <c r="G221" s="17" t="s">
        <v>368</v>
      </c>
      <c r="H221" s="46">
        <v>3.2069999999999999</v>
      </c>
      <c r="I221" s="220">
        <v>0.7</v>
      </c>
      <c r="J221" s="69">
        <v>35</v>
      </c>
      <c r="K221" s="69">
        <f t="shared" si="29"/>
        <v>78.5715</v>
      </c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41"/>
      <c r="AB221" s="141"/>
      <c r="AC221" s="141"/>
      <c r="AD221" s="141"/>
      <c r="AE221" s="141"/>
      <c r="AF221" s="141"/>
      <c r="AG221" s="141"/>
      <c r="AH221" s="388">
        <f t="shared" ref="AH221:AN221" si="36">(AG221+7.86)</f>
        <v>7.86</v>
      </c>
      <c r="AI221" s="69">
        <f t="shared" si="36"/>
        <v>15.72</v>
      </c>
      <c r="AJ221" s="69">
        <f>(AI221+7.86)</f>
        <v>23.580000000000002</v>
      </c>
      <c r="AK221" s="69">
        <f t="shared" si="36"/>
        <v>31.44</v>
      </c>
      <c r="AL221" s="69">
        <f t="shared" si="36"/>
        <v>39.300000000000004</v>
      </c>
      <c r="AM221" s="69">
        <f t="shared" si="36"/>
        <v>47.160000000000004</v>
      </c>
      <c r="AN221" s="69">
        <f t="shared" si="36"/>
        <v>55.02</v>
      </c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s="2" customFormat="1" ht="15.95" customHeight="1" outlineLevel="2" x14ac:dyDescent="0.3">
      <c r="A222" s="32">
        <v>33</v>
      </c>
      <c r="B222" s="299" t="s">
        <v>443</v>
      </c>
      <c r="C222" s="29" t="s">
        <v>165</v>
      </c>
      <c r="D222" s="32" t="s">
        <v>37</v>
      </c>
      <c r="E222" s="33" t="s">
        <v>38</v>
      </c>
      <c r="F222" s="300" t="s">
        <v>38</v>
      </c>
      <c r="G222" s="43" t="s">
        <v>30</v>
      </c>
      <c r="H222" s="119">
        <v>5.7</v>
      </c>
      <c r="I222" s="220">
        <v>0.7</v>
      </c>
      <c r="J222" s="69">
        <v>35</v>
      </c>
      <c r="K222" s="69">
        <f t="shared" si="29"/>
        <v>139.65</v>
      </c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  <c r="AA222" s="141"/>
      <c r="AB222" s="141"/>
      <c r="AC222" s="141"/>
      <c r="AD222" s="141"/>
      <c r="AE222" s="141"/>
      <c r="AF222" s="141"/>
      <c r="AG222" s="141"/>
      <c r="AH222" s="388">
        <f t="shared" ref="AH222:AP222" si="37">(AG222+13.97)</f>
        <v>13.97</v>
      </c>
      <c r="AI222" s="69">
        <f t="shared" si="37"/>
        <v>27.94</v>
      </c>
      <c r="AJ222" s="69">
        <f t="shared" si="37"/>
        <v>41.910000000000004</v>
      </c>
      <c r="AK222" s="69">
        <f t="shared" si="37"/>
        <v>55.88</v>
      </c>
      <c r="AL222" s="69">
        <f t="shared" si="37"/>
        <v>69.850000000000009</v>
      </c>
      <c r="AM222" s="69">
        <f t="shared" si="37"/>
        <v>83.820000000000007</v>
      </c>
      <c r="AN222" s="69">
        <f t="shared" si="37"/>
        <v>97.79</v>
      </c>
      <c r="AO222" s="69">
        <f t="shared" si="37"/>
        <v>111.76</v>
      </c>
      <c r="AP222" s="69">
        <f t="shared" si="37"/>
        <v>125.73</v>
      </c>
      <c r="AQ222" s="69"/>
      <c r="AR222" s="69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s="2" customFormat="1" ht="15.95" customHeight="1" outlineLevel="2" x14ac:dyDescent="0.3">
      <c r="A223" s="32">
        <v>34</v>
      </c>
      <c r="B223" s="299" t="s">
        <v>443</v>
      </c>
      <c r="C223" s="46" t="s">
        <v>426</v>
      </c>
      <c r="D223" s="46" t="s">
        <v>431</v>
      </c>
      <c r="E223" s="44" t="s">
        <v>17</v>
      </c>
      <c r="F223" s="42" t="s">
        <v>17</v>
      </c>
      <c r="G223" s="17" t="s">
        <v>368</v>
      </c>
      <c r="H223" s="46">
        <v>3.915</v>
      </c>
      <c r="I223" s="62">
        <v>1.2</v>
      </c>
      <c r="J223" s="69">
        <v>35</v>
      </c>
      <c r="K223" s="69">
        <f t="shared" si="29"/>
        <v>164.42999999999998</v>
      </c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  <c r="AA223" s="22"/>
      <c r="AB223" s="22"/>
      <c r="AC223" s="22"/>
      <c r="AD223" s="22"/>
      <c r="AE223" s="22"/>
      <c r="AF223" s="22"/>
      <c r="AG223" s="22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s="2" customFormat="1" ht="15.95" customHeight="1" outlineLevel="2" x14ac:dyDescent="0.3">
      <c r="A224" s="32">
        <v>35</v>
      </c>
      <c r="B224" s="299" t="s">
        <v>443</v>
      </c>
      <c r="C224" s="46" t="s">
        <v>427</v>
      </c>
      <c r="D224" s="46" t="s">
        <v>431</v>
      </c>
      <c r="E224" s="44" t="s">
        <v>38</v>
      </c>
      <c r="F224" s="42" t="s">
        <v>38</v>
      </c>
      <c r="G224" s="17" t="s">
        <v>368</v>
      </c>
      <c r="H224" s="46">
        <v>2.0009999999999999</v>
      </c>
      <c r="I224" s="220">
        <v>0.7</v>
      </c>
      <c r="J224" s="69">
        <v>35</v>
      </c>
      <c r="K224" s="69">
        <f t="shared" si="29"/>
        <v>49.024499999999996</v>
      </c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  <c r="AA224" s="141"/>
      <c r="AB224" s="141"/>
      <c r="AC224" s="141"/>
      <c r="AD224" s="141"/>
      <c r="AE224" s="141"/>
      <c r="AF224" s="141"/>
      <c r="AG224" s="141"/>
      <c r="AH224" s="388">
        <f>(AG224+4.9)</f>
        <v>4.9000000000000004</v>
      </c>
      <c r="AI224" s="69">
        <f t="shared" ref="AI224:AO224" si="38">(AH224+4.9)</f>
        <v>9.8000000000000007</v>
      </c>
      <c r="AJ224" s="69">
        <f t="shared" si="38"/>
        <v>14.700000000000001</v>
      </c>
      <c r="AK224" s="69">
        <f t="shared" si="38"/>
        <v>19.600000000000001</v>
      </c>
      <c r="AL224" s="69">
        <f>(AK224+4.9)</f>
        <v>24.5</v>
      </c>
      <c r="AM224" s="69">
        <f t="shared" si="38"/>
        <v>29.4</v>
      </c>
      <c r="AN224" s="69">
        <f t="shared" si="38"/>
        <v>34.299999999999997</v>
      </c>
      <c r="AO224" s="69">
        <f t="shared" si="38"/>
        <v>39.199999999999996</v>
      </c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s="96" customFormat="1" ht="15.95" customHeight="1" outlineLevel="2" x14ac:dyDescent="0.3">
      <c r="A225" s="32">
        <v>36</v>
      </c>
      <c r="B225" s="299" t="s">
        <v>443</v>
      </c>
      <c r="C225" s="46" t="s">
        <v>786</v>
      </c>
      <c r="D225" s="46" t="s">
        <v>787</v>
      </c>
      <c r="E225" s="44"/>
      <c r="F225" s="42" t="s">
        <v>38</v>
      </c>
      <c r="G225" s="17" t="s">
        <v>368</v>
      </c>
      <c r="H225" s="121">
        <v>3.8</v>
      </c>
      <c r="I225" s="220">
        <v>0.7</v>
      </c>
      <c r="J225" s="69">
        <v>35</v>
      </c>
      <c r="K225" s="69">
        <f t="shared" si="29"/>
        <v>93.1</v>
      </c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41"/>
      <c r="AB225" s="141"/>
      <c r="AC225" s="141"/>
      <c r="AD225" s="141"/>
      <c r="AE225" s="141"/>
      <c r="AF225" s="141"/>
      <c r="AG225" s="141"/>
      <c r="AH225" s="388">
        <f t="shared" ref="AH225:AO225" si="39">(AG225+9.31)</f>
        <v>9.31</v>
      </c>
      <c r="AI225" s="69">
        <f t="shared" si="39"/>
        <v>18.62</v>
      </c>
      <c r="AJ225" s="69">
        <f t="shared" si="39"/>
        <v>27.93</v>
      </c>
      <c r="AK225" s="69">
        <f t="shared" si="39"/>
        <v>37.24</v>
      </c>
      <c r="AL225" s="69">
        <f t="shared" si="39"/>
        <v>46.550000000000004</v>
      </c>
      <c r="AM225" s="69">
        <f t="shared" si="39"/>
        <v>55.860000000000007</v>
      </c>
      <c r="AN225" s="69">
        <f t="shared" si="39"/>
        <v>65.17</v>
      </c>
      <c r="AO225" s="69">
        <f t="shared" si="39"/>
        <v>74.48</v>
      </c>
    </row>
    <row r="226" spans="1:69" s="96" customFormat="1" ht="15.95" customHeight="1" outlineLevel="2" x14ac:dyDescent="0.3">
      <c r="A226" s="32">
        <v>37</v>
      </c>
      <c r="B226" s="299" t="s">
        <v>443</v>
      </c>
      <c r="C226" s="46" t="s">
        <v>788</v>
      </c>
      <c r="D226" s="46" t="s">
        <v>32</v>
      </c>
      <c r="E226" s="44"/>
      <c r="F226" s="54" t="s">
        <v>43</v>
      </c>
      <c r="G226" s="43" t="s">
        <v>30</v>
      </c>
      <c r="H226" s="46">
        <v>3.851</v>
      </c>
      <c r="I226" s="220">
        <v>0.7</v>
      </c>
      <c r="J226" s="69">
        <v>35</v>
      </c>
      <c r="K226" s="69">
        <f t="shared" si="29"/>
        <v>94.349500000000006</v>
      </c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  <c r="AA226" s="141"/>
      <c r="AB226" s="141"/>
      <c r="AC226" s="141"/>
      <c r="AD226" s="141"/>
      <c r="AE226" s="141"/>
      <c r="AF226" s="141"/>
      <c r="AG226" s="141"/>
      <c r="AH226" s="388">
        <f t="shared" ref="AH226:AO226" si="40">(AG226+9.44)</f>
        <v>9.44</v>
      </c>
      <c r="AI226" s="69">
        <f t="shared" si="40"/>
        <v>18.88</v>
      </c>
      <c r="AJ226" s="69">
        <f t="shared" si="40"/>
        <v>28.32</v>
      </c>
      <c r="AK226" s="69">
        <f t="shared" si="40"/>
        <v>37.76</v>
      </c>
      <c r="AL226" s="69">
        <f t="shared" si="40"/>
        <v>47.199999999999996</v>
      </c>
      <c r="AM226" s="69">
        <f t="shared" si="40"/>
        <v>56.639999999999993</v>
      </c>
      <c r="AN226" s="69">
        <f t="shared" si="40"/>
        <v>66.08</v>
      </c>
      <c r="AO226" s="69">
        <f t="shared" si="40"/>
        <v>75.52</v>
      </c>
    </row>
    <row r="227" spans="1:69" s="96" customFormat="1" ht="15.95" customHeight="1" outlineLevel="2" x14ac:dyDescent="0.3">
      <c r="A227" s="32">
        <v>38</v>
      </c>
      <c r="B227" s="299" t="s">
        <v>443</v>
      </c>
      <c r="C227" s="46" t="s">
        <v>789</v>
      </c>
      <c r="D227" s="46" t="s">
        <v>430</v>
      </c>
      <c r="E227" s="44"/>
      <c r="F227" s="300" t="s">
        <v>17</v>
      </c>
      <c r="G227" s="43" t="s">
        <v>36</v>
      </c>
      <c r="H227" s="46">
        <v>2.9990000000000001</v>
      </c>
      <c r="I227" s="62">
        <v>1.2</v>
      </c>
      <c r="J227" s="69">
        <v>35</v>
      </c>
      <c r="K227" s="69">
        <f t="shared" si="29"/>
        <v>125.958</v>
      </c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41"/>
      <c r="AB227" s="141"/>
      <c r="AC227" s="141"/>
      <c r="AD227" s="141"/>
      <c r="AE227" s="141"/>
      <c r="AF227" s="141"/>
      <c r="AG227" s="22"/>
    </row>
    <row r="228" spans="1:69" s="96" customFormat="1" ht="15.95" customHeight="1" outlineLevel="2" x14ac:dyDescent="0.3">
      <c r="A228" s="32">
        <v>39</v>
      </c>
      <c r="B228" s="299" t="s">
        <v>443</v>
      </c>
      <c r="C228" s="46" t="s">
        <v>790</v>
      </c>
      <c r="D228" s="46" t="s">
        <v>32</v>
      </c>
      <c r="E228" s="44"/>
      <c r="F228" s="54" t="s">
        <v>43</v>
      </c>
      <c r="G228" s="43" t="s">
        <v>30</v>
      </c>
      <c r="H228" s="46">
        <v>5.0010000000000003</v>
      </c>
      <c r="I228" s="220">
        <v>0.7</v>
      </c>
      <c r="J228" s="69">
        <v>35</v>
      </c>
      <c r="K228" s="69">
        <f t="shared" si="29"/>
        <v>122.5245</v>
      </c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1"/>
      <c r="AD228" s="141"/>
      <c r="AE228" s="141"/>
      <c r="AF228" s="141"/>
      <c r="AG228" s="141"/>
      <c r="AH228" s="388">
        <f t="shared" ref="AH228:AO228" si="41">(AG228+12.25)</f>
        <v>12.25</v>
      </c>
      <c r="AI228" s="69">
        <f t="shared" si="41"/>
        <v>24.5</v>
      </c>
      <c r="AJ228" s="69">
        <f>(AI228+12.25)</f>
        <v>36.75</v>
      </c>
      <c r="AK228" s="69">
        <f t="shared" si="41"/>
        <v>49</v>
      </c>
      <c r="AL228" s="69">
        <f t="shared" si="41"/>
        <v>61.25</v>
      </c>
      <c r="AM228" s="69">
        <f>(AL228+12.25)</f>
        <v>73.5</v>
      </c>
      <c r="AN228" s="69">
        <f t="shared" si="41"/>
        <v>85.75</v>
      </c>
      <c r="AO228" s="69">
        <f t="shared" si="41"/>
        <v>98</v>
      </c>
    </row>
    <row r="229" spans="1:69" s="96" customFormat="1" ht="15.95" customHeight="1" outlineLevel="2" x14ac:dyDescent="0.3">
      <c r="A229" s="32">
        <v>40</v>
      </c>
      <c r="B229" s="299" t="s">
        <v>443</v>
      </c>
      <c r="C229" s="46" t="s">
        <v>791</v>
      </c>
      <c r="D229" s="46" t="s">
        <v>430</v>
      </c>
      <c r="E229" s="44"/>
      <c r="F229" s="54" t="s">
        <v>43</v>
      </c>
      <c r="G229" s="43" t="s">
        <v>30</v>
      </c>
      <c r="H229" s="46">
        <v>4.1719999999999997</v>
      </c>
      <c r="I229" s="220">
        <v>0.7</v>
      </c>
      <c r="J229" s="69">
        <v>35</v>
      </c>
      <c r="K229" s="69">
        <f t="shared" si="29"/>
        <v>102.21399999999998</v>
      </c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  <c r="AA229" s="141"/>
      <c r="AB229" s="141"/>
      <c r="AC229" s="141"/>
      <c r="AD229" s="141"/>
      <c r="AE229" s="141"/>
      <c r="AF229" s="141"/>
      <c r="AG229" s="141"/>
      <c r="AH229" s="388">
        <f>(AG229+10.22)</f>
        <v>10.220000000000001</v>
      </c>
      <c r="AI229" s="69">
        <f t="shared" ref="AI229:AO229" si="42">(AH229+10.22)</f>
        <v>20.440000000000001</v>
      </c>
      <c r="AJ229" s="69">
        <f>(AI229+10.22)</f>
        <v>30.660000000000004</v>
      </c>
      <c r="AK229" s="69">
        <f t="shared" si="42"/>
        <v>40.880000000000003</v>
      </c>
      <c r="AL229" s="69">
        <f t="shared" si="42"/>
        <v>51.1</v>
      </c>
      <c r="AM229" s="69">
        <f>(AL229+10.22)</f>
        <v>61.32</v>
      </c>
      <c r="AN229" s="69">
        <f t="shared" si="42"/>
        <v>71.540000000000006</v>
      </c>
      <c r="AO229" s="69">
        <f t="shared" si="42"/>
        <v>81.760000000000005</v>
      </c>
    </row>
    <row r="230" spans="1:69" s="96" customFormat="1" ht="15.95" customHeight="1" outlineLevel="2" x14ac:dyDescent="0.3">
      <c r="A230" s="32">
        <v>41</v>
      </c>
      <c r="B230" s="299" t="s">
        <v>443</v>
      </c>
      <c r="C230" s="46" t="s">
        <v>792</v>
      </c>
      <c r="D230" s="46" t="s">
        <v>430</v>
      </c>
      <c r="E230" s="44"/>
      <c r="F230" s="54" t="s">
        <v>43</v>
      </c>
      <c r="G230" s="43" t="s">
        <v>36</v>
      </c>
      <c r="H230" s="46">
        <v>7.274</v>
      </c>
      <c r="I230" s="220">
        <v>0.7</v>
      </c>
      <c r="J230" s="69">
        <v>35</v>
      </c>
      <c r="K230" s="69">
        <f t="shared" si="29"/>
        <v>178.21299999999999</v>
      </c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1"/>
      <c r="AD230" s="141"/>
      <c r="AE230" s="141"/>
      <c r="AF230" s="141"/>
      <c r="AG230" s="141"/>
      <c r="AH230" s="388">
        <f t="shared" ref="AH230:AO230" si="43">(AG230+17.82)</f>
        <v>17.82</v>
      </c>
      <c r="AI230" s="69">
        <f t="shared" si="43"/>
        <v>35.64</v>
      </c>
      <c r="AJ230" s="69">
        <f t="shared" si="43"/>
        <v>53.46</v>
      </c>
      <c r="AK230" s="69">
        <f t="shared" si="43"/>
        <v>71.28</v>
      </c>
      <c r="AL230" s="69">
        <f t="shared" si="43"/>
        <v>89.1</v>
      </c>
      <c r="AM230" s="69">
        <f t="shared" si="43"/>
        <v>106.91999999999999</v>
      </c>
      <c r="AN230" s="69">
        <f t="shared" si="43"/>
        <v>124.73999999999998</v>
      </c>
      <c r="AO230" s="69">
        <f t="shared" si="43"/>
        <v>142.55999999999997</v>
      </c>
      <c r="AP230" s="69"/>
      <c r="AQ230" s="69"/>
      <c r="AR230" s="69"/>
      <c r="AS230" s="69"/>
      <c r="AT230" s="69"/>
      <c r="AU230" s="69"/>
    </row>
    <row r="231" spans="1:69" s="96" customFormat="1" ht="15.95" customHeight="1" outlineLevel="2" x14ac:dyDescent="0.3">
      <c r="A231" s="32">
        <v>42</v>
      </c>
      <c r="B231" s="299" t="s">
        <v>443</v>
      </c>
      <c r="C231" s="46" t="s">
        <v>793</v>
      </c>
      <c r="D231" s="46" t="s">
        <v>430</v>
      </c>
      <c r="E231" s="44"/>
      <c r="F231" s="54" t="s">
        <v>43</v>
      </c>
      <c r="G231" s="43" t="s">
        <v>36</v>
      </c>
      <c r="H231" s="121">
        <v>4</v>
      </c>
      <c r="I231" s="220">
        <v>0.7</v>
      </c>
      <c r="J231" s="69">
        <v>35</v>
      </c>
      <c r="K231" s="69">
        <f t="shared" si="29"/>
        <v>98</v>
      </c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1"/>
      <c r="AD231" s="141"/>
      <c r="AE231" s="141"/>
      <c r="AF231" s="141"/>
      <c r="AG231" s="141"/>
      <c r="AH231" s="388">
        <f>(AG231+9.8)</f>
        <v>9.8000000000000007</v>
      </c>
      <c r="AI231" s="69">
        <f t="shared" ref="AI231:AQ231" si="44">(AH231+9.8)</f>
        <v>19.600000000000001</v>
      </c>
      <c r="AJ231" s="69">
        <f t="shared" si="44"/>
        <v>29.400000000000002</v>
      </c>
      <c r="AK231" s="69">
        <f t="shared" si="44"/>
        <v>39.200000000000003</v>
      </c>
      <c r="AL231" s="69">
        <f t="shared" si="44"/>
        <v>49</v>
      </c>
      <c r="AM231" s="69">
        <f t="shared" si="44"/>
        <v>58.8</v>
      </c>
      <c r="AN231" s="69">
        <f>(AM231+9.8)</f>
        <v>68.599999999999994</v>
      </c>
      <c r="AO231" s="69">
        <f t="shared" si="44"/>
        <v>78.399999999999991</v>
      </c>
      <c r="AP231" s="69">
        <f t="shared" si="44"/>
        <v>88.199999999999989</v>
      </c>
      <c r="AQ231" s="69">
        <f t="shared" si="44"/>
        <v>97.999999999999986</v>
      </c>
    </row>
    <row r="232" spans="1:69" s="96" customFormat="1" ht="15.95" customHeight="1" outlineLevel="1" x14ac:dyDescent="0.3">
      <c r="A232" s="32"/>
      <c r="B232" s="206" t="s">
        <v>802</v>
      </c>
      <c r="C232" s="46"/>
      <c r="D232" s="46"/>
      <c r="E232" s="56"/>
      <c r="F232" s="62"/>
      <c r="G232" s="43"/>
      <c r="H232" s="132">
        <f>SUBTOTAL(9,H190:H231)</f>
        <v>216.83099999999999</v>
      </c>
      <c r="I232" s="62"/>
      <c r="J232" s="68"/>
      <c r="K232" s="69"/>
      <c r="L232" s="100"/>
      <c r="M232" s="100"/>
      <c r="N232" s="140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</row>
    <row r="233" spans="1:69" s="2" customFormat="1" ht="15.95" customHeight="1" outlineLevel="1" x14ac:dyDescent="0.3">
      <c r="A233" s="32"/>
      <c r="B233" s="51"/>
      <c r="C233" s="32"/>
      <c r="D233" s="32"/>
      <c r="E233" s="145"/>
      <c r="F233" s="55"/>
      <c r="G233" s="49"/>
      <c r="H233" s="94"/>
      <c r="I233" s="55"/>
      <c r="J233" s="68"/>
      <c r="K233" s="69"/>
      <c r="L233" s="100"/>
      <c r="M233" s="100"/>
      <c r="N233" s="140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s="2" customFormat="1" ht="15.95" customHeight="1" outlineLevel="1" x14ac:dyDescent="0.3">
      <c r="A234" s="32"/>
      <c r="B234" s="51"/>
      <c r="C234" s="29"/>
      <c r="D234" s="32"/>
      <c r="E234" s="44"/>
      <c r="F234" s="42"/>
      <c r="G234" s="300"/>
      <c r="H234" s="119"/>
      <c r="I234" s="62"/>
      <c r="J234" s="68"/>
      <c r="K234" s="69"/>
      <c r="L234" s="100"/>
      <c r="M234" s="100"/>
      <c r="N234" s="140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s="2" customFormat="1" ht="15.95" customHeight="1" outlineLevel="1" x14ac:dyDescent="0.3">
      <c r="A235" s="32"/>
      <c r="B235" s="299"/>
      <c r="C235" s="29"/>
      <c r="D235" s="32"/>
      <c r="E235" s="33"/>
      <c r="F235" s="300"/>
      <c r="G235" s="300"/>
      <c r="H235" s="125"/>
      <c r="I235" s="55"/>
      <c r="J235" s="68"/>
      <c r="K235" s="69"/>
      <c r="L235" s="100"/>
      <c r="M235" s="100"/>
      <c r="N235" s="140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s="2" customFormat="1" ht="15.95" customHeight="1" outlineLevel="1" x14ac:dyDescent="0.3">
      <c r="A236" s="32"/>
      <c r="B236" s="299"/>
      <c r="C236" s="29"/>
      <c r="D236" s="32"/>
      <c r="E236" s="33"/>
      <c r="F236" s="300"/>
      <c r="G236" s="300"/>
      <c r="H236" s="125"/>
      <c r="I236" s="55"/>
      <c r="J236" s="68"/>
      <c r="K236" s="69"/>
      <c r="L236" s="100"/>
      <c r="M236" s="100"/>
      <c r="N236" s="140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s="3" customFormat="1" ht="15.95" customHeight="1" outlineLevel="2" x14ac:dyDescent="0.3">
      <c r="A237" s="297">
        <v>1</v>
      </c>
      <c r="B237" s="299" t="s">
        <v>442</v>
      </c>
      <c r="C237" s="113" t="s">
        <v>178</v>
      </c>
      <c r="D237" s="297" t="s">
        <v>44</v>
      </c>
      <c r="E237" s="302" t="s">
        <v>11</v>
      </c>
      <c r="F237" s="299" t="s">
        <v>11</v>
      </c>
      <c r="G237" s="300" t="s">
        <v>114</v>
      </c>
      <c r="H237" s="297">
        <v>41.386000000000003</v>
      </c>
      <c r="I237" s="55">
        <v>1.2</v>
      </c>
      <c r="J237" s="69">
        <v>34</v>
      </c>
      <c r="K237" s="69">
        <f t="shared" si="29"/>
        <v>1688.5488</v>
      </c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22"/>
      <c r="AA237" s="22"/>
      <c r="AB237" s="22"/>
      <c r="AC237" s="22"/>
      <c r="AD237" s="22"/>
      <c r="AE237" s="22"/>
      <c r="AF237" s="22"/>
      <c r="AG237" s="22"/>
    </row>
    <row r="238" spans="1:69" s="3" customFormat="1" ht="15.95" customHeight="1" outlineLevel="2" x14ac:dyDescent="0.3">
      <c r="A238" s="297">
        <v>2</v>
      </c>
      <c r="B238" s="299" t="s">
        <v>442</v>
      </c>
      <c r="C238" s="109" t="s">
        <v>179</v>
      </c>
      <c r="D238" s="297" t="s">
        <v>44</v>
      </c>
      <c r="E238" s="302" t="s">
        <v>11</v>
      </c>
      <c r="F238" s="299" t="s">
        <v>11</v>
      </c>
      <c r="G238" s="300" t="s">
        <v>114</v>
      </c>
      <c r="H238" s="120">
        <v>4.1900000000000004</v>
      </c>
      <c r="I238" s="55">
        <v>1.2</v>
      </c>
      <c r="J238" s="69">
        <v>34</v>
      </c>
      <c r="K238" s="69">
        <f t="shared" si="29"/>
        <v>170.95200000000003</v>
      </c>
      <c r="L238" s="141"/>
      <c r="M238" s="141"/>
      <c r="N238" s="141"/>
      <c r="O238" s="141"/>
      <c r="P238" s="141"/>
      <c r="Q238" s="141"/>
      <c r="R238" s="141"/>
      <c r="S238" s="141"/>
      <c r="T238" s="141"/>
      <c r="U238" s="141"/>
      <c r="V238" s="141"/>
      <c r="W238" s="141"/>
      <c r="X238" s="141"/>
      <c r="Y238" s="22"/>
      <c r="Z238" s="22"/>
      <c r="AA238" s="22"/>
      <c r="AB238" s="22"/>
      <c r="AC238" s="22"/>
      <c r="AD238" s="22"/>
      <c r="AE238" s="22"/>
      <c r="AF238" s="22"/>
      <c r="AG238" s="22"/>
    </row>
    <row r="239" spans="1:69" s="96" customFormat="1" ht="15.95" customHeight="1" outlineLevel="1" x14ac:dyDescent="0.3">
      <c r="A239" s="297"/>
      <c r="B239" s="206" t="s">
        <v>802</v>
      </c>
      <c r="C239" s="32"/>
      <c r="D239" s="157"/>
      <c r="E239" s="302"/>
      <c r="F239" s="299"/>
      <c r="G239" s="299"/>
      <c r="H239" s="94">
        <f>SUBTOTAL(9,H237:H238)</f>
        <v>45.576000000000001</v>
      </c>
      <c r="I239" s="54"/>
      <c r="J239" s="68"/>
      <c r="K239" s="69"/>
      <c r="L239" s="100"/>
      <c r="M239" s="100"/>
      <c r="N239" s="140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</row>
    <row r="240" spans="1:69" s="3" customFormat="1" ht="15.95" customHeight="1" outlineLevel="1" x14ac:dyDescent="0.3">
      <c r="A240" s="297"/>
      <c r="B240" s="51"/>
      <c r="C240" s="109"/>
      <c r="D240" s="297"/>
      <c r="E240" s="302"/>
      <c r="F240" s="299"/>
      <c r="G240" s="299"/>
      <c r="H240" s="133"/>
      <c r="I240" s="54"/>
      <c r="J240" s="68"/>
      <c r="K240" s="69"/>
      <c r="L240" s="100"/>
      <c r="M240" s="100"/>
      <c r="N240" s="140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</row>
    <row r="241" spans="1:69" s="3" customFormat="1" ht="15.95" customHeight="1" outlineLevel="1" x14ac:dyDescent="0.3">
      <c r="A241" s="297"/>
      <c r="B241" s="51"/>
      <c r="C241" s="109"/>
      <c r="D241" s="297"/>
      <c r="E241" s="302"/>
      <c r="F241" s="299"/>
      <c r="G241" s="299"/>
      <c r="H241" s="119"/>
      <c r="I241" s="54"/>
      <c r="J241" s="68"/>
      <c r="K241" s="69"/>
      <c r="L241" s="100"/>
      <c r="M241" s="100"/>
      <c r="N241" s="140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</row>
    <row r="242" spans="1:69" s="3" customFormat="1" ht="15.95" customHeight="1" outlineLevel="1" x14ac:dyDescent="0.3">
      <c r="A242" s="297"/>
      <c r="B242" s="51"/>
      <c r="C242" s="109"/>
      <c r="D242" s="297"/>
      <c r="E242" s="302"/>
      <c r="F242" s="299"/>
      <c r="G242" s="299"/>
      <c r="H242" s="297"/>
      <c r="I242" s="54"/>
      <c r="J242" s="68"/>
      <c r="K242" s="69"/>
      <c r="L242" s="100"/>
      <c r="M242" s="100"/>
      <c r="N242" s="140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</row>
    <row r="243" spans="1:69" s="3" customFormat="1" ht="15.95" customHeight="1" outlineLevel="1" x14ac:dyDescent="0.3">
      <c r="A243" s="32"/>
      <c r="B243" s="299"/>
      <c r="C243" s="109"/>
      <c r="D243" s="297"/>
      <c r="E243" s="302"/>
      <c r="F243" s="299"/>
      <c r="G243" s="299"/>
      <c r="H243" s="297"/>
      <c r="I243" s="54"/>
      <c r="J243" s="68"/>
      <c r="K243" s="69"/>
      <c r="L243" s="100"/>
      <c r="M243" s="100"/>
      <c r="N243" s="140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</row>
    <row r="244" spans="1:69" s="4" customFormat="1" ht="15.95" customHeight="1" outlineLevel="2" x14ac:dyDescent="0.3">
      <c r="A244" s="32">
        <v>1</v>
      </c>
      <c r="B244" s="299" t="s">
        <v>441</v>
      </c>
      <c r="C244" s="111" t="s">
        <v>191</v>
      </c>
      <c r="D244" s="32" t="s">
        <v>115</v>
      </c>
      <c r="E244" s="302" t="s">
        <v>57</v>
      </c>
      <c r="F244" s="299" t="s">
        <v>23</v>
      </c>
      <c r="G244" s="294" t="s">
        <v>107</v>
      </c>
      <c r="H244" s="123">
        <v>161.96899999999999</v>
      </c>
      <c r="I244" s="55">
        <v>1.2</v>
      </c>
      <c r="J244" s="69">
        <v>28</v>
      </c>
      <c r="K244" s="69">
        <f t="shared" ref="K244:K271" si="45">(H244*I244*J244)</f>
        <v>5442.1584000000003</v>
      </c>
      <c r="L244" s="141"/>
      <c r="M244" s="141"/>
      <c r="N244" s="141"/>
      <c r="O244" s="141"/>
      <c r="P244" s="141"/>
      <c r="Q244" s="141"/>
      <c r="R244" s="141"/>
      <c r="S244" s="141"/>
      <c r="T244" s="141"/>
      <c r="U244" s="141"/>
      <c r="V244" s="141"/>
      <c r="W244" s="141"/>
      <c r="X244" s="141"/>
      <c r="Y244" s="141"/>
      <c r="Z244" s="141"/>
      <c r="AA244" s="141"/>
      <c r="AB244" s="141"/>
      <c r="AC244" s="141"/>
      <c r="AD244" s="141"/>
      <c r="AE244" s="22"/>
      <c r="AF244" s="22"/>
      <c r="AG244" s="22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s="4" customFormat="1" ht="15.95" customHeight="1" outlineLevel="2" x14ac:dyDescent="0.3">
      <c r="A245" s="32">
        <v>2</v>
      </c>
      <c r="B245" s="49" t="s">
        <v>441</v>
      </c>
      <c r="C245" s="32" t="s">
        <v>631</v>
      </c>
      <c r="D245" s="32" t="s">
        <v>135</v>
      </c>
      <c r="E245" s="33"/>
      <c r="F245" s="300" t="s">
        <v>23</v>
      </c>
      <c r="G245" s="43" t="s">
        <v>14</v>
      </c>
      <c r="H245" s="32">
        <v>2.3679999999999999</v>
      </c>
      <c r="I245" s="220">
        <v>0.7</v>
      </c>
      <c r="J245" s="69">
        <v>28</v>
      </c>
      <c r="K245" s="69">
        <f t="shared" si="45"/>
        <v>46.41279999999999</v>
      </c>
      <c r="L245" s="141"/>
      <c r="M245" s="141"/>
      <c r="N245" s="141"/>
      <c r="O245" s="141"/>
      <c r="P245" s="141"/>
      <c r="Q245" s="141"/>
      <c r="R245" s="141"/>
      <c r="S245" s="141"/>
      <c r="T245" s="141"/>
      <c r="U245" s="141"/>
      <c r="V245" s="141"/>
      <c r="W245" s="141"/>
      <c r="X245" s="141"/>
      <c r="Y245" s="141"/>
      <c r="Z245" s="141"/>
      <c r="AA245" s="141"/>
      <c r="AB245" s="141"/>
      <c r="AC245" s="141"/>
      <c r="AD245" s="141"/>
      <c r="AE245" s="141"/>
      <c r="AF245" s="141"/>
      <c r="AG245" s="141"/>
      <c r="AH245" s="388">
        <f t="shared" ref="AH245:AX245" si="46">(AG245+4.64)</f>
        <v>4.6399999999999997</v>
      </c>
      <c r="AI245" s="69">
        <f t="shared" si="46"/>
        <v>9.2799999999999994</v>
      </c>
      <c r="AJ245" s="69">
        <f t="shared" si="46"/>
        <v>13.919999999999998</v>
      </c>
      <c r="AK245" s="69">
        <f t="shared" si="46"/>
        <v>18.559999999999999</v>
      </c>
      <c r="AL245" s="69">
        <f t="shared" si="46"/>
        <v>23.2</v>
      </c>
      <c r="AM245" s="69">
        <f t="shared" si="46"/>
        <v>27.84</v>
      </c>
      <c r="AN245" s="69">
        <f t="shared" si="46"/>
        <v>32.479999999999997</v>
      </c>
      <c r="AO245" s="69">
        <f t="shared" si="46"/>
        <v>37.119999999999997</v>
      </c>
      <c r="AP245" s="69">
        <f t="shared" si="46"/>
        <v>41.76</v>
      </c>
      <c r="AQ245" s="69">
        <f t="shared" si="46"/>
        <v>46.4</v>
      </c>
      <c r="AR245" s="69">
        <f t="shared" si="46"/>
        <v>51.04</v>
      </c>
      <c r="AS245" s="69">
        <f t="shared" si="46"/>
        <v>55.68</v>
      </c>
      <c r="AT245" s="69">
        <f t="shared" si="46"/>
        <v>60.32</v>
      </c>
      <c r="AU245" s="69">
        <f t="shared" si="46"/>
        <v>64.959999999999994</v>
      </c>
      <c r="AV245" s="69">
        <f t="shared" si="46"/>
        <v>69.599999999999994</v>
      </c>
      <c r="AW245" s="69">
        <f t="shared" si="46"/>
        <v>74.239999999999995</v>
      </c>
      <c r="AX245" s="69">
        <f t="shared" si="46"/>
        <v>78.88</v>
      </c>
      <c r="AY245" s="69"/>
      <c r="AZ245" s="69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s="4" customFormat="1" ht="15.95" customHeight="1" outlineLevel="2" x14ac:dyDescent="0.3">
      <c r="A246" s="32">
        <v>3</v>
      </c>
      <c r="B246" s="299" t="s">
        <v>441</v>
      </c>
      <c r="C246" s="46" t="s">
        <v>388</v>
      </c>
      <c r="D246" s="32" t="s">
        <v>433</v>
      </c>
      <c r="E246" s="44" t="s">
        <v>17</v>
      </c>
      <c r="F246" s="42" t="s">
        <v>17</v>
      </c>
      <c r="G246" s="17" t="s">
        <v>368</v>
      </c>
      <c r="H246" s="46">
        <v>2.7650000000000001</v>
      </c>
      <c r="I246" s="62">
        <v>1.2</v>
      </c>
      <c r="J246" s="69">
        <v>28</v>
      </c>
      <c r="K246" s="69">
        <f t="shared" si="45"/>
        <v>92.903999999999996</v>
      </c>
      <c r="L246" s="141"/>
      <c r="M246" s="141"/>
      <c r="N246" s="141"/>
      <c r="O246" s="141"/>
      <c r="P246" s="141"/>
      <c r="Q246" s="141"/>
      <c r="R246" s="141"/>
      <c r="S246" s="141"/>
      <c r="T246" s="141"/>
      <c r="U246" s="141"/>
      <c r="V246" s="141"/>
      <c r="W246" s="141"/>
      <c r="X246" s="141"/>
      <c r="Y246" s="141"/>
      <c r="Z246" s="141"/>
      <c r="AA246" s="141"/>
      <c r="AB246" s="141"/>
      <c r="AC246" s="141"/>
      <c r="AD246" s="141"/>
      <c r="AE246" s="141"/>
      <c r="AF246" s="141"/>
      <c r="AG246" s="141"/>
      <c r="AH246" s="388">
        <f>(AG246+9.29)</f>
        <v>9.2899999999999991</v>
      </c>
      <c r="AI246" s="69"/>
      <c r="AJ246" s="69"/>
      <c r="AK246" s="69"/>
      <c r="AL246" s="69"/>
      <c r="AM246" s="69"/>
      <c r="AN246" s="69"/>
      <c r="AO246" s="69"/>
      <c r="AP246" s="69"/>
      <c r="AQ246" s="69"/>
      <c r="AR246" s="69"/>
      <c r="AS246" s="69"/>
      <c r="AT246" s="69"/>
      <c r="AU246" s="69"/>
      <c r="AV246" s="69"/>
      <c r="AW246" s="69"/>
      <c r="AX246" s="69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s="96" customFormat="1" ht="15.95" customHeight="1" outlineLevel="2" x14ac:dyDescent="0.3">
      <c r="A247" s="32">
        <v>4</v>
      </c>
      <c r="B247" s="49" t="s">
        <v>441</v>
      </c>
      <c r="C247" s="32" t="s">
        <v>657</v>
      </c>
      <c r="D247" s="32" t="s">
        <v>115</v>
      </c>
      <c r="E247" s="33"/>
      <c r="F247" s="299" t="s">
        <v>23</v>
      </c>
      <c r="G247" s="45" t="s">
        <v>36</v>
      </c>
      <c r="H247" s="32">
        <v>16.158999999999999</v>
      </c>
      <c r="I247" s="55">
        <v>1.2</v>
      </c>
      <c r="J247" s="69">
        <v>28</v>
      </c>
      <c r="K247" s="69">
        <f t="shared" si="45"/>
        <v>542.94239999999991</v>
      </c>
      <c r="L247" s="141"/>
      <c r="M247" s="141"/>
      <c r="N247" s="141"/>
      <c r="O247" s="141"/>
      <c r="P247" s="141"/>
      <c r="Q247" s="141"/>
      <c r="R247" s="141"/>
      <c r="S247" s="141"/>
      <c r="T247" s="141"/>
      <c r="U247" s="141"/>
      <c r="V247" s="141"/>
      <c r="W247" s="141"/>
      <c r="X247" s="141"/>
      <c r="Y247" s="141"/>
      <c r="Z247" s="141"/>
      <c r="AA247" s="141"/>
      <c r="AB247" s="141"/>
      <c r="AC247" s="141"/>
      <c r="AD247" s="141"/>
      <c r="AE247" s="141"/>
      <c r="AF247" s="22"/>
      <c r="AG247" s="22"/>
    </row>
    <row r="248" spans="1:69" s="96" customFormat="1" ht="15.95" customHeight="1" outlineLevel="2" x14ac:dyDescent="0.3">
      <c r="A248" s="32">
        <v>5</v>
      </c>
      <c r="B248" s="49" t="s">
        <v>441</v>
      </c>
      <c r="C248" s="32" t="s">
        <v>661</v>
      </c>
      <c r="D248" s="157" t="s">
        <v>46</v>
      </c>
      <c r="E248" s="33"/>
      <c r="F248" s="42" t="s">
        <v>17</v>
      </c>
      <c r="G248" s="45" t="s">
        <v>36</v>
      </c>
      <c r="H248" s="32">
        <v>29.617999999999999</v>
      </c>
      <c r="I248" s="55">
        <v>1.2</v>
      </c>
      <c r="J248" s="69">
        <v>28</v>
      </c>
      <c r="K248" s="69">
        <f t="shared" si="45"/>
        <v>995.1647999999999</v>
      </c>
      <c r="L248" s="141"/>
      <c r="M248" s="141"/>
      <c r="N248" s="141"/>
      <c r="O248" s="141"/>
      <c r="P248" s="141"/>
      <c r="Q248" s="141"/>
      <c r="R248" s="141"/>
      <c r="S248" s="141"/>
      <c r="T248" s="141"/>
      <c r="U248" s="141"/>
      <c r="V248" s="141"/>
      <c r="W248" s="141"/>
      <c r="X248" s="141"/>
      <c r="Y248" s="141"/>
      <c r="Z248" s="141"/>
      <c r="AA248" s="141"/>
      <c r="AB248" s="141"/>
      <c r="AC248" s="141"/>
      <c r="AD248" s="141"/>
      <c r="AE248" s="22"/>
      <c r="AF248" s="22"/>
      <c r="AG248" s="22"/>
    </row>
    <row r="249" spans="1:69" s="96" customFormat="1" ht="15.95" customHeight="1" outlineLevel="2" x14ac:dyDescent="0.3">
      <c r="A249" s="32">
        <v>6</v>
      </c>
      <c r="B249" s="49" t="s">
        <v>441</v>
      </c>
      <c r="C249" s="32" t="s">
        <v>658</v>
      </c>
      <c r="D249" s="32" t="s">
        <v>115</v>
      </c>
      <c r="E249" s="33"/>
      <c r="F249" s="299" t="s">
        <v>23</v>
      </c>
      <c r="G249" s="45" t="s">
        <v>36</v>
      </c>
      <c r="H249" s="32">
        <v>4.649</v>
      </c>
      <c r="I249" s="220">
        <v>0.7</v>
      </c>
      <c r="J249" s="69">
        <v>28</v>
      </c>
      <c r="K249" s="69">
        <f t="shared" si="45"/>
        <v>91.120399999999989</v>
      </c>
      <c r="L249" s="141"/>
      <c r="M249" s="141"/>
      <c r="N249" s="141"/>
      <c r="O249" s="141"/>
      <c r="P249" s="141"/>
      <c r="Q249" s="141"/>
      <c r="R249" s="141"/>
      <c r="S249" s="141"/>
      <c r="T249" s="141"/>
      <c r="U249" s="141"/>
      <c r="V249" s="141"/>
      <c r="W249" s="141"/>
      <c r="X249" s="141"/>
      <c r="Y249" s="141"/>
      <c r="Z249" s="141"/>
      <c r="AA249" s="141"/>
      <c r="AB249" s="141"/>
      <c r="AC249" s="141"/>
      <c r="AD249" s="141"/>
      <c r="AE249" s="141"/>
      <c r="AF249" s="141"/>
      <c r="AG249" s="141"/>
      <c r="AH249" s="388">
        <f>(AG249+9.11)</f>
        <v>9.11</v>
      </c>
      <c r="AI249" s="69">
        <f t="shared" ref="AI249:AP249" si="47">(AH249+9.11)</f>
        <v>18.22</v>
      </c>
      <c r="AJ249" s="69">
        <f t="shared" si="47"/>
        <v>27.33</v>
      </c>
      <c r="AK249" s="69">
        <f>(AJ249+9.11)</f>
        <v>36.44</v>
      </c>
      <c r="AL249" s="69">
        <f t="shared" si="47"/>
        <v>45.55</v>
      </c>
      <c r="AM249" s="69">
        <f t="shared" si="47"/>
        <v>54.66</v>
      </c>
      <c r="AN249" s="69">
        <f t="shared" si="47"/>
        <v>63.769999999999996</v>
      </c>
      <c r="AO249" s="69">
        <f t="shared" si="47"/>
        <v>72.88</v>
      </c>
      <c r="AP249" s="69">
        <f t="shared" si="47"/>
        <v>81.99</v>
      </c>
      <c r="AQ249" s="69">
        <f>(AP249+9.11)</f>
        <v>91.1</v>
      </c>
      <c r="AR249" s="69">
        <f>(AQ249+9.11)</f>
        <v>100.21</v>
      </c>
      <c r="AS249" s="69">
        <f t="shared" ref="AS249:AZ249" si="48">(AR249+9.11)</f>
        <v>109.32</v>
      </c>
      <c r="AT249" s="69">
        <f t="shared" si="48"/>
        <v>118.42999999999999</v>
      </c>
      <c r="AU249" s="69">
        <f t="shared" si="48"/>
        <v>127.53999999999999</v>
      </c>
      <c r="AV249" s="69">
        <f>(AU249+9.11)</f>
        <v>136.64999999999998</v>
      </c>
      <c r="AW249" s="69">
        <f t="shared" si="48"/>
        <v>145.76</v>
      </c>
      <c r="AX249" s="69">
        <f t="shared" si="48"/>
        <v>154.87</v>
      </c>
      <c r="AY249" s="69">
        <f t="shared" si="48"/>
        <v>163.98000000000002</v>
      </c>
      <c r="AZ249" s="69">
        <f t="shared" si="48"/>
        <v>173.09000000000003</v>
      </c>
    </row>
    <row r="250" spans="1:69" s="96" customFormat="1" ht="15.95" customHeight="1" outlineLevel="2" x14ac:dyDescent="0.3">
      <c r="A250" s="32">
        <v>7</v>
      </c>
      <c r="B250" s="49" t="s">
        <v>441</v>
      </c>
      <c r="C250" s="32" t="s">
        <v>664</v>
      </c>
      <c r="D250" s="32" t="s">
        <v>667</v>
      </c>
      <c r="E250" s="33"/>
      <c r="F250" s="300" t="s">
        <v>11</v>
      </c>
      <c r="G250" s="45" t="s">
        <v>36</v>
      </c>
      <c r="H250" s="32">
        <v>16.286000000000001</v>
      </c>
      <c r="I250" s="55">
        <v>1.2</v>
      </c>
      <c r="J250" s="69">
        <v>28</v>
      </c>
      <c r="K250" s="69">
        <f t="shared" si="45"/>
        <v>547.20960000000002</v>
      </c>
      <c r="L250" s="141"/>
      <c r="M250" s="141"/>
      <c r="N250" s="141"/>
      <c r="O250" s="141"/>
      <c r="P250" s="141"/>
      <c r="Q250" s="141"/>
      <c r="R250" s="141"/>
      <c r="S250" s="141"/>
      <c r="T250" s="141"/>
      <c r="U250" s="141"/>
      <c r="V250" s="141"/>
      <c r="W250" s="141"/>
      <c r="X250" s="141"/>
      <c r="Y250" s="141"/>
      <c r="Z250" s="141"/>
      <c r="AA250" s="141"/>
      <c r="AB250" s="141"/>
      <c r="AC250" s="141"/>
      <c r="AD250" s="141"/>
      <c r="AE250" s="141"/>
      <c r="AF250" s="141"/>
      <c r="AG250" s="22"/>
    </row>
    <row r="251" spans="1:69" s="96" customFormat="1" ht="15.95" customHeight="1" outlineLevel="1" x14ac:dyDescent="0.3">
      <c r="A251" s="32"/>
      <c r="B251" s="206" t="s">
        <v>802</v>
      </c>
      <c r="C251" s="32"/>
      <c r="D251" s="157"/>
      <c r="E251" s="33"/>
      <c r="F251" s="42"/>
      <c r="G251" s="45"/>
      <c r="H251" s="133">
        <f>SUBTOTAL(9,H244:H250)</f>
        <v>233.81399999999996</v>
      </c>
      <c r="I251" s="62"/>
      <c r="J251" s="68"/>
      <c r="K251" s="69"/>
      <c r="L251" s="100"/>
      <c r="M251" s="100"/>
      <c r="N251" s="140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</row>
    <row r="252" spans="1:69" s="3" customFormat="1" ht="15.95" customHeight="1" outlineLevel="1" x14ac:dyDescent="0.3">
      <c r="A252" s="46"/>
      <c r="B252" s="43"/>
      <c r="C252" s="46"/>
      <c r="D252" s="46"/>
      <c r="E252" s="44"/>
      <c r="F252" s="42"/>
      <c r="G252" s="43"/>
      <c r="H252" s="46"/>
      <c r="I252" s="62"/>
      <c r="J252" s="68"/>
      <c r="K252" s="69"/>
      <c r="L252" s="100"/>
      <c r="M252" s="100"/>
      <c r="N252" s="140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</row>
    <row r="253" spans="1:69" s="15" customFormat="1" ht="15.95" customHeight="1" outlineLevel="1" x14ac:dyDescent="0.3">
      <c r="A253" s="32"/>
      <c r="B253" s="51"/>
      <c r="C253" s="112"/>
      <c r="D253" s="32"/>
      <c r="E253" s="33"/>
      <c r="F253" s="55"/>
      <c r="G253" s="55"/>
      <c r="H253" s="133"/>
      <c r="I253" s="55"/>
      <c r="J253" s="68"/>
      <c r="K253" s="69"/>
      <c r="L253" s="100"/>
      <c r="M253" s="100"/>
      <c r="N253" s="140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ht="15.95" customHeight="1" outlineLevel="1" x14ac:dyDescent="0.3">
      <c r="A254" s="297"/>
      <c r="B254" s="299"/>
      <c r="C254" s="112"/>
      <c r="D254" s="32"/>
      <c r="E254" s="33"/>
      <c r="F254" s="300"/>
      <c r="G254" s="300"/>
      <c r="H254" s="32"/>
      <c r="I254" s="55"/>
      <c r="J254" s="68"/>
      <c r="K254" s="69"/>
    </row>
    <row r="255" spans="1:69" ht="15.95" customHeight="1" outlineLevel="1" x14ac:dyDescent="0.3">
      <c r="A255" s="297"/>
      <c r="B255" s="299"/>
      <c r="C255" s="112"/>
      <c r="D255" s="32"/>
      <c r="E255" s="33"/>
      <c r="F255" s="300"/>
      <c r="G255" s="300"/>
      <c r="H255" s="32"/>
      <c r="I255" s="55"/>
      <c r="J255" s="68"/>
      <c r="K255" s="69"/>
    </row>
    <row r="256" spans="1:69" ht="15.95" customHeight="1" outlineLevel="2" x14ac:dyDescent="0.3">
      <c r="A256" s="297">
        <v>1</v>
      </c>
      <c r="B256" s="299" t="s">
        <v>440</v>
      </c>
      <c r="C256" s="301" t="s">
        <v>192</v>
      </c>
      <c r="D256" s="297" t="s">
        <v>32</v>
      </c>
      <c r="E256" s="302" t="s">
        <v>21</v>
      </c>
      <c r="F256" s="299" t="s">
        <v>21</v>
      </c>
      <c r="G256" s="299" t="s">
        <v>30</v>
      </c>
      <c r="H256" s="297">
        <v>2.0609999999999999</v>
      </c>
      <c r="I256" s="54">
        <v>1.2</v>
      </c>
      <c r="J256" s="69">
        <v>36</v>
      </c>
      <c r="K256" s="69">
        <f t="shared" si="45"/>
        <v>89.035199999999989</v>
      </c>
      <c r="L256" s="141"/>
      <c r="M256" s="141"/>
      <c r="N256" s="141"/>
      <c r="O256" s="141"/>
      <c r="P256" s="141"/>
      <c r="Q256" s="141"/>
      <c r="R256" s="141"/>
      <c r="S256" s="141"/>
      <c r="T256" s="141"/>
      <c r="U256" s="141"/>
      <c r="V256" s="141"/>
      <c r="W256" s="141"/>
      <c r="X256" s="141"/>
      <c r="Y256" s="141"/>
    </row>
    <row r="257" spans="1:69" ht="15.95" customHeight="1" outlineLevel="2" x14ac:dyDescent="0.3">
      <c r="A257" s="297">
        <v>2</v>
      </c>
      <c r="B257" s="299" t="s">
        <v>440</v>
      </c>
      <c r="C257" s="112" t="s">
        <v>639</v>
      </c>
      <c r="D257" s="32" t="s">
        <v>640</v>
      </c>
      <c r="E257" s="302"/>
      <c r="F257" s="300" t="s">
        <v>11</v>
      </c>
      <c r="G257" s="43" t="s">
        <v>30</v>
      </c>
      <c r="H257" s="32">
        <v>12.037000000000001</v>
      </c>
      <c r="I257" s="55">
        <v>1.2</v>
      </c>
      <c r="J257" s="69">
        <v>36</v>
      </c>
      <c r="K257" s="69">
        <f t="shared" si="45"/>
        <v>519.99839999999995</v>
      </c>
      <c r="L257" s="141"/>
      <c r="M257" s="141"/>
      <c r="N257" s="141"/>
      <c r="O257" s="141"/>
      <c r="P257" s="141"/>
      <c r="Q257" s="141"/>
      <c r="R257" s="141"/>
      <c r="S257" s="141"/>
      <c r="T257" s="141"/>
      <c r="U257" s="141"/>
      <c r="V257" s="141"/>
      <c r="W257" s="141"/>
      <c r="X257" s="141"/>
    </row>
    <row r="258" spans="1:69" s="2" customFormat="1" ht="15.95" customHeight="1" outlineLevel="2" x14ac:dyDescent="0.3">
      <c r="A258" s="297">
        <v>3</v>
      </c>
      <c r="B258" s="299" t="s">
        <v>440</v>
      </c>
      <c r="C258" s="46" t="s">
        <v>522</v>
      </c>
      <c r="D258" s="46" t="s">
        <v>58</v>
      </c>
      <c r="E258" s="44" t="s">
        <v>11</v>
      </c>
      <c r="F258" s="42" t="s">
        <v>11</v>
      </c>
      <c r="G258" s="42" t="s">
        <v>14</v>
      </c>
      <c r="H258" s="297">
        <v>12.907</v>
      </c>
      <c r="I258" s="55">
        <v>1.2</v>
      </c>
      <c r="J258" s="69">
        <v>36</v>
      </c>
      <c r="K258" s="69">
        <f t="shared" si="45"/>
        <v>557.58240000000001</v>
      </c>
      <c r="L258" s="141"/>
      <c r="M258" s="141"/>
      <c r="N258" s="141"/>
      <c r="O258" s="141"/>
      <c r="P258" s="141"/>
      <c r="Q258" s="141"/>
      <c r="R258" s="141"/>
      <c r="S258" s="141"/>
      <c r="T258" s="141"/>
      <c r="U258" s="141"/>
      <c r="V258" s="141"/>
      <c r="W258" s="141"/>
      <c r="X258" s="141"/>
      <c r="Y258" s="141"/>
      <c r="Z258" s="22"/>
      <c r="AA258" s="22"/>
      <c r="AB258" s="22"/>
      <c r="AC258" s="22"/>
      <c r="AD258" s="22"/>
      <c r="AE258" s="22"/>
      <c r="AF258" s="22"/>
      <c r="AG258" s="22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s="2" customFormat="1" ht="15.95" customHeight="1" outlineLevel="2" x14ac:dyDescent="0.3">
      <c r="A259" s="297">
        <v>4</v>
      </c>
      <c r="B259" s="299" t="s">
        <v>440</v>
      </c>
      <c r="C259" s="46" t="s">
        <v>523</v>
      </c>
      <c r="D259" s="46" t="s">
        <v>58</v>
      </c>
      <c r="E259" s="44" t="s">
        <v>11</v>
      </c>
      <c r="F259" s="42" t="s">
        <v>11</v>
      </c>
      <c r="G259" s="42" t="s">
        <v>14</v>
      </c>
      <c r="H259" s="297">
        <v>4.4000000000000004</v>
      </c>
      <c r="I259" s="62">
        <v>1.2</v>
      </c>
      <c r="J259" s="69">
        <v>36</v>
      </c>
      <c r="K259" s="69">
        <f t="shared" si="45"/>
        <v>190.08</v>
      </c>
      <c r="L259" s="141"/>
      <c r="M259" s="141"/>
      <c r="N259" s="141"/>
      <c r="O259" s="141"/>
      <c r="P259" s="141"/>
      <c r="Q259" s="141"/>
      <c r="R259" s="141"/>
      <c r="S259" s="141"/>
      <c r="T259" s="141"/>
      <c r="U259" s="141"/>
      <c r="V259" s="141"/>
      <c r="W259" s="141"/>
      <c r="X259" s="141"/>
      <c r="Y259" s="22"/>
      <c r="Z259" s="22"/>
      <c r="AA259" s="22"/>
      <c r="AB259" s="22"/>
      <c r="AC259" s="22"/>
      <c r="AD259" s="22"/>
      <c r="AE259" s="22"/>
      <c r="AF259" s="22"/>
      <c r="AG259" s="22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s="2" customFormat="1" ht="15.95" customHeight="1" outlineLevel="2" x14ac:dyDescent="0.3">
      <c r="A260" s="297">
        <v>5</v>
      </c>
      <c r="B260" s="299" t="s">
        <v>440</v>
      </c>
      <c r="C260" s="301" t="s">
        <v>193</v>
      </c>
      <c r="D260" s="297" t="s">
        <v>41</v>
      </c>
      <c r="E260" s="302" t="s">
        <v>25</v>
      </c>
      <c r="F260" s="299" t="s">
        <v>43</v>
      </c>
      <c r="G260" s="299" t="s">
        <v>30</v>
      </c>
      <c r="H260" s="297">
        <v>19.513000000000002</v>
      </c>
      <c r="I260" s="55">
        <v>1.2</v>
      </c>
      <c r="J260" s="69">
        <v>36</v>
      </c>
      <c r="K260" s="69">
        <f t="shared" si="45"/>
        <v>842.96160000000009</v>
      </c>
      <c r="L260" s="141"/>
      <c r="M260" s="141"/>
      <c r="N260" s="141"/>
      <c r="O260" s="141"/>
      <c r="P260" s="141"/>
      <c r="Q260" s="141"/>
      <c r="R260" s="141"/>
      <c r="S260" s="141"/>
      <c r="T260" s="141"/>
      <c r="U260" s="141"/>
      <c r="V260" s="141"/>
      <c r="W260" s="141"/>
      <c r="X260" s="141"/>
      <c r="Y260" s="22"/>
      <c r="Z260" s="22"/>
      <c r="AA260" s="22"/>
      <c r="AB260" s="22"/>
      <c r="AC260" s="22"/>
      <c r="AD260" s="22"/>
      <c r="AE260" s="22"/>
      <c r="AF260" s="22"/>
      <c r="AG260" s="22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s="2" customFormat="1" ht="15.95" customHeight="1" outlineLevel="2" x14ac:dyDescent="0.3">
      <c r="A261" s="297">
        <v>6</v>
      </c>
      <c r="B261" s="299" t="s">
        <v>440</v>
      </c>
      <c r="C261" s="301" t="s">
        <v>194</v>
      </c>
      <c r="D261" s="297" t="s">
        <v>41</v>
      </c>
      <c r="E261" s="302" t="s">
        <v>25</v>
      </c>
      <c r="F261" s="299" t="s">
        <v>43</v>
      </c>
      <c r="G261" s="299" t="s">
        <v>30</v>
      </c>
      <c r="H261" s="297">
        <v>0.42899999999999999</v>
      </c>
      <c r="I261" s="220">
        <v>0.7</v>
      </c>
      <c r="J261" s="69">
        <v>36</v>
      </c>
      <c r="K261" s="69">
        <f t="shared" si="45"/>
        <v>10.810799999999999</v>
      </c>
      <c r="L261" s="141"/>
      <c r="M261" s="141"/>
      <c r="N261" s="141"/>
      <c r="O261" s="141"/>
      <c r="P261" s="141"/>
      <c r="Q261" s="141"/>
      <c r="R261" s="141"/>
      <c r="S261" s="141"/>
      <c r="T261" s="141"/>
      <c r="U261" s="141"/>
      <c r="V261" s="141"/>
      <c r="W261" s="141"/>
      <c r="X261" s="141"/>
      <c r="Y261" s="141"/>
      <c r="Z261" s="141"/>
      <c r="AA261" s="141"/>
      <c r="AB261" s="141"/>
      <c r="AC261" s="141"/>
      <c r="AD261" s="141"/>
      <c r="AE261" s="141"/>
      <c r="AF261" s="141"/>
      <c r="AG261" s="141"/>
      <c r="AH261" s="388">
        <f t="shared" ref="AH261:AN261" si="49">(AG261+1.08)</f>
        <v>1.08</v>
      </c>
      <c r="AI261" s="69">
        <f t="shared" si="49"/>
        <v>2.16</v>
      </c>
      <c r="AJ261" s="69">
        <f t="shared" si="49"/>
        <v>3.24</v>
      </c>
      <c r="AK261" s="69">
        <f t="shared" si="49"/>
        <v>4.32</v>
      </c>
      <c r="AL261" s="69">
        <f t="shared" si="49"/>
        <v>5.4</v>
      </c>
      <c r="AM261" s="69">
        <f t="shared" si="49"/>
        <v>6.48</v>
      </c>
      <c r="AN261" s="69">
        <f t="shared" si="49"/>
        <v>7.5600000000000005</v>
      </c>
      <c r="AO261" s="69"/>
      <c r="AP261" s="69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s="2" customFormat="1" ht="15.95" customHeight="1" outlineLevel="2" x14ac:dyDescent="0.3">
      <c r="A262" s="297">
        <v>7</v>
      </c>
      <c r="B262" s="299" t="s">
        <v>440</v>
      </c>
      <c r="C262" s="301" t="s">
        <v>195</v>
      </c>
      <c r="D262" s="297" t="s">
        <v>47</v>
      </c>
      <c r="E262" s="302" t="s">
        <v>25</v>
      </c>
      <c r="F262" s="299" t="s">
        <v>43</v>
      </c>
      <c r="G262" s="299" t="s">
        <v>30</v>
      </c>
      <c r="H262" s="120">
        <v>10.689</v>
      </c>
      <c r="I262" s="55">
        <v>1.2</v>
      </c>
      <c r="J262" s="69">
        <v>36</v>
      </c>
      <c r="K262" s="69">
        <f t="shared" si="45"/>
        <v>461.76480000000004</v>
      </c>
      <c r="L262" s="141"/>
      <c r="M262" s="141"/>
      <c r="N262" s="141"/>
      <c r="O262" s="141"/>
      <c r="P262" s="141"/>
      <c r="Q262" s="141"/>
      <c r="R262" s="141"/>
      <c r="S262" s="141"/>
      <c r="T262" s="141"/>
      <c r="U262" s="141"/>
      <c r="V262" s="141"/>
      <c r="W262" s="141"/>
      <c r="X262" s="141"/>
      <c r="Y262" s="141"/>
      <c r="Z262" s="22"/>
      <c r="AA262" s="22"/>
      <c r="AB262" s="22"/>
      <c r="AC262" s="22"/>
      <c r="AD262" s="22"/>
      <c r="AE262" s="22"/>
      <c r="AF262" s="22"/>
      <c r="AG262" s="22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s="2" customFormat="1" ht="15.95" customHeight="1" outlineLevel="2" x14ac:dyDescent="0.3">
      <c r="A263" s="297">
        <v>8</v>
      </c>
      <c r="B263" s="299" t="s">
        <v>440</v>
      </c>
      <c r="C263" s="301" t="s">
        <v>196</v>
      </c>
      <c r="D263" s="297" t="s">
        <v>48</v>
      </c>
      <c r="E263" s="302" t="s">
        <v>25</v>
      </c>
      <c r="F263" s="299" t="s">
        <v>43</v>
      </c>
      <c r="G263" s="299" t="s">
        <v>30</v>
      </c>
      <c r="H263" s="297">
        <v>5.3920000000000003</v>
      </c>
      <c r="I263" s="220">
        <v>0.7</v>
      </c>
      <c r="J263" s="69">
        <v>36</v>
      </c>
      <c r="K263" s="69">
        <f t="shared" si="45"/>
        <v>135.8784</v>
      </c>
      <c r="L263" s="141"/>
      <c r="M263" s="141"/>
      <c r="N263" s="141"/>
      <c r="O263" s="141"/>
      <c r="P263" s="141"/>
      <c r="Q263" s="141"/>
      <c r="R263" s="141"/>
      <c r="S263" s="141"/>
      <c r="T263" s="141"/>
      <c r="U263" s="141"/>
      <c r="V263" s="141"/>
      <c r="W263" s="141"/>
      <c r="X263" s="141"/>
      <c r="Y263" s="141"/>
      <c r="Z263" s="141"/>
      <c r="AA263" s="141"/>
      <c r="AB263" s="141"/>
      <c r="AC263" s="141"/>
      <c r="AD263" s="141"/>
      <c r="AE263" s="141"/>
      <c r="AF263" s="141"/>
      <c r="AG263" s="141"/>
      <c r="AH263" s="388">
        <f>(AG263+13.59)</f>
        <v>13.59</v>
      </c>
      <c r="AI263" s="69">
        <f>(AH263+13.59)</f>
        <v>27.18</v>
      </c>
      <c r="AJ263" s="69">
        <f>(AI263+13.59)</f>
        <v>40.769999999999996</v>
      </c>
      <c r="AK263" s="69">
        <f>(AJ263+13.59)</f>
        <v>54.36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s="365" customFormat="1" ht="15.95" customHeight="1" outlineLevel="2" x14ac:dyDescent="0.3">
      <c r="A264" s="297">
        <v>9</v>
      </c>
      <c r="B264" s="299" t="s">
        <v>440</v>
      </c>
      <c r="C264" s="453" t="s">
        <v>641</v>
      </c>
      <c r="D264" s="429" t="s">
        <v>41</v>
      </c>
      <c r="E264" s="430" t="s">
        <v>43</v>
      </c>
      <c r="F264" s="299" t="s">
        <v>43</v>
      </c>
      <c r="G264" s="299" t="s">
        <v>30</v>
      </c>
      <c r="H264" s="429">
        <v>142.488</v>
      </c>
      <c r="I264" s="300">
        <v>1.2</v>
      </c>
      <c r="J264" s="69">
        <v>36</v>
      </c>
      <c r="K264" s="331">
        <f t="shared" si="45"/>
        <v>6155.4816000000001</v>
      </c>
      <c r="L264" s="141" t="s">
        <v>810</v>
      </c>
      <c r="M264" s="141"/>
      <c r="N264" s="141"/>
      <c r="O264" s="141"/>
      <c r="P264" s="141"/>
      <c r="Q264" s="141"/>
      <c r="R264" s="141"/>
      <c r="S264" s="141"/>
      <c r="T264" s="141"/>
      <c r="U264" s="141"/>
      <c r="V264" s="141"/>
      <c r="W264" s="141"/>
      <c r="X264" s="141"/>
      <c r="Y264" s="447"/>
      <c r="Z264" s="447"/>
      <c r="AA264" s="441"/>
      <c r="AB264" s="441"/>
      <c r="AC264" s="441"/>
      <c r="AD264" s="441"/>
      <c r="AE264" s="441"/>
      <c r="AF264" s="441"/>
      <c r="AG264" s="441"/>
      <c r="AH264" s="438"/>
    </row>
    <row r="265" spans="1:69" s="96" customFormat="1" ht="15.95" customHeight="1" outlineLevel="1" x14ac:dyDescent="0.3">
      <c r="A265" s="359"/>
      <c r="B265" s="360" t="s">
        <v>802</v>
      </c>
      <c r="C265" s="361"/>
      <c r="D265" s="333"/>
      <c r="E265" s="362"/>
      <c r="F265" s="363"/>
      <c r="G265" s="99"/>
      <c r="H265" s="364">
        <f>SUM(H256:H264)</f>
        <v>209.916</v>
      </c>
      <c r="I265" s="336"/>
      <c r="J265" s="338"/>
      <c r="K265" s="446"/>
      <c r="L265" s="100"/>
      <c r="M265" s="100"/>
      <c r="N265" s="140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</row>
    <row r="266" spans="1:69" s="2" customFormat="1" ht="15.95" customHeight="1" outlineLevel="1" x14ac:dyDescent="0.3">
      <c r="A266" s="297"/>
      <c r="B266" s="51"/>
      <c r="C266" s="301"/>
      <c r="D266" s="297"/>
      <c r="E266" s="302"/>
      <c r="F266" s="299"/>
      <c r="G266" s="299"/>
      <c r="H266" s="131"/>
      <c r="I266" s="54"/>
      <c r="J266" s="68"/>
      <c r="K266" s="69"/>
      <c r="L266" s="100"/>
      <c r="M266" s="100"/>
      <c r="N266" s="140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s="4" customFormat="1" ht="15.95" customHeight="1" outlineLevel="1" x14ac:dyDescent="0.3">
      <c r="A267" s="297"/>
      <c r="B267" s="51"/>
      <c r="C267" s="111"/>
      <c r="D267" s="297"/>
      <c r="E267" s="302"/>
      <c r="F267" s="299"/>
      <c r="G267" s="299"/>
      <c r="H267" s="297"/>
      <c r="I267" s="54"/>
      <c r="J267" s="68"/>
      <c r="K267" s="69"/>
      <c r="L267" s="100"/>
      <c r="M267" s="100"/>
      <c r="N267" s="140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ht="15.95" customHeight="1" outlineLevel="1" x14ac:dyDescent="0.3">
      <c r="A268" s="297"/>
      <c r="B268" s="299"/>
      <c r="C268" s="109"/>
      <c r="D268" s="297"/>
      <c r="E268" s="302"/>
      <c r="F268" s="299"/>
      <c r="G268" s="299"/>
      <c r="H268" s="297"/>
      <c r="I268" s="54"/>
      <c r="J268" s="68"/>
      <c r="K268" s="69"/>
    </row>
    <row r="269" spans="1:69" s="15" customFormat="1" ht="15.95" customHeight="1" outlineLevel="2" x14ac:dyDescent="0.3">
      <c r="A269" s="32">
        <v>1</v>
      </c>
      <c r="B269" s="299" t="s">
        <v>439</v>
      </c>
      <c r="C269" s="46" t="s">
        <v>386</v>
      </c>
      <c r="D269" s="297" t="s">
        <v>10</v>
      </c>
      <c r="E269" s="44" t="s">
        <v>11</v>
      </c>
      <c r="F269" s="62" t="s">
        <v>11</v>
      </c>
      <c r="G269" s="45" t="s">
        <v>30</v>
      </c>
      <c r="H269" s="46">
        <v>1.242</v>
      </c>
      <c r="I269" s="62">
        <v>1.2</v>
      </c>
      <c r="J269" s="69">
        <v>36</v>
      </c>
      <c r="K269" s="69">
        <f t="shared" si="45"/>
        <v>53.654399999999995</v>
      </c>
      <c r="L269" s="141"/>
      <c r="M269" s="141"/>
      <c r="N269" s="141"/>
      <c r="O269" s="141"/>
      <c r="P269" s="141"/>
      <c r="Q269" s="141"/>
      <c r="R269" s="141"/>
      <c r="S269" s="141"/>
      <c r="T269" s="141"/>
      <c r="U269" s="141"/>
      <c r="V269" s="141"/>
      <c r="W269" s="141"/>
      <c r="X269" s="141"/>
      <c r="Y269" s="141"/>
      <c r="Z269" s="141"/>
      <c r="AA269" s="141"/>
      <c r="AB269" s="141"/>
      <c r="AC269" s="141"/>
      <c r="AD269" s="141"/>
      <c r="AE269" s="141"/>
      <c r="AF269" s="141"/>
      <c r="AG269" s="141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s="2" customFormat="1" ht="15.95" customHeight="1" outlineLevel="2" x14ac:dyDescent="0.3">
      <c r="A270" s="32">
        <v>2</v>
      </c>
      <c r="B270" s="299" t="s">
        <v>439</v>
      </c>
      <c r="C270" s="46" t="s">
        <v>387</v>
      </c>
      <c r="D270" s="297" t="s">
        <v>10</v>
      </c>
      <c r="E270" s="44" t="s">
        <v>19</v>
      </c>
      <c r="F270" s="62" t="s">
        <v>19</v>
      </c>
      <c r="G270" s="43" t="s">
        <v>30</v>
      </c>
      <c r="H270" s="46">
        <v>1.2909999999999999</v>
      </c>
      <c r="I270" s="220">
        <v>0.7</v>
      </c>
      <c r="J270" s="69">
        <v>36</v>
      </c>
      <c r="K270" s="69">
        <f t="shared" si="45"/>
        <v>32.533199999999994</v>
      </c>
      <c r="L270" s="141"/>
      <c r="M270" s="141"/>
      <c r="N270" s="141"/>
      <c r="O270" s="141"/>
      <c r="P270" s="141"/>
      <c r="Q270" s="141"/>
      <c r="R270" s="141"/>
      <c r="S270" s="141"/>
      <c r="T270" s="141"/>
      <c r="U270" s="141"/>
      <c r="V270" s="141"/>
      <c r="W270" s="141"/>
      <c r="X270" s="141"/>
      <c r="Y270" s="141"/>
      <c r="Z270" s="141"/>
      <c r="AA270" s="141"/>
      <c r="AB270" s="141"/>
      <c r="AC270" s="141"/>
      <c r="AD270" s="141"/>
      <c r="AE270" s="141"/>
      <c r="AF270" s="141"/>
      <c r="AG270" s="141"/>
      <c r="AH270" s="388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s="2" customFormat="1" ht="15.95" customHeight="1" outlineLevel="2" x14ac:dyDescent="0.3">
      <c r="A271" s="32">
        <v>3</v>
      </c>
      <c r="B271" s="161" t="s">
        <v>439</v>
      </c>
      <c r="C271" s="32" t="s">
        <v>579</v>
      </c>
      <c r="D271" s="157" t="s">
        <v>10</v>
      </c>
      <c r="E271" s="49" t="s">
        <v>19</v>
      </c>
      <c r="F271" s="42" t="s">
        <v>19</v>
      </c>
      <c r="G271" s="156" t="s">
        <v>30</v>
      </c>
      <c r="H271" s="32">
        <v>5.7530000000000001</v>
      </c>
      <c r="I271" s="220">
        <v>0.7</v>
      </c>
      <c r="J271" s="69">
        <v>36</v>
      </c>
      <c r="K271" s="69">
        <f t="shared" si="45"/>
        <v>144.97559999999999</v>
      </c>
      <c r="L271" s="141"/>
      <c r="M271" s="141"/>
      <c r="N271" s="141"/>
      <c r="O271" s="141"/>
      <c r="P271" s="141"/>
      <c r="Q271" s="141"/>
      <c r="R271" s="141"/>
      <c r="S271" s="141"/>
      <c r="T271" s="141"/>
      <c r="U271" s="141"/>
      <c r="V271" s="141"/>
      <c r="W271" s="141"/>
      <c r="X271" s="141"/>
      <c r="Y271" s="141"/>
      <c r="Z271" s="141"/>
      <c r="AA271" s="141"/>
      <c r="AB271" s="141"/>
      <c r="AC271" s="141"/>
      <c r="AD271" s="141"/>
      <c r="AE271" s="141"/>
      <c r="AF271" s="141"/>
      <c r="AG271" s="141"/>
      <c r="AH271" s="388">
        <f t="shared" ref="AH271:AP271" si="50">(AG271+14.5)</f>
        <v>14.5</v>
      </c>
      <c r="AI271" s="69">
        <f t="shared" si="50"/>
        <v>29</v>
      </c>
      <c r="AJ271" s="69">
        <f t="shared" si="50"/>
        <v>43.5</v>
      </c>
      <c r="AK271" s="69">
        <f t="shared" si="50"/>
        <v>58</v>
      </c>
      <c r="AL271" s="69">
        <f t="shared" si="50"/>
        <v>72.5</v>
      </c>
      <c r="AM271" s="69">
        <f t="shared" si="50"/>
        <v>87</v>
      </c>
      <c r="AN271" s="69">
        <f t="shared" si="50"/>
        <v>101.5</v>
      </c>
      <c r="AO271" s="69">
        <f t="shared" si="50"/>
        <v>116</v>
      </c>
      <c r="AP271" s="69">
        <f t="shared" si="50"/>
        <v>130.5</v>
      </c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s="96" customFormat="1" ht="15.95" customHeight="1" outlineLevel="1" x14ac:dyDescent="0.3">
      <c r="A272" s="32"/>
      <c r="B272" s="206" t="s">
        <v>802</v>
      </c>
      <c r="C272" s="32"/>
      <c r="D272" s="157"/>
      <c r="E272" s="49"/>
      <c r="F272" s="42"/>
      <c r="G272" s="209"/>
      <c r="H272" s="94">
        <f>SUBTOTAL(9,H269:H271)</f>
        <v>8.2859999999999996</v>
      </c>
      <c r="I272" s="62"/>
      <c r="J272" s="68"/>
      <c r="K272" s="69"/>
      <c r="L272" s="100"/>
      <c r="M272" s="100"/>
      <c r="N272" s="140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</row>
    <row r="273" spans="1:95" s="2" customFormat="1" ht="15.95" customHeight="1" outlineLevel="1" x14ac:dyDescent="0.3">
      <c r="A273" s="32"/>
      <c r="B273" s="38"/>
      <c r="C273" s="32"/>
      <c r="D273" s="32"/>
      <c r="E273" s="49"/>
      <c r="F273" s="55"/>
      <c r="G273" s="45"/>
      <c r="H273" s="133"/>
      <c r="I273" s="55"/>
      <c r="J273" s="68"/>
      <c r="K273" s="69"/>
      <c r="L273" s="100"/>
      <c r="M273" s="100"/>
      <c r="N273" s="140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95" s="15" customFormat="1" ht="15.95" customHeight="1" outlineLevel="1" x14ac:dyDescent="0.3">
      <c r="A274" s="46"/>
      <c r="B274" s="51"/>
      <c r="C274" s="46"/>
      <c r="D274" s="297"/>
      <c r="E274" s="44"/>
      <c r="F274" s="62"/>
      <c r="G274" s="45"/>
      <c r="H274" s="46"/>
      <c r="I274" s="62"/>
      <c r="J274" s="68"/>
      <c r="K274" s="69"/>
      <c r="L274" s="100"/>
      <c r="M274" s="100"/>
      <c r="N274" s="140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95" s="3" customFormat="1" ht="15.95" customHeight="1" outlineLevel="1" x14ac:dyDescent="0.3">
      <c r="A275" s="46"/>
      <c r="B275" s="43"/>
      <c r="C275" s="46"/>
      <c r="D275" s="297"/>
      <c r="E275" s="44"/>
      <c r="F275" s="62"/>
      <c r="G275" s="45"/>
      <c r="H275" s="46"/>
      <c r="I275" s="62"/>
      <c r="J275" s="68"/>
      <c r="K275" s="69"/>
      <c r="L275" s="100"/>
      <c r="M275" s="100"/>
      <c r="N275" s="140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</row>
    <row r="276" spans="1:95" s="3" customFormat="1" ht="15.95" customHeight="1" outlineLevel="1" x14ac:dyDescent="0.3">
      <c r="A276" s="46"/>
      <c r="B276" s="43"/>
      <c r="C276" s="46"/>
      <c r="D276" s="297"/>
      <c r="E276" s="44"/>
      <c r="F276" s="62"/>
      <c r="G276" s="45"/>
      <c r="H276" s="46"/>
      <c r="I276" s="62"/>
      <c r="J276" s="68"/>
      <c r="K276" s="69"/>
      <c r="L276" s="100"/>
      <c r="M276" s="100"/>
      <c r="N276" s="140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</row>
    <row r="277" spans="1:95" s="4" customFormat="1" ht="15.95" customHeight="1" outlineLevel="2" x14ac:dyDescent="0.3">
      <c r="A277" s="297">
        <v>1</v>
      </c>
      <c r="B277" s="299" t="s">
        <v>438</v>
      </c>
      <c r="C277" s="29" t="s">
        <v>466</v>
      </c>
      <c r="D277" s="32" t="s">
        <v>49</v>
      </c>
      <c r="E277" s="33" t="s">
        <v>29</v>
      </c>
      <c r="F277" s="300" t="s">
        <v>43</v>
      </c>
      <c r="G277" s="300" t="s">
        <v>50</v>
      </c>
      <c r="H277" s="32">
        <v>10.601000000000001</v>
      </c>
      <c r="I277" s="55">
        <v>1.2</v>
      </c>
      <c r="J277" s="69">
        <v>15</v>
      </c>
      <c r="K277" s="69">
        <f t="shared" ref="K277:K328" si="51">(H277*I277*J277)</f>
        <v>190.81800000000001</v>
      </c>
      <c r="L277" s="141"/>
      <c r="M277" s="141"/>
      <c r="N277" s="141"/>
      <c r="O277" s="141"/>
      <c r="P277" s="141"/>
      <c r="Q277" s="141"/>
      <c r="R277" s="141"/>
      <c r="S277" s="141"/>
      <c r="T277" s="141"/>
      <c r="U277" s="141"/>
      <c r="V277" s="141"/>
      <c r="W277" s="141"/>
      <c r="X277" s="141"/>
      <c r="Y277" s="141"/>
      <c r="Z277" s="141"/>
      <c r="AA277" s="141"/>
      <c r="AB277" s="141"/>
      <c r="AC277" s="141"/>
      <c r="AD277" s="141"/>
      <c r="AE277" s="141"/>
      <c r="AF277" s="141"/>
      <c r="AG277" s="141"/>
      <c r="AH277" s="388">
        <f t="shared" ref="AH277:BA277" si="52">(AG277+19.08)</f>
        <v>19.079999999999998</v>
      </c>
      <c r="AI277" s="69">
        <f t="shared" si="52"/>
        <v>38.159999999999997</v>
      </c>
      <c r="AJ277" s="69">
        <f t="shared" si="52"/>
        <v>57.239999999999995</v>
      </c>
      <c r="AK277" s="69">
        <f t="shared" si="52"/>
        <v>76.319999999999993</v>
      </c>
      <c r="AL277" s="69">
        <f t="shared" si="52"/>
        <v>95.399999999999991</v>
      </c>
      <c r="AM277" s="69">
        <f t="shared" si="52"/>
        <v>114.47999999999999</v>
      </c>
      <c r="AN277" s="69">
        <f t="shared" si="52"/>
        <v>133.56</v>
      </c>
      <c r="AO277" s="69">
        <f t="shared" si="52"/>
        <v>152.63999999999999</v>
      </c>
      <c r="AP277" s="69">
        <f t="shared" si="52"/>
        <v>171.71999999999997</v>
      </c>
      <c r="AQ277" s="69">
        <f t="shared" si="52"/>
        <v>190.79999999999995</v>
      </c>
      <c r="AR277" s="69">
        <f t="shared" si="52"/>
        <v>209.87999999999994</v>
      </c>
      <c r="AS277" s="69">
        <f t="shared" si="52"/>
        <v>228.95999999999992</v>
      </c>
      <c r="AT277" s="69">
        <f t="shared" si="52"/>
        <v>248.03999999999991</v>
      </c>
      <c r="AU277" s="69">
        <f t="shared" si="52"/>
        <v>267.11999999999989</v>
      </c>
      <c r="AV277" s="69">
        <f t="shared" si="52"/>
        <v>286.19999999999987</v>
      </c>
      <c r="AW277" s="69">
        <f t="shared" si="52"/>
        <v>305.27999999999986</v>
      </c>
      <c r="AX277" s="69">
        <f t="shared" si="52"/>
        <v>324.35999999999984</v>
      </c>
      <c r="AY277" s="69">
        <f t="shared" si="52"/>
        <v>343.43999999999983</v>
      </c>
      <c r="AZ277" s="69">
        <f t="shared" si="52"/>
        <v>362.51999999999981</v>
      </c>
      <c r="BA277" s="69">
        <f t="shared" si="52"/>
        <v>381.5999999999998</v>
      </c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95" s="4" customFormat="1" ht="15.95" customHeight="1" outlineLevel="2" x14ac:dyDescent="0.3">
      <c r="A278" s="297">
        <v>2</v>
      </c>
      <c r="B278" s="299" t="s">
        <v>438</v>
      </c>
      <c r="C278" s="32" t="s">
        <v>467</v>
      </c>
      <c r="D278" s="32" t="s">
        <v>462</v>
      </c>
      <c r="E278" s="44" t="s">
        <v>23</v>
      </c>
      <c r="F278" s="42" t="s">
        <v>23</v>
      </c>
      <c r="G278" s="43" t="s">
        <v>30</v>
      </c>
      <c r="H278" s="46">
        <v>3.911</v>
      </c>
      <c r="I278" s="220">
        <v>0.7</v>
      </c>
      <c r="J278" s="69">
        <v>15</v>
      </c>
      <c r="K278" s="69">
        <f t="shared" si="51"/>
        <v>41.0655</v>
      </c>
      <c r="L278" s="141"/>
      <c r="M278" s="141"/>
      <c r="N278" s="141"/>
      <c r="O278" s="141"/>
      <c r="P278" s="141"/>
      <c r="Q278" s="141"/>
      <c r="R278" s="141"/>
      <c r="S278" s="141"/>
      <c r="T278" s="141"/>
      <c r="U278" s="141"/>
      <c r="V278" s="141"/>
      <c r="W278" s="141"/>
      <c r="X278" s="141"/>
      <c r="Y278" s="141"/>
      <c r="Z278" s="141"/>
      <c r="AA278" s="141"/>
      <c r="AB278" s="141"/>
      <c r="AC278" s="141"/>
      <c r="AD278" s="141"/>
      <c r="AE278" s="141"/>
      <c r="AF278" s="141"/>
      <c r="AG278" s="141"/>
      <c r="AH278" s="388">
        <f t="shared" ref="AH278:BW278" si="53">(AG278+4.11)</f>
        <v>4.1100000000000003</v>
      </c>
      <c r="AI278" s="69">
        <f t="shared" si="53"/>
        <v>8.2200000000000006</v>
      </c>
      <c r="AJ278" s="69">
        <f t="shared" si="53"/>
        <v>12.330000000000002</v>
      </c>
      <c r="AK278" s="69">
        <f t="shared" si="53"/>
        <v>16.440000000000001</v>
      </c>
      <c r="AL278" s="69">
        <f t="shared" si="53"/>
        <v>20.55</v>
      </c>
      <c r="AM278" s="69">
        <f t="shared" si="53"/>
        <v>24.66</v>
      </c>
      <c r="AN278" s="69">
        <f t="shared" si="53"/>
        <v>28.77</v>
      </c>
      <c r="AO278" s="69">
        <f t="shared" si="53"/>
        <v>32.880000000000003</v>
      </c>
      <c r="AP278" s="69">
        <f t="shared" si="53"/>
        <v>36.99</v>
      </c>
      <c r="AQ278" s="69">
        <f t="shared" si="53"/>
        <v>41.1</v>
      </c>
      <c r="AR278" s="69">
        <f t="shared" si="53"/>
        <v>45.21</v>
      </c>
      <c r="AS278" s="69">
        <f t="shared" si="53"/>
        <v>49.32</v>
      </c>
      <c r="AT278" s="69">
        <f t="shared" si="53"/>
        <v>53.43</v>
      </c>
      <c r="AU278" s="69">
        <f t="shared" si="53"/>
        <v>57.54</v>
      </c>
      <c r="AV278" s="69">
        <f t="shared" si="53"/>
        <v>61.65</v>
      </c>
      <c r="AW278" s="69">
        <f t="shared" si="53"/>
        <v>65.760000000000005</v>
      </c>
      <c r="AX278" s="69">
        <f t="shared" si="53"/>
        <v>69.87</v>
      </c>
      <c r="AY278" s="69">
        <f t="shared" si="53"/>
        <v>73.98</v>
      </c>
      <c r="AZ278" s="69">
        <f t="shared" si="53"/>
        <v>78.09</v>
      </c>
      <c r="BA278" s="69">
        <f t="shared" si="53"/>
        <v>82.2</v>
      </c>
      <c r="BB278" s="69">
        <f t="shared" si="53"/>
        <v>86.31</v>
      </c>
      <c r="BC278" s="69">
        <f t="shared" si="53"/>
        <v>90.42</v>
      </c>
      <c r="BD278" s="69">
        <f t="shared" si="53"/>
        <v>94.53</v>
      </c>
      <c r="BE278" s="69">
        <f t="shared" si="53"/>
        <v>98.64</v>
      </c>
      <c r="BF278" s="69">
        <f t="shared" si="53"/>
        <v>102.75</v>
      </c>
      <c r="BG278" s="69">
        <f t="shared" si="53"/>
        <v>106.86</v>
      </c>
      <c r="BH278" s="69">
        <f t="shared" si="53"/>
        <v>110.97</v>
      </c>
      <c r="BI278" s="69">
        <f t="shared" si="53"/>
        <v>115.08</v>
      </c>
      <c r="BJ278" s="69">
        <f t="shared" si="53"/>
        <v>119.19</v>
      </c>
      <c r="BK278" s="69">
        <f t="shared" si="53"/>
        <v>123.3</v>
      </c>
      <c r="BL278" s="69">
        <f t="shared" si="53"/>
        <v>127.41</v>
      </c>
      <c r="BM278" s="69">
        <f t="shared" si="53"/>
        <v>131.52000000000001</v>
      </c>
      <c r="BN278" s="69">
        <f t="shared" si="53"/>
        <v>135.63000000000002</v>
      </c>
      <c r="BO278" s="69">
        <f t="shared" si="53"/>
        <v>139.74000000000004</v>
      </c>
      <c r="BP278" s="69">
        <f t="shared" si="53"/>
        <v>143.85000000000005</v>
      </c>
      <c r="BQ278" s="69">
        <f t="shared" si="53"/>
        <v>147.96000000000006</v>
      </c>
      <c r="BR278" s="69">
        <f t="shared" si="53"/>
        <v>152.07000000000008</v>
      </c>
      <c r="BS278" s="69">
        <f t="shared" si="53"/>
        <v>156.18000000000009</v>
      </c>
      <c r="BT278" s="69">
        <f t="shared" si="53"/>
        <v>160.29000000000011</v>
      </c>
      <c r="BU278" s="69">
        <f t="shared" si="53"/>
        <v>164.40000000000012</v>
      </c>
      <c r="BV278" s="69">
        <f t="shared" si="53"/>
        <v>168.51000000000013</v>
      </c>
      <c r="BW278" s="69">
        <f t="shared" si="53"/>
        <v>172.62000000000015</v>
      </c>
      <c r="BX278" s="69">
        <f t="shared" ref="BX278:CQ278" si="54">(BW278+4.11)</f>
        <v>176.73000000000016</v>
      </c>
      <c r="BY278" s="69">
        <f t="shared" si="54"/>
        <v>180.84000000000017</v>
      </c>
      <c r="BZ278" s="69">
        <f t="shared" si="54"/>
        <v>184.95000000000019</v>
      </c>
      <c r="CA278" s="69">
        <f t="shared" si="54"/>
        <v>189.0600000000002</v>
      </c>
      <c r="CB278" s="69">
        <f t="shared" si="54"/>
        <v>193.17000000000021</v>
      </c>
      <c r="CC278" s="69">
        <f t="shared" si="54"/>
        <v>197.28000000000023</v>
      </c>
      <c r="CD278" s="69">
        <f t="shared" si="54"/>
        <v>201.39000000000024</v>
      </c>
      <c r="CE278" s="69">
        <f t="shared" si="54"/>
        <v>205.50000000000026</v>
      </c>
      <c r="CF278" s="69">
        <f t="shared" si="54"/>
        <v>209.61000000000027</v>
      </c>
      <c r="CG278" s="69">
        <f t="shared" si="54"/>
        <v>213.72000000000028</v>
      </c>
      <c r="CH278" s="69">
        <f t="shared" si="54"/>
        <v>217.8300000000003</v>
      </c>
      <c r="CI278" s="69">
        <f t="shared" si="54"/>
        <v>221.94000000000031</v>
      </c>
      <c r="CJ278" s="69">
        <f t="shared" si="54"/>
        <v>226.05000000000032</v>
      </c>
      <c r="CK278" s="69">
        <f t="shared" si="54"/>
        <v>230.16000000000034</v>
      </c>
      <c r="CL278" s="69">
        <f t="shared" si="54"/>
        <v>234.27000000000035</v>
      </c>
      <c r="CM278" s="69">
        <f t="shared" si="54"/>
        <v>238.38000000000036</v>
      </c>
      <c r="CN278" s="69">
        <f t="shared" si="54"/>
        <v>242.49000000000038</v>
      </c>
      <c r="CO278" s="69">
        <f t="shared" si="54"/>
        <v>246.60000000000039</v>
      </c>
      <c r="CP278" s="69">
        <f t="shared" si="54"/>
        <v>250.71000000000041</v>
      </c>
      <c r="CQ278" s="69">
        <f t="shared" si="54"/>
        <v>254.82000000000042</v>
      </c>
    </row>
    <row r="279" spans="1:95" s="15" customFormat="1" ht="15.95" customHeight="1" outlineLevel="2" x14ac:dyDescent="0.3">
      <c r="A279" s="297">
        <v>3</v>
      </c>
      <c r="B279" s="299" t="s">
        <v>438</v>
      </c>
      <c r="C279" s="112" t="s">
        <v>469</v>
      </c>
      <c r="D279" s="32" t="s">
        <v>463</v>
      </c>
      <c r="E279" s="44" t="s">
        <v>43</v>
      </c>
      <c r="F279" s="42" t="s">
        <v>43</v>
      </c>
      <c r="G279" s="45" t="s">
        <v>30</v>
      </c>
      <c r="H279" s="46">
        <v>1.006</v>
      </c>
      <c r="I279" s="220">
        <v>0.7</v>
      </c>
      <c r="J279" s="69">
        <v>15</v>
      </c>
      <c r="K279" s="69">
        <f t="shared" si="51"/>
        <v>10.562999999999999</v>
      </c>
      <c r="L279" s="141"/>
      <c r="M279" s="141"/>
      <c r="N279" s="141"/>
      <c r="O279" s="141"/>
      <c r="P279" s="141"/>
      <c r="Q279" s="141"/>
      <c r="R279" s="141"/>
      <c r="S279" s="141"/>
      <c r="T279" s="141"/>
      <c r="U279" s="141"/>
      <c r="V279" s="141"/>
      <c r="W279" s="141"/>
      <c r="X279" s="141"/>
      <c r="Y279" s="141"/>
      <c r="Z279" s="141"/>
      <c r="AA279" s="141"/>
      <c r="AB279" s="141"/>
      <c r="AC279" s="141"/>
      <c r="AD279" s="141"/>
      <c r="AE279" s="141"/>
      <c r="AF279" s="141"/>
      <c r="AG279" s="141"/>
      <c r="AH279" s="388">
        <f t="shared" ref="AH279:BK279" si="55">(AG279+1.06)</f>
        <v>1.06</v>
      </c>
      <c r="AI279" s="69">
        <f t="shared" si="55"/>
        <v>2.12</v>
      </c>
      <c r="AJ279" s="69">
        <f t="shared" si="55"/>
        <v>3.18</v>
      </c>
      <c r="AK279" s="69">
        <f t="shared" si="55"/>
        <v>4.24</v>
      </c>
      <c r="AL279" s="69">
        <f t="shared" si="55"/>
        <v>5.3000000000000007</v>
      </c>
      <c r="AM279" s="69">
        <f t="shared" si="55"/>
        <v>6.3600000000000012</v>
      </c>
      <c r="AN279" s="69">
        <f t="shared" si="55"/>
        <v>7.4200000000000017</v>
      </c>
      <c r="AO279" s="69">
        <f t="shared" si="55"/>
        <v>8.4800000000000022</v>
      </c>
      <c r="AP279" s="69">
        <f t="shared" si="55"/>
        <v>9.5400000000000027</v>
      </c>
      <c r="AQ279" s="69">
        <f t="shared" si="55"/>
        <v>10.600000000000003</v>
      </c>
      <c r="AR279" s="69">
        <f t="shared" si="55"/>
        <v>11.660000000000004</v>
      </c>
      <c r="AS279" s="69">
        <f t="shared" si="55"/>
        <v>12.720000000000004</v>
      </c>
      <c r="AT279" s="69">
        <f t="shared" si="55"/>
        <v>13.780000000000005</v>
      </c>
      <c r="AU279" s="69">
        <f t="shared" si="55"/>
        <v>14.840000000000005</v>
      </c>
      <c r="AV279" s="69">
        <f t="shared" si="55"/>
        <v>15.900000000000006</v>
      </c>
      <c r="AW279" s="69">
        <f t="shared" si="55"/>
        <v>16.960000000000004</v>
      </c>
      <c r="AX279" s="69">
        <f t="shared" si="55"/>
        <v>18.020000000000003</v>
      </c>
      <c r="AY279" s="69">
        <f t="shared" si="55"/>
        <v>19.080000000000002</v>
      </c>
      <c r="AZ279" s="69">
        <f t="shared" si="55"/>
        <v>20.14</v>
      </c>
      <c r="BA279" s="69">
        <f t="shared" si="55"/>
        <v>21.2</v>
      </c>
      <c r="BB279" s="69">
        <f t="shared" si="55"/>
        <v>22.259999999999998</v>
      </c>
      <c r="BC279" s="69">
        <f t="shared" si="55"/>
        <v>23.319999999999997</v>
      </c>
      <c r="BD279" s="69">
        <f t="shared" si="55"/>
        <v>24.379999999999995</v>
      </c>
      <c r="BE279" s="69">
        <f t="shared" si="55"/>
        <v>25.439999999999994</v>
      </c>
      <c r="BF279" s="69">
        <f t="shared" si="55"/>
        <v>26.499999999999993</v>
      </c>
      <c r="BG279" s="69">
        <f t="shared" si="55"/>
        <v>27.559999999999992</v>
      </c>
      <c r="BH279" s="69">
        <f t="shared" si="55"/>
        <v>28.61999999999999</v>
      </c>
      <c r="BI279" s="69">
        <f t="shared" si="55"/>
        <v>29.679999999999989</v>
      </c>
      <c r="BJ279" s="69">
        <f t="shared" si="55"/>
        <v>30.739999999999988</v>
      </c>
      <c r="BK279" s="69">
        <f t="shared" si="55"/>
        <v>31.799999999999986</v>
      </c>
      <c r="BL279" s="69">
        <f>(BK279+1.06)</f>
        <v>32.859999999999985</v>
      </c>
      <c r="BM279" s="69">
        <f>(BL279+1.06)</f>
        <v>33.919999999999987</v>
      </c>
      <c r="BN279" s="69">
        <f>(BM279+1.06)</f>
        <v>34.97999999999999</v>
      </c>
      <c r="BO279" s="69">
        <f>(BN279+1.06)</f>
        <v>36.039999999999992</v>
      </c>
      <c r="BP279" s="69">
        <f t="shared" ref="BP279:CQ279" si="56">(BO279+1.06)</f>
        <v>37.099999999999994</v>
      </c>
      <c r="BQ279" s="69">
        <f t="shared" si="56"/>
        <v>38.159999999999997</v>
      </c>
      <c r="BR279" s="69">
        <f t="shared" si="56"/>
        <v>39.22</v>
      </c>
      <c r="BS279" s="69">
        <f t="shared" si="56"/>
        <v>40.28</v>
      </c>
      <c r="BT279" s="69">
        <f t="shared" si="56"/>
        <v>41.34</v>
      </c>
      <c r="BU279" s="69">
        <f t="shared" si="56"/>
        <v>42.400000000000006</v>
      </c>
      <c r="BV279" s="69">
        <f t="shared" si="56"/>
        <v>43.460000000000008</v>
      </c>
      <c r="BW279" s="69">
        <f t="shared" si="56"/>
        <v>44.52000000000001</v>
      </c>
      <c r="BX279" s="69">
        <f t="shared" si="56"/>
        <v>45.580000000000013</v>
      </c>
      <c r="BY279" s="69">
        <f t="shared" si="56"/>
        <v>46.640000000000015</v>
      </c>
      <c r="BZ279" s="69">
        <f t="shared" si="56"/>
        <v>47.700000000000017</v>
      </c>
      <c r="CA279" s="69">
        <f t="shared" si="56"/>
        <v>48.760000000000019</v>
      </c>
      <c r="CB279" s="69">
        <f t="shared" si="56"/>
        <v>49.820000000000022</v>
      </c>
      <c r="CC279" s="69">
        <f t="shared" si="56"/>
        <v>50.880000000000024</v>
      </c>
      <c r="CD279" s="69">
        <f t="shared" si="56"/>
        <v>51.940000000000026</v>
      </c>
      <c r="CE279" s="69">
        <f t="shared" si="56"/>
        <v>53.000000000000028</v>
      </c>
      <c r="CF279" s="69">
        <f t="shared" si="56"/>
        <v>54.060000000000031</v>
      </c>
      <c r="CG279" s="69">
        <f t="shared" si="56"/>
        <v>55.120000000000033</v>
      </c>
      <c r="CH279" s="69">
        <f t="shared" si="56"/>
        <v>56.180000000000035</v>
      </c>
      <c r="CI279" s="69">
        <f t="shared" si="56"/>
        <v>57.240000000000038</v>
      </c>
      <c r="CJ279" s="69">
        <f t="shared" si="56"/>
        <v>58.30000000000004</v>
      </c>
      <c r="CK279" s="69">
        <f t="shared" si="56"/>
        <v>59.360000000000042</v>
      </c>
      <c r="CL279" s="69">
        <f t="shared" si="56"/>
        <v>60.420000000000044</v>
      </c>
      <c r="CM279" s="69">
        <f t="shared" si="56"/>
        <v>61.480000000000047</v>
      </c>
      <c r="CN279" s="69">
        <f t="shared" si="56"/>
        <v>62.540000000000049</v>
      </c>
      <c r="CO279" s="69">
        <f t="shared" si="56"/>
        <v>63.600000000000051</v>
      </c>
      <c r="CP279" s="69">
        <f t="shared" si="56"/>
        <v>64.660000000000053</v>
      </c>
      <c r="CQ279" s="69">
        <f t="shared" si="56"/>
        <v>65.720000000000056</v>
      </c>
    </row>
    <row r="280" spans="1:95" s="15" customFormat="1" ht="15.95" customHeight="1" outlineLevel="2" x14ac:dyDescent="0.3">
      <c r="A280" s="297">
        <v>4</v>
      </c>
      <c r="B280" s="299" t="s">
        <v>438</v>
      </c>
      <c r="C280" s="112" t="s">
        <v>472</v>
      </c>
      <c r="D280" s="32" t="s">
        <v>140</v>
      </c>
      <c r="E280" s="44" t="s">
        <v>43</v>
      </c>
      <c r="F280" s="62" t="s">
        <v>43</v>
      </c>
      <c r="G280" s="45" t="s">
        <v>30</v>
      </c>
      <c r="H280" s="121">
        <v>1.75</v>
      </c>
      <c r="I280" s="220">
        <v>0.7</v>
      </c>
      <c r="J280" s="69">
        <v>15</v>
      </c>
      <c r="K280" s="69">
        <f t="shared" si="51"/>
        <v>18.374999999999996</v>
      </c>
      <c r="L280" s="141"/>
      <c r="M280" s="141"/>
      <c r="N280" s="141"/>
      <c r="O280" s="141"/>
      <c r="P280" s="141"/>
      <c r="Q280" s="141"/>
      <c r="R280" s="141"/>
      <c r="S280" s="141"/>
      <c r="T280" s="141"/>
      <c r="U280" s="141"/>
      <c r="V280" s="141"/>
      <c r="W280" s="141"/>
      <c r="X280" s="141"/>
      <c r="Y280" s="141"/>
      <c r="Z280" s="141"/>
      <c r="AA280" s="141"/>
      <c r="AB280" s="141"/>
      <c r="AC280" s="141"/>
      <c r="AD280" s="141"/>
      <c r="AE280" s="141"/>
      <c r="AF280" s="141"/>
      <c r="AG280" s="141"/>
      <c r="AH280" s="388">
        <f t="shared" ref="AH280:BK280" si="57">(AG280+1.84)</f>
        <v>1.84</v>
      </c>
      <c r="AI280" s="69">
        <f t="shared" si="57"/>
        <v>3.68</v>
      </c>
      <c r="AJ280" s="69">
        <f t="shared" si="57"/>
        <v>5.5200000000000005</v>
      </c>
      <c r="AK280" s="69">
        <f t="shared" si="57"/>
        <v>7.36</v>
      </c>
      <c r="AL280" s="69">
        <f t="shared" si="57"/>
        <v>9.2000000000000011</v>
      </c>
      <c r="AM280" s="69">
        <f t="shared" si="57"/>
        <v>11.040000000000001</v>
      </c>
      <c r="AN280" s="69">
        <f t="shared" si="57"/>
        <v>12.88</v>
      </c>
      <c r="AO280" s="69">
        <f t="shared" si="57"/>
        <v>14.72</v>
      </c>
      <c r="AP280" s="69">
        <f t="shared" si="57"/>
        <v>16.560000000000002</v>
      </c>
      <c r="AQ280" s="69">
        <f t="shared" si="57"/>
        <v>18.400000000000002</v>
      </c>
      <c r="AR280" s="69">
        <f t="shared" si="57"/>
        <v>20.240000000000002</v>
      </c>
      <c r="AS280" s="69">
        <f t="shared" si="57"/>
        <v>22.080000000000002</v>
      </c>
      <c r="AT280" s="69">
        <f t="shared" si="57"/>
        <v>23.92</v>
      </c>
      <c r="AU280" s="69">
        <f t="shared" si="57"/>
        <v>25.76</v>
      </c>
      <c r="AV280" s="69">
        <f t="shared" si="57"/>
        <v>27.6</v>
      </c>
      <c r="AW280" s="69">
        <f t="shared" si="57"/>
        <v>29.44</v>
      </c>
      <c r="AX280" s="69">
        <f t="shared" si="57"/>
        <v>31.28</v>
      </c>
      <c r="AY280" s="69">
        <f t="shared" si="57"/>
        <v>33.120000000000005</v>
      </c>
      <c r="AZ280" s="69">
        <f t="shared" si="57"/>
        <v>34.960000000000008</v>
      </c>
      <c r="BA280" s="69">
        <f t="shared" si="57"/>
        <v>36.800000000000011</v>
      </c>
      <c r="BB280" s="69">
        <f t="shared" si="57"/>
        <v>38.640000000000015</v>
      </c>
      <c r="BC280" s="69">
        <f t="shared" si="57"/>
        <v>40.480000000000018</v>
      </c>
      <c r="BD280" s="69">
        <f t="shared" si="57"/>
        <v>42.320000000000022</v>
      </c>
      <c r="BE280" s="69">
        <f t="shared" si="57"/>
        <v>44.160000000000025</v>
      </c>
      <c r="BF280" s="69">
        <f t="shared" si="57"/>
        <v>46.000000000000028</v>
      </c>
      <c r="BG280" s="69">
        <f t="shared" si="57"/>
        <v>47.840000000000032</v>
      </c>
      <c r="BH280" s="69">
        <f t="shared" si="57"/>
        <v>49.680000000000035</v>
      </c>
      <c r="BI280" s="69">
        <f t="shared" si="57"/>
        <v>51.520000000000039</v>
      </c>
      <c r="BJ280" s="69">
        <f t="shared" si="57"/>
        <v>53.360000000000042</v>
      </c>
      <c r="BK280" s="69">
        <f t="shared" si="57"/>
        <v>55.200000000000045</v>
      </c>
      <c r="BL280" s="69">
        <f>(BK280+1.84)</f>
        <v>57.040000000000049</v>
      </c>
      <c r="BM280" s="69">
        <f>(BL280+1.84)</f>
        <v>58.880000000000052</v>
      </c>
      <c r="BN280" s="69">
        <f>(BM280+1.84)</f>
        <v>60.720000000000056</v>
      </c>
      <c r="BO280" s="69">
        <f>(BN280+1.84)</f>
        <v>62.560000000000059</v>
      </c>
      <c r="BP280" s="69">
        <f t="shared" ref="BP280:CQ280" si="58">(BO280+1.84)</f>
        <v>64.400000000000063</v>
      </c>
      <c r="BQ280" s="69">
        <f t="shared" si="58"/>
        <v>66.240000000000066</v>
      </c>
      <c r="BR280" s="69">
        <f t="shared" si="58"/>
        <v>68.080000000000069</v>
      </c>
      <c r="BS280" s="69">
        <f t="shared" si="58"/>
        <v>69.920000000000073</v>
      </c>
      <c r="BT280" s="69">
        <f t="shared" si="58"/>
        <v>71.760000000000076</v>
      </c>
      <c r="BU280" s="69">
        <f t="shared" si="58"/>
        <v>73.60000000000008</v>
      </c>
      <c r="BV280" s="69">
        <f t="shared" si="58"/>
        <v>75.440000000000083</v>
      </c>
      <c r="BW280" s="69">
        <f t="shared" si="58"/>
        <v>77.280000000000086</v>
      </c>
      <c r="BX280" s="69">
        <f t="shared" si="58"/>
        <v>79.12000000000009</v>
      </c>
      <c r="BY280" s="69">
        <f t="shared" si="58"/>
        <v>80.960000000000093</v>
      </c>
      <c r="BZ280" s="69">
        <f t="shared" si="58"/>
        <v>82.800000000000097</v>
      </c>
      <c r="CA280" s="69">
        <f t="shared" si="58"/>
        <v>84.6400000000001</v>
      </c>
      <c r="CB280" s="69">
        <f t="shared" si="58"/>
        <v>86.480000000000103</v>
      </c>
      <c r="CC280" s="69">
        <f t="shared" si="58"/>
        <v>88.320000000000107</v>
      </c>
      <c r="CD280" s="69">
        <f t="shared" si="58"/>
        <v>90.16000000000011</v>
      </c>
      <c r="CE280" s="69">
        <f t="shared" si="58"/>
        <v>92.000000000000114</v>
      </c>
      <c r="CF280" s="69">
        <f t="shared" si="58"/>
        <v>93.840000000000117</v>
      </c>
      <c r="CG280" s="69">
        <f t="shared" si="58"/>
        <v>95.680000000000121</v>
      </c>
      <c r="CH280" s="69">
        <f t="shared" si="58"/>
        <v>97.520000000000124</v>
      </c>
      <c r="CI280" s="69">
        <f t="shared" si="58"/>
        <v>99.360000000000127</v>
      </c>
      <c r="CJ280" s="69">
        <f t="shared" si="58"/>
        <v>101.20000000000013</v>
      </c>
      <c r="CK280" s="69">
        <f t="shared" si="58"/>
        <v>103.04000000000013</v>
      </c>
      <c r="CL280" s="69">
        <f t="shared" si="58"/>
        <v>104.88000000000014</v>
      </c>
      <c r="CM280" s="69">
        <f t="shared" si="58"/>
        <v>106.72000000000014</v>
      </c>
      <c r="CN280" s="69">
        <f t="shared" si="58"/>
        <v>108.56000000000014</v>
      </c>
      <c r="CO280" s="69">
        <f t="shared" si="58"/>
        <v>110.40000000000015</v>
      </c>
      <c r="CP280" s="69">
        <f t="shared" si="58"/>
        <v>112.24000000000015</v>
      </c>
      <c r="CQ280" s="69">
        <f t="shared" si="58"/>
        <v>114.08000000000015</v>
      </c>
    </row>
    <row r="281" spans="1:95" s="15" customFormat="1" ht="15.95" customHeight="1" outlineLevel="2" x14ac:dyDescent="0.3">
      <c r="A281" s="297">
        <v>5</v>
      </c>
      <c r="B281" s="299" t="s">
        <v>438</v>
      </c>
      <c r="C281" s="112" t="s">
        <v>473</v>
      </c>
      <c r="D281" s="32" t="s">
        <v>464</v>
      </c>
      <c r="E281" s="44" t="s">
        <v>23</v>
      </c>
      <c r="F281" s="62" t="s">
        <v>23</v>
      </c>
      <c r="G281" s="45" t="s">
        <v>30</v>
      </c>
      <c r="H281" s="46">
        <v>2.198</v>
      </c>
      <c r="I281" s="220">
        <v>0.7</v>
      </c>
      <c r="J281" s="69">
        <v>15</v>
      </c>
      <c r="K281" s="69">
        <f t="shared" si="51"/>
        <v>23.079000000000001</v>
      </c>
      <c r="L281" s="141"/>
      <c r="M281" s="141"/>
      <c r="N281" s="141"/>
      <c r="O281" s="141"/>
      <c r="P281" s="141"/>
      <c r="Q281" s="141"/>
      <c r="R281" s="141"/>
      <c r="S281" s="141"/>
      <c r="T281" s="141"/>
      <c r="U281" s="141"/>
      <c r="V281" s="141"/>
      <c r="W281" s="141"/>
      <c r="X281" s="141"/>
      <c r="Y281" s="141"/>
      <c r="Z281" s="141"/>
      <c r="AA281" s="141"/>
      <c r="AB281" s="141"/>
      <c r="AC281" s="141"/>
      <c r="AD281" s="141"/>
      <c r="AE281" s="141"/>
      <c r="AF281" s="141"/>
      <c r="AG281" s="141"/>
      <c r="AH281" s="388">
        <f t="shared" ref="AH281:BW281" si="59">(AG281+2.31)</f>
        <v>2.31</v>
      </c>
      <c r="AI281" s="69">
        <f t="shared" si="59"/>
        <v>4.62</v>
      </c>
      <c r="AJ281" s="69">
        <f t="shared" si="59"/>
        <v>6.93</v>
      </c>
      <c r="AK281" s="69">
        <f t="shared" si="59"/>
        <v>9.24</v>
      </c>
      <c r="AL281" s="69">
        <f t="shared" si="59"/>
        <v>11.55</v>
      </c>
      <c r="AM281" s="69">
        <f t="shared" si="59"/>
        <v>13.860000000000001</v>
      </c>
      <c r="AN281" s="69">
        <f t="shared" si="59"/>
        <v>16.170000000000002</v>
      </c>
      <c r="AO281" s="69">
        <f t="shared" si="59"/>
        <v>18.48</v>
      </c>
      <c r="AP281" s="69">
        <f t="shared" si="59"/>
        <v>20.79</v>
      </c>
      <c r="AQ281" s="69">
        <f t="shared" si="59"/>
        <v>23.099999999999998</v>
      </c>
      <c r="AR281" s="69">
        <f t="shared" si="59"/>
        <v>25.409999999999997</v>
      </c>
      <c r="AS281" s="69">
        <f t="shared" si="59"/>
        <v>27.719999999999995</v>
      </c>
      <c r="AT281" s="69">
        <f t="shared" si="59"/>
        <v>30.029999999999994</v>
      </c>
      <c r="AU281" s="69">
        <f t="shared" si="59"/>
        <v>32.339999999999996</v>
      </c>
      <c r="AV281" s="69">
        <f t="shared" si="59"/>
        <v>34.65</v>
      </c>
      <c r="AW281" s="69">
        <f t="shared" si="59"/>
        <v>36.96</v>
      </c>
      <c r="AX281" s="69">
        <f t="shared" si="59"/>
        <v>39.270000000000003</v>
      </c>
      <c r="AY281" s="69">
        <f t="shared" si="59"/>
        <v>41.580000000000005</v>
      </c>
      <c r="AZ281" s="69">
        <f t="shared" si="59"/>
        <v>43.890000000000008</v>
      </c>
      <c r="BA281" s="69">
        <f t="shared" si="59"/>
        <v>46.20000000000001</v>
      </c>
      <c r="BB281" s="69">
        <f t="shared" si="59"/>
        <v>48.510000000000012</v>
      </c>
      <c r="BC281" s="69">
        <f t="shared" si="59"/>
        <v>50.820000000000014</v>
      </c>
      <c r="BD281" s="69">
        <f t="shared" si="59"/>
        <v>53.130000000000017</v>
      </c>
      <c r="BE281" s="69">
        <f t="shared" si="59"/>
        <v>55.440000000000019</v>
      </c>
      <c r="BF281" s="69">
        <f t="shared" si="59"/>
        <v>57.750000000000021</v>
      </c>
      <c r="BG281" s="69">
        <f t="shared" si="59"/>
        <v>60.060000000000024</v>
      </c>
      <c r="BH281" s="69">
        <f t="shared" si="59"/>
        <v>62.370000000000026</v>
      </c>
      <c r="BI281" s="69">
        <f t="shared" si="59"/>
        <v>64.680000000000021</v>
      </c>
      <c r="BJ281" s="69">
        <f t="shared" si="59"/>
        <v>66.990000000000023</v>
      </c>
      <c r="BK281" s="69">
        <f t="shared" si="59"/>
        <v>69.300000000000026</v>
      </c>
      <c r="BL281" s="69">
        <f t="shared" si="59"/>
        <v>71.610000000000028</v>
      </c>
      <c r="BM281" s="69">
        <f t="shared" si="59"/>
        <v>73.92000000000003</v>
      </c>
      <c r="BN281" s="69">
        <f t="shared" si="59"/>
        <v>76.230000000000032</v>
      </c>
      <c r="BO281" s="69">
        <f t="shared" si="59"/>
        <v>78.540000000000035</v>
      </c>
      <c r="BP281" s="69">
        <f t="shared" si="59"/>
        <v>80.850000000000037</v>
      </c>
      <c r="BQ281" s="69">
        <f t="shared" si="59"/>
        <v>83.160000000000039</v>
      </c>
      <c r="BR281" s="69">
        <f t="shared" si="59"/>
        <v>85.470000000000041</v>
      </c>
      <c r="BS281" s="69">
        <f t="shared" si="59"/>
        <v>87.780000000000044</v>
      </c>
      <c r="BT281" s="69">
        <f t="shared" si="59"/>
        <v>90.090000000000046</v>
      </c>
      <c r="BU281" s="69">
        <f t="shared" si="59"/>
        <v>92.400000000000048</v>
      </c>
      <c r="BV281" s="69">
        <f t="shared" si="59"/>
        <v>94.710000000000051</v>
      </c>
      <c r="BW281" s="69">
        <f t="shared" si="59"/>
        <v>97.020000000000053</v>
      </c>
      <c r="BX281" s="69">
        <f t="shared" ref="BX281:CK281" si="60">(BW281+2.31)</f>
        <v>99.330000000000055</v>
      </c>
      <c r="BY281" s="69">
        <f t="shared" si="60"/>
        <v>101.64000000000006</v>
      </c>
      <c r="BZ281" s="69">
        <f t="shared" si="60"/>
        <v>103.95000000000006</v>
      </c>
      <c r="CA281" s="69">
        <f t="shared" si="60"/>
        <v>106.26000000000006</v>
      </c>
      <c r="CB281" s="69">
        <f t="shared" si="60"/>
        <v>108.57000000000006</v>
      </c>
      <c r="CC281" s="69">
        <f t="shared" si="60"/>
        <v>110.88000000000007</v>
      </c>
      <c r="CD281" s="69">
        <f t="shared" si="60"/>
        <v>113.19000000000007</v>
      </c>
      <c r="CE281" s="69">
        <f t="shared" si="60"/>
        <v>115.50000000000007</v>
      </c>
      <c r="CF281" s="69">
        <f t="shared" si="60"/>
        <v>117.81000000000007</v>
      </c>
      <c r="CG281" s="69">
        <f t="shared" si="60"/>
        <v>120.12000000000008</v>
      </c>
      <c r="CH281" s="69">
        <f t="shared" si="60"/>
        <v>122.43000000000008</v>
      </c>
      <c r="CI281" s="69">
        <f t="shared" si="60"/>
        <v>124.74000000000008</v>
      </c>
      <c r="CJ281" s="69">
        <f t="shared" si="60"/>
        <v>127.05000000000008</v>
      </c>
      <c r="CK281" s="69">
        <f t="shared" si="60"/>
        <v>129.36000000000007</v>
      </c>
      <c r="CL281" s="69">
        <f>(CK281+2.31)</f>
        <v>131.67000000000007</v>
      </c>
      <c r="CM281" s="69">
        <f>(CL281+2.31)</f>
        <v>133.98000000000008</v>
      </c>
      <c r="CN281" s="69">
        <f>(CM281+2.31)</f>
        <v>136.29000000000008</v>
      </c>
      <c r="CO281" s="69">
        <f>(CN281+2.31)</f>
        <v>138.60000000000008</v>
      </c>
      <c r="CP281" s="69">
        <f>(CO281+2.31)</f>
        <v>140.91000000000008</v>
      </c>
    </row>
    <row r="282" spans="1:95" s="15" customFormat="1" ht="15.95" customHeight="1" outlineLevel="2" x14ac:dyDescent="0.3">
      <c r="A282" s="297">
        <v>6</v>
      </c>
      <c r="B282" s="299" t="s">
        <v>438</v>
      </c>
      <c r="C282" s="112" t="s">
        <v>474</v>
      </c>
      <c r="D282" s="32" t="s">
        <v>465</v>
      </c>
      <c r="E282" s="44" t="s">
        <v>17</v>
      </c>
      <c r="F282" s="62" t="s">
        <v>17</v>
      </c>
      <c r="G282" s="45" t="s">
        <v>30</v>
      </c>
      <c r="H282" s="46">
        <v>2.972</v>
      </c>
      <c r="I282" s="62">
        <v>1.2</v>
      </c>
      <c r="J282" s="69">
        <v>15</v>
      </c>
      <c r="K282" s="69">
        <f t="shared" si="51"/>
        <v>53.495999999999995</v>
      </c>
      <c r="L282" s="141"/>
      <c r="M282" s="141"/>
      <c r="N282" s="141"/>
      <c r="O282" s="141"/>
      <c r="P282" s="141"/>
      <c r="Q282" s="141"/>
      <c r="R282" s="141"/>
      <c r="S282" s="141"/>
      <c r="T282" s="141"/>
      <c r="U282" s="141"/>
      <c r="V282" s="141"/>
      <c r="W282" s="141"/>
      <c r="X282" s="141"/>
      <c r="Y282" s="141"/>
      <c r="Z282" s="141"/>
      <c r="AA282" s="141"/>
      <c r="AB282" s="141"/>
      <c r="AC282" s="141"/>
      <c r="AD282" s="141"/>
      <c r="AE282" s="141"/>
      <c r="AF282" s="141"/>
      <c r="AG282" s="141"/>
      <c r="AH282" s="388">
        <f t="shared" ref="AH282:BF282" si="61">(AG282+5.35)</f>
        <v>5.35</v>
      </c>
      <c r="AI282" s="69">
        <f t="shared" si="61"/>
        <v>10.7</v>
      </c>
      <c r="AJ282" s="69">
        <f t="shared" si="61"/>
        <v>16.049999999999997</v>
      </c>
      <c r="AK282" s="69">
        <f t="shared" si="61"/>
        <v>21.4</v>
      </c>
      <c r="AL282" s="69">
        <f t="shared" si="61"/>
        <v>26.75</v>
      </c>
      <c r="AM282" s="69">
        <f t="shared" si="61"/>
        <v>32.1</v>
      </c>
      <c r="AN282" s="69">
        <f t="shared" si="61"/>
        <v>37.450000000000003</v>
      </c>
      <c r="AO282" s="69">
        <f t="shared" si="61"/>
        <v>42.800000000000004</v>
      </c>
      <c r="AP282" s="69">
        <f t="shared" si="61"/>
        <v>48.150000000000006</v>
      </c>
      <c r="AQ282" s="69">
        <f t="shared" si="61"/>
        <v>53.500000000000007</v>
      </c>
      <c r="AR282" s="69">
        <f t="shared" si="61"/>
        <v>58.850000000000009</v>
      </c>
      <c r="AS282" s="69">
        <f t="shared" si="61"/>
        <v>64.2</v>
      </c>
      <c r="AT282" s="69">
        <f t="shared" si="61"/>
        <v>69.55</v>
      </c>
      <c r="AU282" s="69">
        <f t="shared" si="61"/>
        <v>74.899999999999991</v>
      </c>
      <c r="AV282" s="69">
        <f t="shared" si="61"/>
        <v>80.249999999999986</v>
      </c>
      <c r="AW282" s="69">
        <f t="shared" si="61"/>
        <v>85.59999999999998</v>
      </c>
      <c r="AX282" s="69">
        <f t="shared" si="61"/>
        <v>90.949999999999974</v>
      </c>
      <c r="AY282" s="69">
        <f t="shared" si="61"/>
        <v>96.299999999999969</v>
      </c>
      <c r="AZ282" s="69">
        <f t="shared" si="61"/>
        <v>101.64999999999996</v>
      </c>
      <c r="BA282" s="69">
        <f t="shared" si="61"/>
        <v>106.99999999999996</v>
      </c>
      <c r="BB282" s="69">
        <f t="shared" si="61"/>
        <v>112.34999999999995</v>
      </c>
      <c r="BC282" s="69">
        <f t="shared" si="61"/>
        <v>117.69999999999995</v>
      </c>
      <c r="BD282" s="69">
        <f t="shared" si="61"/>
        <v>123.04999999999994</v>
      </c>
      <c r="BE282" s="69">
        <f t="shared" si="61"/>
        <v>128.39999999999995</v>
      </c>
      <c r="BF282" s="69">
        <f t="shared" si="61"/>
        <v>133.74999999999994</v>
      </c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95" s="15" customFormat="1" ht="15.95" customHeight="1" outlineLevel="2" x14ac:dyDescent="0.3">
      <c r="A283" s="297">
        <v>7</v>
      </c>
      <c r="B283" s="299" t="s">
        <v>438</v>
      </c>
      <c r="C283" s="112" t="s">
        <v>475</v>
      </c>
      <c r="D283" s="32" t="s">
        <v>52</v>
      </c>
      <c r="E283" s="33" t="s">
        <v>29</v>
      </c>
      <c r="F283" s="55" t="s">
        <v>43</v>
      </c>
      <c r="G283" s="55" t="s">
        <v>50</v>
      </c>
      <c r="H283" s="32">
        <v>4.7009999999999996</v>
      </c>
      <c r="I283" s="220">
        <v>0.7</v>
      </c>
      <c r="J283" s="69">
        <v>15</v>
      </c>
      <c r="K283" s="69">
        <f t="shared" si="51"/>
        <v>49.360499999999995</v>
      </c>
      <c r="L283" s="141"/>
      <c r="M283" s="141"/>
      <c r="N283" s="141"/>
      <c r="O283" s="141"/>
      <c r="P283" s="141"/>
      <c r="Q283" s="141"/>
      <c r="R283" s="141"/>
      <c r="S283" s="141"/>
      <c r="T283" s="141"/>
      <c r="U283" s="141"/>
      <c r="V283" s="141"/>
      <c r="W283" s="141"/>
      <c r="X283" s="141"/>
      <c r="Y283" s="141"/>
      <c r="Z283" s="141"/>
      <c r="AA283" s="141"/>
      <c r="AB283" s="141"/>
      <c r="AC283" s="141"/>
      <c r="AD283" s="141"/>
      <c r="AE283" s="141"/>
      <c r="AF283" s="141"/>
      <c r="AG283" s="141"/>
      <c r="AH283" s="388">
        <f t="shared" ref="AH283:BW283" si="62">(AG283+4.94)</f>
        <v>4.9400000000000004</v>
      </c>
      <c r="AI283" s="69">
        <f t="shared" si="62"/>
        <v>9.8800000000000008</v>
      </c>
      <c r="AJ283" s="69">
        <f t="shared" si="62"/>
        <v>14.82</v>
      </c>
      <c r="AK283" s="69">
        <f t="shared" si="62"/>
        <v>19.760000000000002</v>
      </c>
      <c r="AL283" s="69">
        <f t="shared" si="62"/>
        <v>24.700000000000003</v>
      </c>
      <c r="AM283" s="69">
        <f t="shared" si="62"/>
        <v>29.640000000000004</v>
      </c>
      <c r="AN283" s="69">
        <f t="shared" si="62"/>
        <v>34.580000000000005</v>
      </c>
      <c r="AO283" s="69">
        <f t="shared" si="62"/>
        <v>39.520000000000003</v>
      </c>
      <c r="AP283" s="69">
        <f t="shared" si="62"/>
        <v>44.46</v>
      </c>
      <c r="AQ283" s="69">
        <f t="shared" si="62"/>
        <v>49.4</v>
      </c>
      <c r="AR283" s="69">
        <f t="shared" si="62"/>
        <v>54.339999999999996</v>
      </c>
      <c r="AS283" s="69">
        <f t="shared" si="62"/>
        <v>59.279999999999994</v>
      </c>
      <c r="AT283" s="69">
        <f t="shared" si="62"/>
        <v>64.22</v>
      </c>
      <c r="AU283" s="69">
        <f t="shared" si="62"/>
        <v>69.16</v>
      </c>
      <c r="AV283" s="69">
        <f t="shared" si="62"/>
        <v>74.099999999999994</v>
      </c>
      <c r="AW283" s="69">
        <f t="shared" si="62"/>
        <v>79.039999999999992</v>
      </c>
      <c r="AX283" s="69">
        <f t="shared" si="62"/>
        <v>83.97999999999999</v>
      </c>
      <c r="AY283" s="69">
        <f t="shared" si="62"/>
        <v>88.919999999999987</v>
      </c>
      <c r="AZ283" s="69">
        <f t="shared" si="62"/>
        <v>93.859999999999985</v>
      </c>
      <c r="BA283" s="69">
        <f t="shared" si="62"/>
        <v>98.799999999999983</v>
      </c>
      <c r="BB283" s="69">
        <f t="shared" si="62"/>
        <v>103.73999999999998</v>
      </c>
      <c r="BC283" s="69">
        <f t="shared" si="62"/>
        <v>108.67999999999998</v>
      </c>
      <c r="BD283" s="69">
        <f t="shared" si="62"/>
        <v>113.61999999999998</v>
      </c>
      <c r="BE283" s="69">
        <f t="shared" si="62"/>
        <v>118.55999999999997</v>
      </c>
      <c r="BF283" s="69">
        <f t="shared" si="62"/>
        <v>123.49999999999997</v>
      </c>
      <c r="BG283" s="69">
        <f t="shared" si="62"/>
        <v>128.43999999999997</v>
      </c>
      <c r="BH283" s="69">
        <f t="shared" si="62"/>
        <v>133.37999999999997</v>
      </c>
      <c r="BI283" s="69">
        <f t="shared" si="62"/>
        <v>138.31999999999996</v>
      </c>
      <c r="BJ283" s="69">
        <f t="shared" si="62"/>
        <v>143.25999999999996</v>
      </c>
      <c r="BK283" s="69">
        <f t="shared" si="62"/>
        <v>148.19999999999996</v>
      </c>
      <c r="BL283" s="69">
        <f t="shared" si="62"/>
        <v>153.13999999999996</v>
      </c>
      <c r="BM283" s="69">
        <f t="shared" si="62"/>
        <v>158.07999999999996</v>
      </c>
      <c r="BN283" s="69">
        <f t="shared" si="62"/>
        <v>163.01999999999995</v>
      </c>
      <c r="BO283" s="69">
        <f t="shared" si="62"/>
        <v>167.95999999999995</v>
      </c>
      <c r="BP283" s="69">
        <f t="shared" si="62"/>
        <v>172.89999999999995</v>
      </c>
      <c r="BQ283" s="69">
        <f t="shared" si="62"/>
        <v>177.83999999999995</v>
      </c>
      <c r="BR283" s="69">
        <f t="shared" si="62"/>
        <v>182.77999999999994</v>
      </c>
      <c r="BS283" s="69">
        <f t="shared" si="62"/>
        <v>187.71999999999994</v>
      </c>
      <c r="BT283" s="69">
        <f t="shared" si="62"/>
        <v>192.65999999999994</v>
      </c>
      <c r="BU283" s="69">
        <f t="shared" si="62"/>
        <v>197.59999999999994</v>
      </c>
      <c r="BV283" s="69">
        <f t="shared" si="62"/>
        <v>202.53999999999994</v>
      </c>
      <c r="BW283" s="69">
        <f t="shared" si="62"/>
        <v>207.47999999999993</v>
      </c>
      <c r="BX283" s="69">
        <f t="shared" ref="BX283:CQ283" si="63">(BW283+4.94)</f>
        <v>212.41999999999993</v>
      </c>
      <c r="BY283" s="69">
        <f t="shared" si="63"/>
        <v>217.35999999999993</v>
      </c>
      <c r="BZ283" s="69">
        <f t="shared" si="63"/>
        <v>222.29999999999993</v>
      </c>
      <c r="CA283" s="69">
        <f t="shared" si="63"/>
        <v>227.23999999999992</v>
      </c>
      <c r="CB283" s="69">
        <f t="shared" si="63"/>
        <v>232.17999999999992</v>
      </c>
      <c r="CC283" s="69">
        <f t="shared" si="63"/>
        <v>237.11999999999992</v>
      </c>
      <c r="CD283" s="69">
        <f t="shared" si="63"/>
        <v>242.05999999999992</v>
      </c>
      <c r="CE283" s="69">
        <f t="shared" si="63"/>
        <v>246.99999999999991</v>
      </c>
      <c r="CF283" s="69">
        <f t="shared" si="63"/>
        <v>251.93999999999991</v>
      </c>
      <c r="CG283" s="69">
        <f t="shared" si="63"/>
        <v>256.87999999999994</v>
      </c>
      <c r="CH283" s="69">
        <f t="shared" si="63"/>
        <v>261.81999999999994</v>
      </c>
      <c r="CI283" s="69">
        <f t="shared" si="63"/>
        <v>266.75999999999993</v>
      </c>
      <c r="CJ283" s="69">
        <f t="shared" si="63"/>
        <v>271.69999999999993</v>
      </c>
      <c r="CK283" s="69">
        <f t="shared" si="63"/>
        <v>276.63999999999993</v>
      </c>
      <c r="CL283" s="69">
        <f t="shared" si="63"/>
        <v>281.57999999999993</v>
      </c>
      <c r="CM283" s="69">
        <f t="shared" si="63"/>
        <v>286.51999999999992</v>
      </c>
      <c r="CN283" s="69">
        <f t="shared" si="63"/>
        <v>291.45999999999992</v>
      </c>
      <c r="CO283" s="69">
        <f t="shared" si="63"/>
        <v>296.39999999999992</v>
      </c>
      <c r="CP283" s="69">
        <f t="shared" si="63"/>
        <v>301.33999999999992</v>
      </c>
      <c r="CQ283" s="69">
        <f t="shared" si="63"/>
        <v>306.27999999999992</v>
      </c>
    </row>
    <row r="284" spans="1:95" s="15" customFormat="1" ht="15.95" customHeight="1" outlineLevel="2" x14ac:dyDescent="0.3">
      <c r="A284" s="297">
        <v>8</v>
      </c>
      <c r="B284" s="299" t="s">
        <v>438</v>
      </c>
      <c r="C284" s="112" t="s">
        <v>480</v>
      </c>
      <c r="D284" s="32" t="s">
        <v>53</v>
      </c>
      <c r="E284" s="44" t="s">
        <v>43</v>
      </c>
      <c r="F284" s="55" t="s">
        <v>43</v>
      </c>
      <c r="G284" s="43" t="s">
        <v>50</v>
      </c>
      <c r="H284" s="46">
        <v>1.0640000000000001</v>
      </c>
      <c r="I284" s="220">
        <v>0.7</v>
      </c>
      <c r="J284" s="69">
        <v>15</v>
      </c>
      <c r="K284" s="69">
        <f t="shared" si="51"/>
        <v>11.172000000000001</v>
      </c>
      <c r="L284" s="141"/>
      <c r="M284" s="141"/>
      <c r="N284" s="141"/>
      <c r="O284" s="141"/>
      <c r="P284" s="141"/>
      <c r="Q284" s="141"/>
      <c r="R284" s="141"/>
      <c r="S284" s="141"/>
      <c r="T284" s="141"/>
      <c r="U284" s="141"/>
      <c r="V284" s="141"/>
      <c r="W284" s="141"/>
      <c r="X284" s="141"/>
      <c r="Y284" s="141"/>
      <c r="Z284" s="141"/>
      <c r="AA284" s="141"/>
      <c r="AB284" s="141"/>
      <c r="AC284" s="141"/>
      <c r="AD284" s="141"/>
      <c r="AE284" s="141"/>
      <c r="AF284" s="141"/>
      <c r="AG284" s="141"/>
      <c r="AH284" s="388">
        <f t="shared" ref="AH284:AQ285" si="64">(AG284+1.12)</f>
        <v>1.1200000000000001</v>
      </c>
      <c r="AI284" s="69">
        <f t="shared" si="64"/>
        <v>2.2400000000000002</v>
      </c>
      <c r="AJ284" s="69">
        <f t="shared" si="64"/>
        <v>3.3600000000000003</v>
      </c>
      <c r="AK284" s="69">
        <f t="shared" si="64"/>
        <v>4.4800000000000004</v>
      </c>
      <c r="AL284" s="69">
        <f t="shared" si="64"/>
        <v>5.6000000000000005</v>
      </c>
      <c r="AM284" s="69">
        <f t="shared" si="64"/>
        <v>6.7200000000000006</v>
      </c>
      <c r="AN284" s="69">
        <f t="shared" si="64"/>
        <v>7.8400000000000007</v>
      </c>
      <c r="AO284" s="69">
        <f t="shared" si="64"/>
        <v>8.9600000000000009</v>
      </c>
      <c r="AP284" s="69">
        <f t="shared" si="64"/>
        <v>10.080000000000002</v>
      </c>
      <c r="AQ284" s="69">
        <f t="shared" si="64"/>
        <v>11.200000000000003</v>
      </c>
      <c r="AR284" s="69">
        <f t="shared" ref="AR284:BG285" si="65">(AQ284+1.12)</f>
        <v>12.320000000000004</v>
      </c>
      <c r="AS284" s="69">
        <f t="shared" si="65"/>
        <v>13.440000000000005</v>
      </c>
      <c r="AT284" s="69">
        <f t="shared" si="65"/>
        <v>14.560000000000006</v>
      </c>
      <c r="AU284" s="69">
        <f t="shared" si="65"/>
        <v>15.680000000000007</v>
      </c>
      <c r="AV284" s="69">
        <f t="shared" si="65"/>
        <v>16.800000000000008</v>
      </c>
      <c r="AW284" s="69">
        <f t="shared" si="65"/>
        <v>17.920000000000009</v>
      </c>
      <c r="AX284" s="69">
        <f t="shared" si="65"/>
        <v>19.04000000000001</v>
      </c>
      <c r="AY284" s="69">
        <f t="shared" si="65"/>
        <v>20.160000000000011</v>
      </c>
      <c r="AZ284" s="69">
        <f t="shared" si="65"/>
        <v>21.280000000000012</v>
      </c>
      <c r="BA284" s="69">
        <f t="shared" si="65"/>
        <v>22.400000000000013</v>
      </c>
      <c r="BB284" s="69">
        <f t="shared" si="65"/>
        <v>23.520000000000014</v>
      </c>
      <c r="BC284" s="69">
        <f t="shared" si="65"/>
        <v>24.640000000000015</v>
      </c>
      <c r="BD284" s="69">
        <f t="shared" si="65"/>
        <v>25.760000000000016</v>
      </c>
      <c r="BE284" s="69">
        <f t="shared" si="65"/>
        <v>26.880000000000017</v>
      </c>
      <c r="BF284" s="69">
        <f t="shared" si="65"/>
        <v>28.000000000000018</v>
      </c>
      <c r="BG284" s="69">
        <f t="shared" si="65"/>
        <v>29.120000000000019</v>
      </c>
      <c r="BH284" s="69">
        <f t="shared" ref="BH284:BW285" si="66">(BG284+1.12)</f>
        <v>30.24000000000002</v>
      </c>
      <c r="BI284" s="69">
        <f t="shared" si="66"/>
        <v>31.360000000000021</v>
      </c>
      <c r="BJ284" s="69">
        <f t="shared" si="66"/>
        <v>32.480000000000018</v>
      </c>
      <c r="BK284" s="69">
        <f t="shared" si="66"/>
        <v>33.600000000000016</v>
      </c>
      <c r="BL284" s="69">
        <f t="shared" si="66"/>
        <v>34.720000000000013</v>
      </c>
      <c r="BM284" s="69">
        <f t="shared" si="66"/>
        <v>35.840000000000011</v>
      </c>
      <c r="BN284" s="69">
        <f t="shared" si="66"/>
        <v>36.960000000000008</v>
      </c>
      <c r="BO284" s="69">
        <f t="shared" si="66"/>
        <v>38.080000000000005</v>
      </c>
      <c r="BP284" s="69">
        <f t="shared" si="66"/>
        <v>39.200000000000003</v>
      </c>
      <c r="BQ284" s="69">
        <f t="shared" si="66"/>
        <v>40.32</v>
      </c>
      <c r="BR284" s="69">
        <f t="shared" si="66"/>
        <v>41.44</v>
      </c>
      <c r="BS284" s="69">
        <f t="shared" si="66"/>
        <v>42.559999999999995</v>
      </c>
      <c r="BT284" s="69">
        <f t="shared" si="66"/>
        <v>43.679999999999993</v>
      </c>
      <c r="BU284" s="69">
        <f t="shared" si="66"/>
        <v>44.79999999999999</v>
      </c>
      <c r="BV284" s="69">
        <f t="shared" si="66"/>
        <v>45.919999999999987</v>
      </c>
      <c r="BW284" s="69">
        <f t="shared" si="66"/>
        <v>47.039999999999985</v>
      </c>
      <c r="BX284" s="69">
        <f t="shared" ref="BX284:CL285" si="67">(BW284+1.12)</f>
        <v>48.159999999999982</v>
      </c>
      <c r="BY284" s="69">
        <f t="shared" si="67"/>
        <v>49.27999999999998</v>
      </c>
      <c r="BZ284" s="69">
        <f t="shared" si="67"/>
        <v>50.399999999999977</v>
      </c>
      <c r="CA284" s="69">
        <f t="shared" si="67"/>
        <v>51.519999999999975</v>
      </c>
      <c r="CB284" s="69">
        <f t="shared" si="67"/>
        <v>52.639999999999972</v>
      </c>
      <c r="CC284" s="69">
        <f t="shared" si="67"/>
        <v>53.75999999999997</v>
      </c>
      <c r="CD284" s="69">
        <f t="shared" si="67"/>
        <v>54.879999999999967</v>
      </c>
      <c r="CE284" s="69">
        <f t="shared" si="67"/>
        <v>55.999999999999964</v>
      </c>
      <c r="CF284" s="69">
        <f t="shared" si="67"/>
        <v>57.119999999999962</v>
      </c>
      <c r="CG284" s="69">
        <f t="shared" si="67"/>
        <v>58.239999999999959</v>
      </c>
      <c r="CH284" s="69">
        <f t="shared" si="67"/>
        <v>59.359999999999957</v>
      </c>
      <c r="CI284" s="69">
        <f t="shared" si="67"/>
        <v>60.479999999999954</v>
      </c>
      <c r="CJ284" s="69">
        <f t="shared" si="67"/>
        <v>61.599999999999952</v>
      </c>
      <c r="CK284" s="69">
        <f t="shared" si="67"/>
        <v>62.719999999999949</v>
      </c>
      <c r="CL284" s="69">
        <f t="shared" si="67"/>
        <v>63.839999999999947</v>
      </c>
    </row>
    <row r="285" spans="1:95" s="15" customFormat="1" ht="15.95" customHeight="1" outlineLevel="2" x14ac:dyDescent="0.3">
      <c r="A285" s="297">
        <v>9</v>
      </c>
      <c r="B285" s="171" t="s">
        <v>438</v>
      </c>
      <c r="C285" s="112" t="s">
        <v>482</v>
      </c>
      <c r="D285" s="157" t="s">
        <v>53</v>
      </c>
      <c r="E285" s="44" t="s">
        <v>43</v>
      </c>
      <c r="F285" s="300" t="s">
        <v>43</v>
      </c>
      <c r="G285" s="156" t="s">
        <v>50</v>
      </c>
      <c r="H285" s="46">
        <v>1.0660000000000001</v>
      </c>
      <c r="I285" s="220">
        <v>0.7</v>
      </c>
      <c r="J285" s="69">
        <v>15</v>
      </c>
      <c r="K285" s="69">
        <f t="shared" si="51"/>
        <v>11.193</v>
      </c>
      <c r="L285" s="141"/>
      <c r="M285" s="141"/>
      <c r="N285" s="141"/>
      <c r="O285" s="141"/>
      <c r="P285" s="141"/>
      <c r="Q285" s="141"/>
      <c r="R285" s="141"/>
      <c r="S285" s="141"/>
      <c r="T285" s="141"/>
      <c r="U285" s="141"/>
      <c r="V285" s="141"/>
      <c r="W285" s="141"/>
      <c r="X285" s="141"/>
      <c r="Y285" s="141"/>
      <c r="Z285" s="141"/>
      <c r="AA285" s="141"/>
      <c r="AB285" s="141"/>
      <c r="AC285" s="141"/>
      <c r="AD285" s="141"/>
      <c r="AE285" s="141"/>
      <c r="AF285" s="141"/>
      <c r="AG285" s="141"/>
      <c r="AH285" s="388">
        <f t="shared" si="64"/>
        <v>1.1200000000000001</v>
      </c>
      <c r="AI285" s="69">
        <f t="shared" si="64"/>
        <v>2.2400000000000002</v>
      </c>
      <c r="AJ285" s="69">
        <f t="shared" si="64"/>
        <v>3.3600000000000003</v>
      </c>
      <c r="AK285" s="69">
        <f t="shared" si="64"/>
        <v>4.4800000000000004</v>
      </c>
      <c r="AL285" s="69">
        <f t="shared" si="64"/>
        <v>5.6000000000000005</v>
      </c>
      <c r="AM285" s="69">
        <f t="shared" si="64"/>
        <v>6.7200000000000006</v>
      </c>
      <c r="AN285" s="69">
        <f t="shared" si="64"/>
        <v>7.8400000000000007</v>
      </c>
      <c r="AO285" s="69">
        <f t="shared" si="64"/>
        <v>8.9600000000000009</v>
      </c>
      <c r="AP285" s="69">
        <f t="shared" si="64"/>
        <v>10.080000000000002</v>
      </c>
      <c r="AQ285" s="69">
        <f t="shared" si="64"/>
        <v>11.200000000000003</v>
      </c>
      <c r="AR285" s="69">
        <f t="shared" si="65"/>
        <v>12.320000000000004</v>
      </c>
      <c r="AS285" s="69">
        <f t="shared" si="65"/>
        <v>13.440000000000005</v>
      </c>
      <c r="AT285" s="69">
        <f t="shared" si="65"/>
        <v>14.560000000000006</v>
      </c>
      <c r="AU285" s="69">
        <f t="shared" si="65"/>
        <v>15.680000000000007</v>
      </c>
      <c r="AV285" s="69">
        <f t="shared" si="65"/>
        <v>16.800000000000008</v>
      </c>
      <c r="AW285" s="69">
        <f t="shared" si="65"/>
        <v>17.920000000000009</v>
      </c>
      <c r="AX285" s="69">
        <f t="shared" si="65"/>
        <v>19.04000000000001</v>
      </c>
      <c r="AY285" s="69">
        <f t="shared" si="65"/>
        <v>20.160000000000011</v>
      </c>
      <c r="AZ285" s="69">
        <f t="shared" si="65"/>
        <v>21.280000000000012</v>
      </c>
      <c r="BA285" s="69">
        <f t="shared" si="65"/>
        <v>22.400000000000013</v>
      </c>
      <c r="BB285" s="69">
        <f t="shared" si="65"/>
        <v>23.520000000000014</v>
      </c>
      <c r="BC285" s="69">
        <f t="shared" si="65"/>
        <v>24.640000000000015</v>
      </c>
      <c r="BD285" s="69">
        <f t="shared" si="65"/>
        <v>25.760000000000016</v>
      </c>
      <c r="BE285" s="69">
        <f t="shared" si="65"/>
        <v>26.880000000000017</v>
      </c>
      <c r="BF285" s="69">
        <f t="shared" si="65"/>
        <v>28.000000000000018</v>
      </c>
      <c r="BG285" s="69">
        <f t="shared" si="65"/>
        <v>29.120000000000019</v>
      </c>
      <c r="BH285" s="69">
        <f t="shared" si="66"/>
        <v>30.24000000000002</v>
      </c>
      <c r="BI285" s="69">
        <f t="shared" si="66"/>
        <v>31.360000000000021</v>
      </c>
      <c r="BJ285" s="69">
        <f t="shared" si="66"/>
        <v>32.480000000000018</v>
      </c>
      <c r="BK285" s="69">
        <f t="shared" si="66"/>
        <v>33.600000000000016</v>
      </c>
      <c r="BL285" s="69">
        <f t="shared" si="66"/>
        <v>34.720000000000013</v>
      </c>
      <c r="BM285" s="69">
        <f t="shared" si="66"/>
        <v>35.840000000000011</v>
      </c>
      <c r="BN285" s="69">
        <f t="shared" si="66"/>
        <v>36.960000000000008</v>
      </c>
      <c r="BO285" s="69">
        <f t="shared" si="66"/>
        <v>38.080000000000005</v>
      </c>
      <c r="BP285" s="69">
        <f t="shared" si="66"/>
        <v>39.200000000000003</v>
      </c>
      <c r="BQ285" s="69">
        <f t="shared" si="66"/>
        <v>40.32</v>
      </c>
      <c r="BR285" s="69">
        <f t="shared" si="66"/>
        <v>41.44</v>
      </c>
      <c r="BS285" s="69">
        <f t="shared" si="66"/>
        <v>42.559999999999995</v>
      </c>
      <c r="BT285" s="69">
        <f t="shared" si="66"/>
        <v>43.679999999999993</v>
      </c>
      <c r="BU285" s="69">
        <f t="shared" si="66"/>
        <v>44.79999999999999</v>
      </c>
      <c r="BV285" s="69">
        <f t="shared" si="66"/>
        <v>45.919999999999987</v>
      </c>
      <c r="BW285" s="69">
        <f t="shared" si="66"/>
        <v>47.039999999999985</v>
      </c>
      <c r="BX285" s="69">
        <f t="shared" si="67"/>
        <v>48.159999999999982</v>
      </c>
      <c r="BY285" s="69">
        <f t="shared" si="67"/>
        <v>49.27999999999998</v>
      </c>
      <c r="BZ285" s="69">
        <f t="shared" si="67"/>
        <v>50.399999999999977</v>
      </c>
      <c r="CA285" s="69">
        <f t="shared" si="67"/>
        <v>51.519999999999975</v>
      </c>
      <c r="CB285" s="69">
        <f t="shared" si="67"/>
        <v>52.639999999999972</v>
      </c>
      <c r="CC285" s="69">
        <f t="shared" si="67"/>
        <v>53.75999999999997</v>
      </c>
      <c r="CD285" s="69">
        <f t="shared" si="67"/>
        <v>54.879999999999967</v>
      </c>
      <c r="CE285" s="69">
        <f t="shared" si="67"/>
        <v>55.999999999999964</v>
      </c>
      <c r="CF285" s="69">
        <f t="shared" si="67"/>
        <v>57.119999999999962</v>
      </c>
      <c r="CG285" s="69">
        <f t="shared" si="67"/>
        <v>58.239999999999959</v>
      </c>
      <c r="CH285" s="69">
        <f t="shared" si="67"/>
        <v>59.359999999999957</v>
      </c>
      <c r="CI285" s="69">
        <f t="shared" si="67"/>
        <v>60.479999999999954</v>
      </c>
      <c r="CJ285" s="69">
        <f t="shared" si="67"/>
        <v>61.599999999999952</v>
      </c>
      <c r="CK285" s="69">
        <f t="shared" si="67"/>
        <v>62.719999999999949</v>
      </c>
      <c r="CL285" s="69">
        <f t="shared" si="67"/>
        <v>63.839999999999947</v>
      </c>
    </row>
    <row r="286" spans="1:95" s="15" customFormat="1" ht="15.95" customHeight="1" outlineLevel="2" x14ac:dyDescent="0.3">
      <c r="A286" s="297">
        <v>10</v>
      </c>
      <c r="B286" s="171" t="s">
        <v>438</v>
      </c>
      <c r="C286" s="112" t="s">
        <v>484</v>
      </c>
      <c r="D286" s="157" t="s">
        <v>53</v>
      </c>
      <c r="E286" s="44" t="s">
        <v>43</v>
      </c>
      <c r="F286" s="300" t="s">
        <v>43</v>
      </c>
      <c r="G286" s="156" t="s">
        <v>50</v>
      </c>
      <c r="H286" s="46">
        <v>3.4119999999999999</v>
      </c>
      <c r="I286" s="220">
        <v>0.7</v>
      </c>
      <c r="J286" s="69">
        <v>15</v>
      </c>
      <c r="K286" s="69">
        <f t="shared" si="51"/>
        <v>35.826000000000001</v>
      </c>
      <c r="L286" s="141"/>
      <c r="M286" s="141"/>
      <c r="N286" s="141"/>
      <c r="O286" s="141"/>
      <c r="P286" s="141"/>
      <c r="Q286" s="141"/>
      <c r="R286" s="141"/>
      <c r="S286" s="141"/>
      <c r="T286" s="141"/>
      <c r="U286" s="141"/>
      <c r="V286" s="141"/>
      <c r="W286" s="141"/>
      <c r="X286" s="141"/>
      <c r="Y286" s="141"/>
      <c r="Z286" s="141"/>
      <c r="AA286" s="141"/>
      <c r="AB286" s="141"/>
      <c r="AC286" s="141"/>
      <c r="AD286" s="141"/>
      <c r="AE286" s="141"/>
      <c r="AF286" s="141"/>
      <c r="AG286" s="141"/>
      <c r="AH286" s="388">
        <f t="shared" ref="AH286:BW286" si="68">(AG286+3.58)</f>
        <v>3.58</v>
      </c>
      <c r="AI286" s="69">
        <f t="shared" si="68"/>
        <v>7.16</v>
      </c>
      <c r="AJ286" s="69">
        <f t="shared" si="68"/>
        <v>10.74</v>
      </c>
      <c r="AK286" s="69">
        <f t="shared" si="68"/>
        <v>14.32</v>
      </c>
      <c r="AL286" s="69">
        <f t="shared" si="68"/>
        <v>17.899999999999999</v>
      </c>
      <c r="AM286" s="69">
        <f t="shared" si="68"/>
        <v>21.479999999999997</v>
      </c>
      <c r="AN286" s="69">
        <f t="shared" si="68"/>
        <v>25.059999999999995</v>
      </c>
      <c r="AO286" s="69">
        <f t="shared" si="68"/>
        <v>28.639999999999993</v>
      </c>
      <c r="AP286" s="69">
        <f t="shared" si="68"/>
        <v>32.219999999999992</v>
      </c>
      <c r="AQ286" s="69">
        <f t="shared" si="68"/>
        <v>35.79999999999999</v>
      </c>
      <c r="AR286" s="69">
        <f t="shared" si="68"/>
        <v>39.379999999999988</v>
      </c>
      <c r="AS286" s="69">
        <f t="shared" si="68"/>
        <v>42.959999999999987</v>
      </c>
      <c r="AT286" s="69">
        <f t="shared" si="68"/>
        <v>46.539999999999985</v>
      </c>
      <c r="AU286" s="69">
        <f t="shared" si="68"/>
        <v>50.119999999999983</v>
      </c>
      <c r="AV286" s="69">
        <f t="shared" si="68"/>
        <v>53.699999999999982</v>
      </c>
      <c r="AW286" s="69">
        <f t="shared" si="68"/>
        <v>57.27999999999998</v>
      </c>
      <c r="AX286" s="69">
        <f t="shared" si="68"/>
        <v>60.859999999999978</v>
      </c>
      <c r="AY286" s="69">
        <f t="shared" si="68"/>
        <v>64.439999999999984</v>
      </c>
      <c r="AZ286" s="69">
        <f t="shared" si="68"/>
        <v>68.019999999999982</v>
      </c>
      <c r="BA286" s="69">
        <f t="shared" si="68"/>
        <v>71.59999999999998</v>
      </c>
      <c r="BB286" s="69">
        <f t="shared" si="68"/>
        <v>75.179999999999978</v>
      </c>
      <c r="BC286" s="69">
        <f t="shared" si="68"/>
        <v>78.759999999999977</v>
      </c>
      <c r="BD286" s="69">
        <f t="shared" si="68"/>
        <v>82.339999999999975</v>
      </c>
      <c r="BE286" s="69">
        <f t="shared" si="68"/>
        <v>85.919999999999973</v>
      </c>
      <c r="BF286" s="69">
        <f t="shared" si="68"/>
        <v>89.499999999999972</v>
      </c>
      <c r="BG286" s="69">
        <f t="shared" si="68"/>
        <v>93.07999999999997</v>
      </c>
      <c r="BH286" s="69">
        <f t="shared" si="68"/>
        <v>96.659999999999968</v>
      </c>
      <c r="BI286" s="69">
        <f t="shared" si="68"/>
        <v>100.23999999999997</v>
      </c>
      <c r="BJ286" s="69">
        <f t="shared" si="68"/>
        <v>103.81999999999996</v>
      </c>
      <c r="BK286" s="69">
        <f t="shared" si="68"/>
        <v>107.39999999999996</v>
      </c>
      <c r="BL286" s="69">
        <f t="shared" si="68"/>
        <v>110.97999999999996</v>
      </c>
      <c r="BM286" s="69">
        <f t="shared" si="68"/>
        <v>114.55999999999996</v>
      </c>
      <c r="BN286" s="69">
        <f t="shared" si="68"/>
        <v>118.13999999999996</v>
      </c>
      <c r="BO286" s="69">
        <f t="shared" si="68"/>
        <v>121.71999999999996</v>
      </c>
      <c r="BP286" s="69">
        <f t="shared" si="68"/>
        <v>125.29999999999995</v>
      </c>
      <c r="BQ286" s="69">
        <f t="shared" si="68"/>
        <v>128.87999999999997</v>
      </c>
      <c r="BR286" s="69">
        <f t="shared" si="68"/>
        <v>132.45999999999998</v>
      </c>
      <c r="BS286" s="69">
        <f t="shared" si="68"/>
        <v>136.04</v>
      </c>
      <c r="BT286" s="69">
        <f t="shared" si="68"/>
        <v>139.62</v>
      </c>
      <c r="BU286" s="69">
        <f t="shared" si="68"/>
        <v>143.20000000000002</v>
      </c>
      <c r="BV286" s="69">
        <f t="shared" si="68"/>
        <v>146.78000000000003</v>
      </c>
      <c r="BW286" s="69">
        <f t="shared" si="68"/>
        <v>150.36000000000004</v>
      </c>
      <c r="BX286" s="69">
        <f t="shared" ref="BX286:CO286" si="69">(BW286+3.58)</f>
        <v>153.94000000000005</v>
      </c>
      <c r="BY286" s="69">
        <f t="shared" si="69"/>
        <v>157.52000000000007</v>
      </c>
      <c r="BZ286" s="69">
        <f t="shared" si="69"/>
        <v>161.10000000000008</v>
      </c>
      <c r="CA286" s="69">
        <f t="shared" si="69"/>
        <v>164.68000000000009</v>
      </c>
      <c r="CB286" s="69">
        <f t="shared" si="69"/>
        <v>168.2600000000001</v>
      </c>
      <c r="CC286" s="69">
        <f t="shared" si="69"/>
        <v>171.84000000000012</v>
      </c>
      <c r="CD286" s="69">
        <f t="shared" si="69"/>
        <v>175.42000000000013</v>
      </c>
      <c r="CE286" s="69">
        <f t="shared" si="69"/>
        <v>179.00000000000014</v>
      </c>
      <c r="CF286" s="69">
        <f t="shared" si="69"/>
        <v>182.58000000000015</v>
      </c>
      <c r="CG286" s="69">
        <f t="shared" si="69"/>
        <v>186.16000000000017</v>
      </c>
      <c r="CH286" s="69">
        <f t="shared" si="69"/>
        <v>189.74000000000018</v>
      </c>
      <c r="CI286" s="69">
        <f t="shared" si="69"/>
        <v>193.32000000000019</v>
      </c>
      <c r="CJ286" s="69">
        <f t="shared" si="69"/>
        <v>196.9000000000002</v>
      </c>
      <c r="CK286" s="69">
        <f t="shared" si="69"/>
        <v>200.48000000000022</v>
      </c>
      <c r="CL286" s="69">
        <f>(CK286+3.58)</f>
        <v>204.06000000000023</v>
      </c>
      <c r="CM286" s="69">
        <f t="shared" si="69"/>
        <v>207.64000000000024</v>
      </c>
      <c r="CN286" s="69">
        <f>(CM286+3.58)</f>
        <v>211.22000000000025</v>
      </c>
      <c r="CO286" s="69">
        <f t="shared" si="69"/>
        <v>214.80000000000027</v>
      </c>
      <c r="CP286" s="69">
        <f>(CO286+3.58)</f>
        <v>218.38000000000028</v>
      </c>
      <c r="CQ286" s="69">
        <f>(CP286+3.58)</f>
        <v>221.96000000000029</v>
      </c>
    </row>
    <row r="287" spans="1:95" s="96" customFormat="1" ht="15.95" customHeight="1" outlineLevel="2" x14ac:dyDescent="0.3">
      <c r="A287" s="297">
        <v>11</v>
      </c>
      <c r="B287" s="171" t="s">
        <v>438</v>
      </c>
      <c r="C287" s="32" t="s">
        <v>746</v>
      </c>
      <c r="D287" s="157" t="s">
        <v>464</v>
      </c>
      <c r="E287" s="49"/>
      <c r="F287" s="300" t="s">
        <v>43</v>
      </c>
      <c r="G287" s="156" t="s">
        <v>50</v>
      </c>
      <c r="H287" s="119">
        <v>6.7560000000000002</v>
      </c>
      <c r="I287" s="220">
        <v>0.7</v>
      </c>
      <c r="J287" s="69">
        <v>15</v>
      </c>
      <c r="K287" s="69">
        <f t="shared" si="51"/>
        <v>70.937999999999988</v>
      </c>
      <c r="L287" s="141"/>
      <c r="M287" s="141"/>
      <c r="N287" s="141"/>
      <c r="O287" s="141"/>
      <c r="P287" s="141"/>
      <c r="Q287" s="141"/>
      <c r="R287" s="141"/>
      <c r="S287" s="141"/>
      <c r="T287" s="141"/>
      <c r="U287" s="141"/>
      <c r="V287" s="141"/>
      <c r="W287" s="141"/>
      <c r="X287" s="141"/>
      <c r="Y287" s="141"/>
      <c r="Z287" s="141"/>
      <c r="AA287" s="141"/>
      <c r="AB287" s="141"/>
      <c r="AC287" s="141"/>
      <c r="AD287" s="141"/>
      <c r="AE287" s="141"/>
      <c r="AF287" s="141"/>
      <c r="AG287" s="141"/>
      <c r="AH287" s="388">
        <f t="shared" ref="AH287:BW287" si="70">(AG287+7.09)</f>
        <v>7.09</v>
      </c>
      <c r="AI287" s="69">
        <f t="shared" si="70"/>
        <v>14.18</v>
      </c>
      <c r="AJ287" s="69">
        <f t="shared" si="70"/>
        <v>21.27</v>
      </c>
      <c r="AK287" s="69">
        <f t="shared" si="70"/>
        <v>28.36</v>
      </c>
      <c r="AL287" s="69">
        <f t="shared" si="70"/>
        <v>35.450000000000003</v>
      </c>
      <c r="AM287" s="69">
        <f t="shared" si="70"/>
        <v>42.540000000000006</v>
      </c>
      <c r="AN287" s="69">
        <f t="shared" si="70"/>
        <v>49.63000000000001</v>
      </c>
      <c r="AO287" s="69">
        <f t="shared" si="70"/>
        <v>56.720000000000013</v>
      </c>
      <c r="AP287" s="69">
        <f t="shared" si="70"/>
        <v>63.810000000000016</v>
      </c>
      <c r="AQ287" s="69">
        <f t="shared" si="70"/>
        <v>70.90000000000002</v>
      </c>
      <c r="AR287" s="69">
        <f t="shared" si="70"/>
        <v>77.990000000000023</v>
      </c>
      <c r="AS287" s="69">
        <f t="shared" si="70"/>
        <v>85.080000000000027</v>
      </c>
      <c r="AT287" s="69">
        <f t="shared" si="70"/>
        <v>92.17000000000003</v>
      </c>
      <c r="AU287" s="69">
        <f t="shared" si="70"/>
        <v>99.260000000000034</v>
      </c>
      <c r="AV287" s="69">
        <f t="shared" si="70"/>
        <v>106.35000000000004</v>
      </c>
      <c r="AW287" s="69">
        <f t="shared" si="70"/>
        <v>113.44000000000004</v>
      </c>
      <c r="AX287" s="69">
        <f t="shared" si="70"/>
        <v>120.53000000000004</v>
      </c>
      <c r="AY287" s="69">
        <f t="shared" si="70"/>
        <v>127.62000000000005</v>
      </c>
      <c r="AZ287" s="69">
        <f t="shared" si="70"/>
        <v>134.71000000000004</v>
      </c>
      <c r="BA287" s="69">
        <f t="shared" si="70"/>
        <v>141.80000000000004</v>
      </c>
      <c r="BB287" s="69">
        <f t="shared" si="70"/>
        <v>148.89000000000004</v>
      </c>
      <c r="BC287" s="69">
        <f t="shared" si="70"/>
        <v>155.98000000000005</v>
      </c>
      <c r="BD287" s="69">
        <f t="shared" si="70"/>
        <v>163.07000000000005</v>
      </c>
      <c r="BE287" s="69">
        <f t="shared" si="70"/>
        <v>170.16000000000005</v>
      </c>
      <c r="BF287" s="69">
        <f t="shared" si="70"/>
        <v>177.25000000000006</v>
      </c>
      <c r="BG287" s="69">
        <f t="shared" si="70"/>
        <v>184.34000000000006</v>
      </c>
      <c r="BH287" s="69">
        <f t="shared" si="70"/>
        <v>191.43000000000006</v>
      </c>
      <c r="BI287" s="69">
        <f t="shared" si="70"/>
        <v>198.52000000000007</v>
      </c>
      <c r="BJ287" s="69">
        <f t="shared" si="70"/>
        <v>205.61000000000007</v>
      </c>
      <c r="BK287" s="69">
        <f t="shared" si="70"/>
        <v>212.70000000000007</v>
      </c>
      <c r="BL287" s="69">
        <f t="shared" si="70"/>
        <v>219.79000000000008</v>
      </c>
      <c r="BM287" s="69">
        <f t="shared" si="70"/>
        <v>226.88000000000008</v>
      </c>
      <c r="BN287" s="69">
        <f t="shared" si="70"/>
        <v>233.97000000000008</v>
      </c>
      <c r="BO287" s="69">
        <f t="shared" si="70"/>
        <v>241.06000000000009</v>
      </c>
      <c r="BP287" s="69">
        <f t="shared" si="70"/>
        <v>248.15000000000009</v>
      </c>
      <c r="BQ287" s="69">
        <f t="shared" si="70"/>
        <v>255.24000000000009</v>
      </c>
      <c r="BR287" s="69">
        <f t="shared" si="70"/>
        <v>262.3300000000001</v>
      </c>
      <c r="BS287" s="69">
        <f t="shared" si="70"/>
        <v>269.42000000000007</v>
      </c>
      <c r="BT287" s="69">
        <f t="shared" si="70"/>
        <v>276.51000000000005</v>
      </c>
      <c r="BU287" s="69">
        <f t="shared" si="70"/>
        <v>283.60000000000002</v>
      </c>
      <c r="BV287" s="69">
        <f t="shared" si="70"/>
        <v>290.69</v>
      </c>
      <c r="BW287" s="69">
        <f t="shared" si="70"/>
        <v>297.77999999999997</v>
      </c>
      <c r="BX287" s="69">
        <f t="shared" ref="BX287:CQ287" si="71">(BW287+7.09)</f>
        <v>304.86999999999995</v>
      </c>
      <c r="BY287" s="69">
        <f t="shared" si="71"/>
        <v>311.95999999999992</v>
      </c>
      <c r="BZ287" s="69">
        <f t="shared" si="71"/>
        <v>319.0499999999999</v>
      </c>
      <c r="CA287" s="69">
        <f t="shared" si="71"/>
        <v>326.13999999999987</v>
      </c>
      <c r="CB287" s="69">
        <f t="shared" si="71"/>
        <v>333.22999999999985</v>
      </c>
      <c r="CC287" s="69">
        <f t="shared" si="71"/>
        <v>340.31999999999982</v>
      </c>
      <c r="CD287" s="69">
        <f t="shared" si="71"/>
        <v>347.4099999999998</v>
      </c>
      <c r="CE287" s="69">
        <f t="shared" si="71"/>
        <v>354.49999999999977</v>
      </c>
      <c r="CF287" s="69">
        <f t="shared" si="71"/>
        <v>361.58999999999975</v>
      </c>
      <c r="CG287" s="69">
        <f t="shared" si="71"/>
        <v>368.67999999999972</v>
      </c>
      <c r="CH287" s="69">
        <f t="shared" si="71"/>
        <v>375.7699999999997</v>
      </c>
      <c r="CI287" s="69">
        <f t="shared" si="71"/>
        <v>382.85999999999967</v>
      </c>
      <c r="CJ287" s="69">
        <f t="shared" si="71"/>
        <v>389.94999999999965</v>
      </c>
      <c r="CK287" s="69">
        <f t="shared" si="71"/>
        <v>397.03999999999962</v>
      </c>
      <c r="CL287" s="69">
        <f t="shared" si="71"/>
        <v>404.1299999999996</v>
      </c>
      <c r="CM287" s="69">
        <f t="shared" si="71"/>
        <v>411.21999999999957</v>
      </c>
      <c r="CN287" s="69">
        <f t="shared" si="71"/>
        <v>418.30999999999955</v>
      </c>
      <c r="CO287" s="69">
        <f t="shared" si="71"/>
        <v>425.39999999999952</v>
      </c>
      <c r="CP287" s="69">
        <f t="shared" si="71"/>
        <v>432.4899999999995</v>
      </c>
      <c r="CQ287" s="69">
        <f t="shared" si="71"/>
        <v>439.57999999999947</v>
      </c>
    </row>
    <row r="288" spans="1:95" s="96" customFormat="1" ht="15.95" customHeight="1" outlineLevel="2" x14ac:dyDescent="0.3">
      <c r="A288" s="297">
        <v>12</v>
      </c>
      <c r="B288" s="171" t="s">
        <v>438</v>
      </c>
      <c r="C288" s="32" t="s">
        <v>747</v>
      </c>
      <c r="D288" s="157" t="s">
        <v>751</v>
      </c>
      <c r="E288" s="49"/>
      <c r="F288" s="300" t="s">
        <v>43</v>
      </c>
      <c r="G288" s="156" t="s">
        <v>50</v>
      </c>
      <c r="H288" s="119">
        <v>20.91</v>
      </c>
      <c r="I288" s="55">
        <v>1.2</v>
      </c>
      <c r="J288" s="69">
        <v>15</v>
      </c>
      <c r="K288" s="69">
        <f t="shared" si="51"/>
        <v>376.38</v>
      </c>
      <c r="L288" s="141"/>
      <c r="M288" s="141"/>
      <c r="N288" s="141"/>
      <c r="O288" s="141"/>
      <c r="P288" s="141"/>
      <c r="Q288" s="141"/>
      <c r="R288" s="141"/>
      <c r="S288" s="141"/>
      <c r="T288" s="141"/>
      <c r="U288" s="141"/>
      <c r="V288" s="141"/>
      <c r="W288" s="141"/>
      <c r="X288" s="141"/>
      <c r="Y288" s="141"/>
      <c r="Z288" s="141"/>
      <c r="AA288" s="141"/>
      <c r="AB288" s="141"/>
      <c r="AC288" s="141"/>
      <c r="AD288" s="141"/>
      <c r="AE288" s="141"/>
      <c r="AF288" s="141"/>
      <c r="AG288" s="141"/>
      <c r="AH288" s="388">
        <f t="shared" ref="AH288:BD288" si="72">(AG288+37.64)</f>
        <v>37.64</v>
      </c>
      <c r="AI288" s="69">
        <f t="shared" si="72"/>
        <v>75.28</v>
      </c>
      <c r="AJ288" s="69">
        <f t="shared" si="72"/>
        <v>112.92</v>
      </c>
      <c r="AK288" s="69">
        <f t="shared" si="72"/>
        <v>150.56</v>
      </c>
      <c r="AL288" s="69">
        <f t="shared" si="72"/>
        <v>188.2</v>
      </c>
      <c r="AM288" s="69">
        <f t="shared" si="72"/>
        <v>225.83999999999997</v>
      </c>
      <c r="AN288" s="69">
        <f t="shared" si="72"/>
        <v>263.47999999999996</v>
      </c>
      <c r="AO288" s="69">
        <f t="shared" si="72"/>
        <v>301.11999999999995</v>
      </c>
      <c r="AP288" s="69">
        <f t="shared" si="72"/>
        <v>338.75999999999993</v>
      </c>
      <c r="AQ288" s="69">
        <f t="shared" si="72"/>
        <v>376.39999999999992</v>
      </c>
      <c r="AR288" s="69">
        <f t="shared" si="72"/>
        <v>414.03999999999991</v>
      </c>
      <c r="AS288" s="69">
        <f t="shared" si="72"/>
        <v>451.67999999999989</v>
      </c>
      <c r="AT288" s="69">
        <f t="shared" si="72"/>
        <v>489.31999999999988</v>
      </c>
      <c r="AU288" s="69">
        <f t="shared" si="72"/>
        <v>526.95999999999992</v>
      </c>
      <c r="AV288" s="69">
        <f t="shared" si="72"/>
        <v>564.59999999999991</v>
      </c>
      <c r="AW288" s="69">
        <f t="shared" si="72"/>
        <v>602.2399999999999</v>
      </c>
      <c r="AX288" s="69">
        <f t="shared" si="72"/>
        <v>639.87999999999988</v>
      </c>
      <c r="AY288" s="69">
        <f t="shared" si="72"/>
        <v>677.51999999999987</v>
      </c>
      <c r="AZ288" s="69">
        <f t="shared" si="72"/>
        <v>715.15999999999985</v>
      </c>
      <c r="BA288" s="69">
        <f t="shared" si="72"/>
        <v>752.79999999999984</v>
      </c>
      <c r="BB288" s="69">
        <f t="shared" si="72"/>
        <v>790.43999999999983</v>
      </c>
      <c r="BC288" s="69">
        <f t="shared" si="72"/>
        <v>828.07999999999981</v>
      </c>
      <c r="BD288" s="69">
        <f t="shared" si="72"/>
        <v>865.7199999999998</v>
      </c>
    </row>
    <row r="289" spans="1:71" s="96" customFormat="1" ht="15.95" customHeight="1" outlineLevel="2" x14ac:dyDescent="0.3">
      <c r="A289" s="297">
        <v>13</v>
      </c>
      <c r="B289" s="171" t="s">
        <v>438</v>
      </c>
      <c r="C289" s="32" t="s">
        <v>748</v>
      </c>
      <c r="D289" s="32" t="s">
        <v>49</v>
      </c>
      <c r="E289" s="49"/>
      <c r="F289" s="300" t="s">
        <v>43</v>
      </c>
      <c r="G289" s="156" t="s">
        <v>50</v>
      </c>
      <c r="H289" s="119">
        <v>320.38799999999998</v>
      </c>
      <c r="I289" s="55">
        <v>1.2</v>
      </c>
      <c r="J289" s="69">
        <v>15</v>
      </c>
      <c r="K289" s="69">
        <f t="shared" si="51"/>
        <v>5766.9839999999995</v>
      </c>
      <c r="L289" s="141"/>
      <c r="M289" s="141"/>
      <c r="N289" s="141"/>
      <c r="O289" s="141"/>
      <c r="P289" s="141"/>
      <c r="Q289" s="141"/>
      <c r="R289" s="141"/>
      <c r="S289" s="141"/>
      <c r="T289" s="141"/>
      <c r="U289" s="141"/>
      <c r="V289" s="141"/>
      <c r="W289" s="141"/>
      <c r="X289" s="141"/>
      <c r="Y289" s="141"/>
      <c r="Z289" s="141"/>
      <c r="AA289" s="141"/>
      <c r="AB289" s="141"/>
      <c r="AC289" s="141"/>
      <c r="AD289" s="141"/>
      <c r="AE289" s="141"/>
      <c r="AF289" s="141"/>
      <c r="AG289" s="141"/>
      <c r="AH289" s="388">
        <f t="shared" ref="AH289:BB289" si="73">(AG289+576.7)</f>
        <v>576.70000000000005</v>
      </c>
      <c r="AI289" s="69">
        <f t="shared" si="73"/>
        <v>1153.4000000000001</v>
      </c>
      <c r="AJ289" s="69">
        <f t="shared" si="73"/>
        <v>1730.1000000000001</v>
      </c>
      <c r="AK289" s="69">
        <f t="shared" si="73"/>
        <v>2306.8000000000002</v>
      </c>
      <c r="AL289" s="69">
        <f t="shared" si="73"/>
        <v>2883.5</v>
      </c>
      <c r="AM289" s="69">
        <f t="shared" si="73"/>
        <v>3460.2</v>
      </c>
      <c r="AN289" s="69">
        <f t="shared" si="73"/>
        <v>4036.8999999999996</v>
      </c>
      <c r="AO289" s="69">
        <f t="shared" si="73"/>
        <v>4613.5999999999995</v>
      </c>
      <c r="AP289" s="69">
        <f t="shared" si="73"/>
        <v>5190.2999999999993</v>
      </c>
      <c r="AQ289" s="69">
        <f t="shared" si="73"/>
        <v>5766.9999999999991</v>
      </c>
      <c r="AR289" s="69">
        <f t="shared" si="73"/>
        <v>6343.6999999999989</v>
      </c>
      <c r="AS289" s="69">
        <f t="shared" si="73"/>
        <v>6920.3999999999987</v>
      </c>
      <c r="AT289" s="69">
        <f t="shared" si="73"/>
        <v>7497.0999999999985</v>
      </c>
      <c r="AU289" s="69">
        <f t="shared" si="73"/>
        <v>8073.7999999999984</v>
      </c>
      <c r="AV289" s="69">
        <f t="shared" si="73"/>
        <v>8650.4999999999982</v>
      </c>
      <c r="AW289" s="69">
        <f t="shared" si="73"/>
        <v>9227.1999999999989</v>
      </c>
      <c r="AX289" s="69">
        <f t="shared" si="73"/>
        <v>9803.9</v>
      </c>
      <c r="AY289" s="69">
        <f t="shared" si="73"/>
        <v>10380.6</v>
      </c>
      <c r="AZ289" s="69">
        <f t="shared" si="73"/>
        <v>10957.300000000001</v>
      </c>
      <c r="BA289" s="69">
        <f t="shared" si="73"/>
        <v>11534.000000000002</v>
      </c>
      <c r="BB289" s="69">
        <f t="shared" si="73"/>
        <v>12110.700000000003</v>
      </c>
    </row>
    <row r="290" spans="1:71" s="96" customFormat="1" ht="15.95" customHeight="1" outlineLevel="2" x14ac:dyDescent="0.3">
      <c r="A290" s="297">
        <v>14</v>
      </c>
      <c r="B290" s="171" t="s">
        <v>438</v>
      </c>
      <c r="C290" s="32" t="s">
        <v>749</v>
      </c>
      <c r="D290" s="450" t="s">
        <v>752</v>
      </c>
      <c r="E290" s="49"/>
      <c r="F290" s="62" t="s">
        <v>23</v>
      </c>
      <c r="G290" s="156" t="s">
        <v>50</v>
      </c>
      <c r="H290" s="119">
        <v>16.678000000000001</v>
      </c>
      <c r="I290" s="55">
        <v>1.2</v>
      </c>
      <c r="J290" s="69">
        <v>15</v>
      </c>
      <c r="K290" s="69">
        <f t="shared" si="51"/>
        <v>300.20400000000001</v>
      </c>
      <c r="L290" s="141"/>
      <c r="M290" s="141"/>
      <c r="N290" s="141"/>
      <c r="O290" s="141"/>
      <c r="P290" s="141"/>
      <c r="Q290" s="141"/>
      <c r="R290" s="141"/>
      <c r="S290" s="141"/>
      <c r="T290" s="141"/>
      <c r="U290" s="141"/>
      <c r="V290" s="141"/>
      <c r="W290" s="141"/>
      <c r="X290" s="141"/>
      <c r="Y290" s="141"/>
      <c r="Z290" s="141"/>
      <c r="AA290" s="141"/>
      <c r="AB290" s="141"/>
      <c r="AC290" s="141"/>
      <c r="AD290" s="141"/>
      <c r="AE290" s="141"/>
      <c r="AF290" s="141"/>
      <c r="AG290" s="141"/>
      <c r="AH290" s="388">
        <f t="shared" ref="AH290:BB290" si="74">(AG290+30.02)</f>
        <v>30.02</v>
      </c>
      <c r="AI290" s="69">
        <f t="shared" si="74"/>
        <v>60.04</v>
      </c>
      <c r="AJ290" s="69">
        <f t="shared" si="74"/>
        <v>90.06</v>
      </c>
      <c r="AK290" s="69">
        <f t="shared" si="74"/>
        <v>120.08</v>
      </c>
      <c r="AL290" s="69">
        <f t="shared" si="74"/>
        <v>150.1</v>
      </c>
      <c r="AM290" s="69">
        <f t="shared" si="74"/>
        <v>180.12</v>
      </c>
      <c r="AN290" s="69">
        <f t="shared" si="74"/>
        <v>210.14000000000001</v>
      </c>
      <c r="AO290" s="69">
        <f t="shared" si="74"/>
        <v>240.16000000000003</v>
      </c>
      <c r="AP290" s="69">
        <f t="shared" si="74"/>
        <v>270.18</v>
      </c>
      <c r="AQ290" s="69">
        <f t="shared" si="74"/>
        <v>300.2</v>
      </c>
      <c r="AR290" s="69">
        <f t="shared" si="74"/>
        <v>330.21999999999997</v>
      </c>
      <c r="AS290" s="69">
        <f t="shared" si="74"/>
        <v>360.23999999999995</v>
      </c>
      <c r="AT290" s="69">
        <f t="shared" si="74"/>
        <v>390.25999999999993</v>
      </c>
      <c r="AU290" s="69">
        <f t="shared" si="74"/>
        <v>420.27999999999992</v>
      </c>
      <c r="AV290" s="69">
        <f t="shared" si="74"/>
        <v>450.2999999999999</v>
      </c>
      <c r="AW290" s="69">
        <f t="shared" si="74"/>
        <v>480.31999999999988</v>
      </c>
      <c r="AX290" s="69">
        <f t="shared" si="74"/>
        <v>510.33999999999986</v>
      </c>
      <c r="AY290" s="69">
        <f t="shared" si="74"/>
        <v>540.3599999999999</v>
      </c>
      <c r="AZ290" s="69">
        <f t="shared" si="74"/>
        <v>570.37999999999988</v>
      </c>
      <c r="BA290" s="69">
        <f t="shared" si="74"/>
        <v>600.39999999999986</v>
      </c>
      <c r="BB290" s="69">
        <f t="shared" si="74"/>
        <v>630.41999999999985</v>
      </c>
    </row>
    <row r="291" spans="1:71" s="96" customFormat="1" ht="15.95" customHeight="1" outlineLevel="2" x14ac:dyDescent="0.3">
      <c r="A291" s="297">
        <v>15</v>
      </c>
      <c r="B291" s="171" t="s">
        <v>438</v>
      </c>
      <c r="C291" s="32" t="s">
        <v>750</v>
      </c>
      <c r="D291" s="450" t="s">
        <v>752</v>
      </c>
      <c r="E291" s="49"/>
      <c r="F291" s="62" t="s">
        <v>23</v>
      </c>
      <c r="G291" s="156" t="s">
        <v>50</v>
      </c>
      <c r="H291" s="119">
        <v>80.475999999999999</v>
      </c>
      <c r="I291" s="55">
        <v>1.2</v>
      </c>
      <c r="J291" s="69">
        <v>15</v>
      </c>
      <c r="K291" s="69">
        <f t="shared" si="51"/>
        <v>1448.5679999999998</v>
      </c>
      <c r="L291" s="141"/>
      <c r="M291" s="141"/>
      <c r="N291" s="141"/>
      <c r="O291" s="141"/>
      <c r="P291" s="141"/>
      <c r="Q291" s="141"/>
      <c r="R291" s="141"/>
      <c r="S291" s="141"/>
      <c r="T291" s="141"/>
      <c r="U291" s="141"/>
      <c r="V291" s="141"/>
      <c r="W291" s="141"/>
      <c r="X291" s="141"/>
      <c r="Y291" s="141"/>
      <c r="Z291" s="141"/>
      <c r="AA291" s="141"/>
      <c r="AB291" s="141"/>
      <c r="AC291" s="141"/>
      <c r="AD291" s="141"/>
      <c r="AE291" s="141"/>
      <c r="AF291" s="141"/>
      <c r="AG291" s="141"/>
      <c r="AH291" s="388">
        <f t="shared" ref="AH291:BB291" si="75">(AG291+144.86)</f>
        <v>144.86000000000001</v>
      </c>
      <c r="AI291" s="69">
        <f t="shared" si="75"/>
        <v>289.72000000000003</v>
      </c>
      <c r="AJ291" s="69">
        <f t="shared" si="75"/>
        <v>434.58000000000004</v>
      </c>
      <c r="AK291" s="69">
        <f t="shared" si="75"/>
        <v>579.44000000000005</v>
      </c>
      <c r="AL291" s="69">
        <f t="shared" si="75"/>
        <v>724.30000000000007</v>
      </c>
      <c r="AM291" s="69">
        <f t="shared" si="75"/>
        <v>869.16000000000008</v>
      </c>
      <c r="AN291" s="69">
        <f t="shared" si="75"/>
        <v>1014.0200000000001</v>
      </c>
      <c r="AO291" s="69">
        <f t="shared" si="75"/>
        <v>1158.8800000000001</v>
      </c>
      <c r="AP291" s="69">
        <f t="shared" si="75"/>
        <v>1303.7400000000002</v>
      </c>
      <c r="AQ291" s="69">
        <f t="shared" si="75"/>
        <v>1448.6000000000004</v>
      </c>
      <c r="AR291" s="69">
        <f t="shared" si="75"/>
        <v>1593.4600000000005</v>
      </c>
      <c r="AS291" s="69">
        <f t="shared" si="75"/>
        <v>1738.3200000000006</v>
      </c>
      <c r="AT291" s="69">
        <f t="shared" si="75"/>
        <v>1883.1800000000007</v>
      </c>
      <c r="AU291" s="69">
        <f t="shared" si="75"/>
        <v>2028.0400000000009</v>
      </c>
      <c r="AV291" s="69">
        <f t="shared" si="75"/>
        <v>2172.900000000001</v>
      </c>
      <c r="AW291" s="69">
        <f t="shared" si="75"/>
        <v>2317.7600000000011</v>
      </c>
      <c r="AX291" s="69">
        <f t="shared" si="75"/>
        <v>2462.6200000000013</v>
      </c>
      <c r="AY291" s="69">
        <f t="shared" si="75"/>
        <v>2607.4800000000014</v>
      </c>
      <c r="AZ291" s="69">
        <f t="shared" si="75"/>
        <v>2752.3400000000015</v>
      </c>
      <c r="BA291" s="69">
        <f t="shared" si="75"/>
        <v>2897.2000000000016</v>
      </c>
      <c r="BB291" s="69">
        <f t="shared" si="75"/>
        <v>3042.0600000000018</v>
      </c>
    </row>
    <row r="292" spans="1:71" s="96" customFormat="1" ht="15.95" customHeight="1" outlineLevel="1" x14ac:dyDescent="0.3">
      <c r="A292" s="297"/>
      <c r="B292" s="206" t="s">
        <v>802</v>
      </c>
      <c r="C292" s="32"/>
      <c r="D292" s="157"/>
      <c r="E292" s="49"/>
      <c r="F292" s="300"/>
      <c r="G292" s="209"/>
      <c r="H292" s="133">
        <f>SUBTOTAL(9,H277:H291)</f>
        <v>477.88900000000001</v>
      </c>
      <c r="I292" s="55"/>
      <c r="J292" s="68"/>
      <c r="K292" s="69"/>
      <c r="L292" s="100"/>
      <c r="M292" s="100"/>
      <c r="N292" s="140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</row>
    <row r="293" spans="1:71" s="4" customFormat="1" ht="15.95" customHeight="1" outlineLevel="1" x14ac:dyDescent="0.3">
      <c r="A293" s="297"/>
      <c r="B293" s="161"/>
      <c r="C293" s="32"/>
      <c r="D293" s="157"/>
      <c r="E293" s="49"/>
      <c r="F293" s="300"/>
      <c r="G293" s="209"/>
      <c r="H293" s="119"/>
      <c r="I293" s="55"/>
      <c r="J293" s="68"/>
      <c r="K293" s="69"/>
      <c r="L293" s="100"/>
      <c r="M293" s="100"/>
      <c r="N293" s="140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</row>
    <row r="294" spans="1:71" s="15" customFormat="1" ht="15.95" customHeight="1" outlineLevel="1" x14ac:dyDescent="0.3">
      <c r="A294" s="297"/>
      <c r="B294" s="38"/>
      <c r="C294" s="32"/>
      <c r="D294" s="32"/>
      <c r="E294" s="49"/>
      <c r="F294" s="55"/>
      <c r="G294" s="45"/>
      <c r="H294" s="133"/>
      <c r="I294" s="55"/>
      <c r="J294" s="68"/>
      <c r="K294" s="69"/>
      <c r="L294" s="100"/>
      <c r="M294" s="100"/>
      <c r="N294" s="140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71" s="15" customFormat="1" ht="15.95" customHeight="1" outlineLevel="1" x14ac:dyDescent="0.3">
      <c r="A295" s="297"/>
      <c r="B295" s="51"/>
      <c r="C295" s="108"/>
      <c r="D295" s="32"/>
      <c r="E295" s="44"/>
      <c r="F295" s="62"/>
      <c r="G295" s="45"/>
      <c r="H295" s="46"/>
      <c r="I295" s="62"/>
      <c r="J295" s="68"/>
      <c r="K295" s="69"/>
      <c r="L295" s="100"/>
      <c r="M295" s="100"/>
      <c r="N295" s="140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71" s="2" customFormat="1" ht="15.95" customHeight="1" outlineLevel="1" x14ac:dyDescent="0.3">
      <c r="A296" s="297"/>
      <c r="B296" s="51"/>
      <c r="C296" s="112"/>
      <c r="D296" s="32"/>
      <c r="E296" s="33"/>
      <c r="F296" s="300"/>
      <c r="G296" s="300"/>
      <c r="H296" s="32"/>
      <c r="I296" s="55"/>
      <c r="J296" s="68"/>
      <c r="K296" s="69"/>
      <c r="L296" s="100"/>
      <c r="M296" s="100"/>
      <c r="N296" s="140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71" s="2" customFormat="1" ht="15.95" customHeight="1" outlineLevel="1" x14ac:dyDescent="0.3">
      <c r="A297" s="297"/>
      <c r="B297" s="299"/>
      <c r="C297" s="112"/>
      <c r="D297" s="32"/>
      <c r="E297" s="33"/>
      <c r="F297" s="300"/>
      <c r="G297" s="300"/>
      <c r="H297" s="32"/>
      <c r="I297" s="55"/>
      <c r="J297" s="68"/>
      <c r="K297" s="69"/>
      <c r="L297" s="100"/>
      <c r="M297" s="100"/>
      <c r="N297" s="140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71" s="5" customFormat="1" ht="15.95" customHeight="1" outlineLevel="2" x14ac:dyDescent="0.3">
      <c r="A298" s="297">
        <v>1</v>
      </c>
      <c r="B298" s="43" t="s">
        <v>437</v>
      </c>
      <c r="C298" s="108" t="s">
        <v>485</v>
      </c>
      <c r="D298" s="297" t="s">
        <v>120</v>
      </c>
      <c r="E298" s="44" t="s">
        <v>17</v>
      </c>
      <c r="F298" s="42" t="s">
        <v>17</v>
      </c>
      <c r="G298" s="43" t="s">
        <v>30</v>
      </c>
      <c r="H298" s="126">
        <v>0.13300000000000001</v>
      </c>
      <c r="I298" s="62">
        <v>1</v>
      </c>
      <c r="J298" s="69">
        <v>20</v>
      </c>
      <c r="K298" s="69">
        <f t="shared" si="51"/>
        <v>2.66</v>
      </c>
      <c r="L298" s="141"/>
      <c r="M298" s="141"/>
      <c r="N298" s="141"/>
      <c r="O298" s="141"/>
      <c r="P298" s="141"/>
      <c r="Q298" s="141"/>
      <c r="R298" s="141"/>
      <c r="S298" s="141"/>
      <c r="T298" s="141"/>
      <c r="U298" s="141"/>
      <c r="V298" s="141"/>
      <c r="W298" s="141"/>
      <c r="X298" s="141"/>
      <c r="Y298" s="141"/>
      <c r="Z298" s="141"/>
      <c r="AA298" s="141"/>
      <c r="AB298" s="141"/>
      <c r="AC298" s="141"/>
      <c r="AD298" s="141"/>
      <c r="AE298" s="141"/>
      <c r="AF298" s="141"/>
      <c r="AG298" s="141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  <c r="BH298" s="10"/>
      <c r="BI298" s="10"/>
      <c r="BJ298" s="10"/>
      <c r="BK298" s="10"/>
      <c r="BL298" s="10"/>
      <c r="BM298" s="10"/>
      <c r="BN298" s="10"/>
      <c r="BO298" s="10"/>
      <c r="BP298" s="10"/>
      <c r="BQ298" s="10"/>
    </row>
    <row r="299" spans="1:71" s="7" customFormat="1" ht="15.95" customHeight="1" outlineLevel="2" x14ac:dyDescent="0.3">
      <c r="A299" s="297">
        <v>2</v>
      </c>
      <c r="B299" s="43" t="s">
        <v>437</v>
      </c>
      <c r="C299" s="108" t="s">
        <v>506</v>
      </c>
      <c r="D299" s="297" t="s">
        <v>120</v>
      </c>
      <c r="E299" s="44" t="s">
        <v>43</v>
      </c>
      <c r="F299" s="42" t="s">
        <v>43</v>
      </c>
      <c r="G299" s="43" t="s">
        <v>107</v>
      </c>
      <c r="H299" s="46">
        <v>0.501</v>
      </c>
      <c r="I299" s="220">
        <v>0.7</v>
      </c>
      <c r="J299" s="69">
        <v>20</v>
      </c>
      <c r="K299" s="69">
        <f t="shared" si="51"/>
        <v>7.0139999999999993</v>
      </c>
      <c r="L299" s="141"/>
      <c r="M299" s="141"/>
      <c r="N299" s="141"/>
      <c r="O299" s="141"/>
      <c r="P299" s="141"/>
      <c r="Q299" s="141"/>
      <c r="R299" s="141"/>
      <c r="S299" s="141"/>
      <c r="T299" s="141"/>
      <c r="U299" s="141"/>
      <c r="V299" s="141"/>
      <c r="W299" s="141"/>
      <c r="X299" s="141"/>
      <c r="Y299" s="141"/>
      <c r="Z299" s="141"/>
      <c r="AA299" s="141"/>
      <c r="AB299" s="141"/>
      <c r="AC299" s="141"/>
      <c r="AD299" s="141"/>
      <c r="AE299" s="141"/>
      <c r="AF299" s="141"/>
      <c r="AG299" s="141"/>
      <c r="AH299" s="388">
        <f>(AG299+0.7)</f>
        <v>0.7</v>
      </c>
      <c r="AI299" s="69">
        <f>(AH299+0.7)</f>
        <v>1.4</v>
      </c>
      <c r="AJ299" s="69">
        <f>(AI299+0.7)</f>
        <v>2.0999999999999996</v>
      </c>
      <c r="AK299" s="69">
        <f>(AJ299+0.7)</f>
        <v>2.8</v>
      </c>
      <c r="AL299" s="69">
        <f t="shared" ref="AL299:BP299" si="76">(AK299+0.7)</f>
        <v>3.5</v>
      </c>
      <c r="AM299" s="69">
        <f t="shared" si="76"/>
        <v>4.2</v>
      </c>
      <c r="AN299" s="69">
        <f t="shared" si="76"/>
        <v>4.9000000000000004</v>
      </c>
      <c r="AO299" s="69">
        <f t="shared" si="76"/>
        <v>5.6000000000000005</v>
      </c>
      <c r="AP299" s="69">
        <f t="shared" si="76"/>
        <v>6.3000000000000007</v>
      </c>
      <c r="AQ299" s="69">
        <f t="shared" si="76"/>
        <v>7.0000000000000009</v>
      </c>
      <c r="AR299" s="69">
        <f t="shared" si="76"/>
        <v>7.7000000000000011</v>
      </c>
      <c r="AS299" s="69">
        <f t="shared" si="76"/>
        <v>8.4</v>
      </c>
      <c r="AT299" s="69">
        <f t="shared" si="76"/>
        <v>9.1</v>
      </c>
      <c r="AU299" s="69">
        <f t="shared" si="76"/>
        <v>9.7999999999999989</v>
      </c>
      <c r="AV299" s="69">
        <f t="shared" si="76"/>
        <v>10.499999999999998</v>
      </c>
      <c r="AW299" s="69">
        <f t="shared" si="76"/>
        <v>11.199999999999998</v>
      </c>
      <c r="AX299" s="69">
        <f t="shared" si="76"/>
        <v>11.899999999999997</v>
      </c>
      <c r="AY299" s="69">
        <f t="shared" si="76"/>
        <v>12.599999999999996</v>
      </c>
      <c r="AZ299" s="69">
        <f t="shared" si="76"/>
        <v>13.299999999999995</v>
      </c>
      <c r="BA299" s="69">
        <f t="shared" si="76"/>
        <v>13.999999999999995</v>
      </c>
      <c r="BB299" s="69">
        <f t="shared" si="76"/>
        <v>14.699999999999994</v>
      </c>
      <c r="BC299" s="69">
        <f t="shared" si="76"/>
        <v>15.399999999999993</v>
      </c>
      <c r="BD299" s="69">
        <f t="shared" si="76"/>
        <v>16.099999999999994</v>
      </c>
      <c r="BE299" s="69">
        <f t="shared" si="76"/>
        <v>16.799999999999994</v>
      </c>
      <c r="BF299" s="69">
        <f t="shared" si="76"/>
        <v>17.499999999999993</v>
      </c>
      <c r="BG299" s="69">
        <f t="shared" si="76"/>
        <v>18.199999999999992</v>
      </c>
      <c r="BH299" s="69">
        <f t="shared" si="76"/>
        <v>18.899999999999991</v>
      </c>
      <c r="BI299" s="69">
        <f t="shared" si="76"/>
        <v>19.599999999999991</v>
      </c>
      <c r="BJ299" s="69">
        <f t="shared" si="76"/>
        <v>20.29999999999999</v>
      </c>
      <c r="BK299" s="69">
        <f t="shared" si="76"/>
        <v>20.999999999999989</v>
      </c>
      <c r="BL299" s="69">
        <f t="shared" si="76"/>
        <v>21.699999999999989</v>
      </c>
      <c r="BM299" s="69">
        <f t="shared" si="76"/>
        <v>22.399999999999988</v>
      </c>
      <c r="BN299" s="69">
        <f t="shared" si="76"/>
        <v>23.099999999999987</v>
      </c>
      <c r="BO299" s="69">
        <f t="shared" si="76"/>
        <v>23.799999999999986</v>
      </c>
      <c r="BP299" s="69">
        <f t="shared" si="76"/>
        <v>24.499999999999986</v>
      </c>
      <c r="BQ299" s="3"/>
    </row>
    <row r="300" spans="1:71" s="7" customFormat="1" ht="15.95" customHeight="1" outlineLevel="2" x14ac:dyDescent="0.3">
      <c r="A300" s="297">
        <v>3</v>
      </c>
      <c r="B300" s="43" t="s">
        <v>437</v>
      </c>
      <c r="C300" s="108" t="s">
        <v>487</v>
      </c>
      <c r="D300" s="297" t="s">
        <v>120</v>
      </c>
      <c r="E300" s="44" t="s">
        <v>11</v>
      </c>
      <c r="F300" s="42" t="s">
        <v>11</v>
      </c>
      <c r="G300" s="43" t="s">
        <v>107</v>
      </c>
      <c r="H300" s="121">
        <v>0.86</v>
      </c>
      <c r="I300" s="62">
        <v>1</v>
      </c>
      <c r="J300" s="69">
        <v>20</v>
      </c>
      <c r="K300" s="69">
        <f t="shared" si="51"/>
        <v>17.2</v>
      </c>
      <c r="L300" s="141"/>
      <c r="M300" s="141"/>
      <c r="N300" s="141"/>
      <c r="O300" s="141"/>
      <c r="P300" s="141"/>
      <c r="Q300" s="141"/>
      <c r="R300" s="141"/>
      <c r="S300" s="141"/>
      <c r="T300" s="141"/>
      <c r="U300" s="141"/>
      <c r="V300" s="141"/>
      <c r="W300" s="141"/>
      <c r="X300" s="141"/>
      <c r="Y300" s="141"/>
      <c r="Z300" s="141"/>
      <c r="AA300" s="141"/>
      <c r="AB300" s="141"/>
      <c r="AC300" s="141"/>
      <c r="AD300" s="141"/>
      <c r="AE300" s="141"/>
      <c r="AF300" s="141"/>
      <c r="AG300" s="141"/>
      <c r="AH300" s="388">
        <f>(AG300+1.72)</f>
        <v>1.72</v>
      </c>
      <c r="AI300" s="69">
        <f>(AH300+1.72)</f>
        <v>3.44</v>
      </c>
      <c r="AJ300" s="69">
        <f>(AI300+1.72)</f>
        <v>5.16</v>
      </c>
      <c r="AK300" s="69">
        <f>(AJ300+1.72)</f>
        <v>6.88</v>
      </c>
      <c r="AL300" s="69">
        <f t="shared" ref="AL300:BC300" si="77">(AK300+1.72)</f>
        <v>8.6</v>
      </c>
      <c r="AM300" s="69">
        <f t="shared" si="77"/>
        <v>10.32</v>
      </c>
      <c r="AN300" s="69">
        <f t="shared" si="77"/>
        <v>12.040000000000001</v>
      </c>
      <c r="AO300" s="69">
        <f t="shared" si="77"/>
        <v>13.760000000000002</v>
      </c>
      <c r="AP300" s="69">
        <f t="shared" si="77"/>
        <v>15.480000000000002</v>
      </c>
      <c r="AQ300" s="69">
        <f t="shared" si="77"/>
        <v>17.200000000000003</v>
      </c>
      <c r="AR300" s="69">
        <f t="shared" si="77"/>
        <v>18.920000000000002</v>
      </c>
      <c r="AS300" s="69">
        <f t="shared" si="77"/>
        <v>20.64</v>
      </c>
      <c r="AT300" s="69">
        <f t="shared" si="77"/>
        <v>22.36</v>
      </c>
      <c r="AU300" s="69">
        <f t="shared" si="77"/>
        <v>24.08</v>
      </c>
      <c r="AV300" s="69">
        <f t="shared" si="77"/>
        <v>25.799999999999997</v>
      </c>
      <c r="AW300" s="69">
        <f t="shared" si="77"/>
        <v>27.519999999999996</v>
      </c>
      <c r="AX300" s="69">
        <f t="shared" si="77"/>
        <v>29.239999999999995</v>
      </c>
      <c r="AY300" s="69">
        <f t="shared" si="77"/>
        <v>30.959999999999994</v>
      </c>
      <c r="AZ300" s="69">
        <f t="shared" si="77"/>
        <v>32.679999999999993</v>
      </c>
      <c r="BA300" s="69">
        <f t="shared" si="77"/>
        <v>34.399999999999991</v>
      </c>
      <c r="BB300" s="69">
        <f t="shared" si="77"/>
        <v>36.11999999999999</v>
      </c>
      <c r="BC300" s="69">
        <f t="shared" si="77"/>
        <v>37.839999999999989</v>
      </c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71" s="4" customFormat="1" ht="15.95" customHeight="1" outlineLevel="2" x14ac:dyDescent="0.3">
      <c r="A301" s="297">
        <v>4</v>
      </c>
      <c r="B301" s="43" t="s">
        <v>437</v>
      </c>
      <c r="C301" s="108" t="s">
        <v>486</v>
      </c>
      <c r="D301" s="297" t="s">
        <v>120</v>
      </c>
      <c r="E301" s="44" t="s">
        <v>11</v>
      </c>
      <c r="F301" s="42" t="s">
        <v>11</v>
      </c>
      <c r="G301" s="43" t="s">
        <v>107</v>
      </c>
      <c r="H301" s="46">
        <v>0.13200000000000001</v>
      </c>
      <c r="I301" s="62">
        <v>1</v>
      </c>
      <c r="J301" s="69">
        <v>20</v>
      </c>
      <c r="K301" s="69">
        <f t="shared" si="51"/>
        <v>2.64</v>
      </c>
      <c r="L301" s="141"/>
      <c r="M301" s="141"/>
      <c r="N301" s="141"/>
      <c r="O301" s="141"/>
      <c r="P301" s="141"/>
      <c r="Q301" s="141"/>
      <c r="R301" s="141"/>
      <c r="S301" s="141"/>
      <c r="T301" s="141"/>
      <c r="U301" s="141"/>
      <c r="V301" s="141"/>
      <c r="W301" s="141"/>
      <c r="X301" s="141"/>
      <c r="Y301" s="141"/>
      <c r="Z301" s="141"/>
      <c r="AA301" s="141"/>
      <c r="AB301" s="141"/>
      <c r="AC301" s="141"/>
      <c r="AD301" s="141"/>
      <c r="AE301" s="141"/>
      <c r="AF301" s="141"/>
      <c r="AG301" s="141"/>
      <c r="AH301" s="388">
        <f t="shared" ref="AH301:AM301" si="78">(AG301+0.26)</f>
        <v>0.26</v>
      </c>
      <c r="AI301" s="69">
        <f t="shared" si="78"/>
        <v>0.52</v>
      </c>
      <c r="AJ301" s="69">
        <f t="shared" si="78"/>
        <v>0.78</v>
      </c>
      <c r="AK301" s="69">
        <f t="shared" si="78"/>
        <v>1.04</v>
      </c>
      <c r="AL301" s="69">
        <f t="shared" si="78"/>
        <v>1.3</v>
      </c>
      <c r="AM301" s="69">
        <f t="shared" si="78"/>
        <v>1.56</v>
      </c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71" s="4" customFormat="1" ht="15.95" customHeight="1" outlineLevel="2" x14ac:dyDescent="0.3">
      <c r="A302" s="297">
        <v>5</v>
      </c>
      <c r="B302" s="43" t="s">
        <v>437</v>
      </c>
      <c r="C302" s="108" t="s">
        <v>488</v>
      </c>
      <c r="D302" s="297" t="s">
        <v>120</v>
      </c>
      <c r="E302" s="44" t="s">
        <v>11</v>
      </c>
      <c r="F302" s="42" t="s">
        <v>11</v>
      </c>
      <c r="G302" s="43" t="s">
        <v>107</v>
      </c>
      <c r="H302" s="46">
        <v>6.2E-2</v>
      </c>
      <c r="I302" s="62">
        <v>1</v>
      </c>
      <c r="J302" s="69">
        <v>20</v>
      </c>
      <c r="K302" s="69">
        <f t="shared" si="51"/>
        <v>1.24</v>
      </c>
      <c r="L302" s="141"/>
      <c r="M302" s="141"/>
      <c r="N302" s="141"/>
      <c r="O302" s="141"/>
      <c r="P302" s="141"/>
      <c r="Q302" s="141"/>
      <c r="R302" s="141"/>
      <c r="S302" s="141"/>
      <c r="T302" s="141"/>
      <c r="U302" s="141"/>
      <c r="V302" s="141"/>
      <c r="W302" s="141"/>
      <c r="X302" s="141"/>
      <c r="Y302" s="141"/>
      <c r="Z302" s="141"/>
      <c r="AA302" s="141"/>
      <c r="AB302" s="141"/>
      <c r="AC302" s="141"/>
      <c r="AD302" s="141"/>
      <c r="AE302" s="141"/>
      <c r="AF302" s="141"/>
      <c r="AG302" s="141"/>
      <c r="AH302" s="388">
        <f t="shared" ref="AH302:AY302" si="79">(AG302+0.12)</f>
        <v>0.12</v>
      </c>
      <c r="AI302" s="69">
        <f t="shared" si="79"/>
        <v>0.24</v>
      </c>
      <c r="AJ302" s="69">
        <f t="shared" si="79"/>
        <v>0.36</v>
      </c>
      <c r="AK302" s="69">
        <f t="shared" si="79"/>
        <v>0.48</v>
      </c>
      <c r="AL302" s="69">
        <f t="shared" si="79"/>
        <v>0.6</v>
      </c>
      <c r="AM302" s="69">
        <f t="shared" si="79"/>
        <v>0.72</v>
      </c>
      <c r="AN302" s="69">
        <f t="shared" si="79"/>
        <v>0.84</v>
      </c>
      <c r="AO302" s="69">
        <f t="shared" si="79"/>
        <v>0.96</v>
      </c>
      <c r="AP302" s="69">
        <f t="shared" si="79"/>
        <v>1.08</v>
      </c>
      <c r="AQ302" s="69">
        <f t="shared" si="79"/>
        <v>1.2000000000000002</v>
      </c>
      <c r="AR302" s="69">
        <f t="shared" si="79"/>
        <v>1.3200000000000003</v>
      </c>
      <c r="AS302" s="69">
        <f t="shared" si="79"/>
        <v>1.4400000000000004</v>
      </c>
      <c r="AT302" s="69">
        <f t="shared" si="79"/>
        <v>1.5600000000000005</v>
      </c>
      <c r="AU302" s="69">
        <f t="shared" si="79"/>
        <v>1.6800000000000006</v>
      </c>
      <c r="AV302" s="69">
        <f t="shared" si="79"/>
        <v>1.8000000000000007</v>
      </c>
      <c r="AW302" s="69">
        <f t="shared" si="79"/>
        <v>1.9200000000000008</v>
      </c>
      <c r="AX302" s="69">
        <f t="shared" si="79"/>
        <v>2.0400000000000009</v>
      </c>
      <c r="AY302" s="69">
        <f t="shared" si="79"/>
        <v>2.160000000000001</v>
      </c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71" s="4" customFormat="1" ht="15.95" customHeight="1" outlineLevel="2" x14ac:dyDescent="0.3">
      <c r="A303" s="297">
        <v>6</v>
      </c>
      <c r="B303" s="43" t="s">
        <v>437</v>
      </c>
      <c r="C303" s="32" t="s">
        <v>531</v>
      </c>
      <c r="D303" s="32" t="s">
        <v>532</v>
      </c>
      <c r="E303" s="49" t="s">
        <v>43</v>
      </c>
      <c r="F303" s="300" t="s">
        <v>43</v>
      </c>
      <c r="G303" s="43" t="s">
        <v>30</v>
      </c>
      <c r="H303" s="32">
        <v>3.3639999999999999</v>
      </c>
      <c r="I303" s="220">
        <v>0.7</v>
      </c>
      <c r="J303" s="69">
        <v>20</v>
      </c>
      <c r="K303" s="69">
        <f t="shared" si="51"/>
        <v>47.095999999999989</v>
      </c>
      <c r="L303" s="141"/>
      <c r="M303" s="141"/>
      <c r="N303" s="141"/>
      <c r="O303" s="141"/>
      <c r="P303" s="141"/>
      <c r="Q303" s="141"/>
      <c r="R303" s="141"/>
      <c r="S303" s="141"/>
      <c r="T303" s="141"/>
      <c r="U303" s="141"/>
      <c r="V303" s="141"/>
      <c r="W303" s="141"/>
      <c r="X303" s="141"/>
      <c r="Y303" s="141"/>
      <c r="Z303" s="141"/>
      <c r="AA303" s="141"/>
      <c r="AB303" s="141"/>
      <c r="AC303" s="141"/>
      <c r="AD303" s="141"/>
      <c r="AE303" s="141"/>
      <c r="AF303" s="141"/>
      <c r="AG303" s="141"/>
      <c r="AH303" s="388">
        <f t="shared" ref="AH303:BS303" si="80">(AG303+4.71)</f>
        <v>4.71</v>
      </c>
      <c r="AI303" s="69">
        <f t="shared" si="80"/>
        <v>9.42</v>
      </c>
      <c r="AJ303" s="69">
        <f t="shared" si="80"/>
        <v>14.129999999999999</v>
      </c>
      <c r="AK303" s="69">
        <f t="shared" si="80"/>
        <v>18.84</v>
      </c>
      <c r="AL303" s="69">
        <f t="shared" si="80"/>
        <v>23.55</v>
      </c>
      <c r="AM303" s="69">
        <f t="shared" si="80"/>
        <v>28.26</v>
      </c>
      <c r="AN303" s="69">
        <f t="shared" si="80"/>
        <v>32.97</v>
      </c>
      <c r="AO303" s="69">
        <f t="shared" si="80"/>
        <v>37.68</v>
      </c>
      <c r="AP303" s="69">
        <f t="shared" si="80"/>
        <v>42.39</v>
      </c>
      <c r="AQ303" s="69">
        <f t="shared" si="80"/>
        <v>47.1</v>
      </c>
      <c r="AR303" s="69">
        <f t="shared" si="80"/>
        <v>51.81</v>
      </c>
      <c r="AS303" s="69">
        <f t="shared" si="80"/>
        <v>56.52</v>
      </c>
      <c r="AT303" s="69">
        <f t="shared" si="80"/>
        <v>61.230000000000004</v>
      </c>
      <c r="AU303" s="69">
        <f t="shared" si="80"/>
        <v>65.94</v>
      </c>
      <c r="AV303" s="69">
        <f t="shared" si="80"/>
        <v>70.649999999999991</v>
      </c>
      <c r="AW303" s="69">
        <f t="shared" si="80"/>
        <v>75.359999999999985</v>
      </c>
      <c r="AX303" s="69">
        <f t="shared" si="80"/>
        <v>80.069999999999979</v>
      </c>
      <c r="AY303" s="69">
        <f t="shared" si="80"/>
        <v>84.779999999999973</v>
      </c>
      <c r="AZ303" s="69">
        <f t="shared" si="80"/>
        <v>89.489999999999966</v>
      </c>
      <c r="BA303" s="69">
        <f t="shared" si="80"/>
        <v>94.19999999999996</v>
      </c>
      <c r="BB303" s="69">
        <f t="shared" si="80"/>
        <v>98.909999999999954</v>
      </c>
      <c r="BC303" s="69">
        <f t="shared" si="80"/>
        <v>103.61999999999995</v>
      </c>
      <c r="BD303" s="69">
        <f t="shared" si="80"/>
        <v>108.32999999999994</v>
      </c>
      <c r="BE303" s="69">
        <f t="shared" si="80"/>
        <v>113.03999999999994</v>
      </c>
      <c r="BF303" s="69">
        <f t="shared" si="80"/>
        <v>117.74999999999993</v>
      </c>
      <c r="BG303" s="69">
        <f t="shared" si="80"/>
        <v>122.45999999999992</v>
      </c>
      <c r="BH303" s="69">
        <f t="shared" si="80"/>
        <v>127.16999999999992</v>
      </c>
      <c r="BI303" s="69">
        <f t="shared" si="80"/>
        <v>131.87999999999991</v>
      </c>
      <c r="BJ303" s="69">
        <f t="shared" si="80"/>
        <v>136.58999999999992</v>
      </c>
      <c r="BK303" s="69">
        <f t="shared" si="80"/>
        <v>141.29999999999993</v>
      </c>
      <c r="BL303" s="69">
        <f t="shared" si="80"/>
        <v>146.00999999999993</v>
      </c>
      <c r="BM303" s="69">
        <f t="shared" si="80"/>
        <v>150.71999999999994</v>
      </c>
      <c r="BN303" s="69">
        <f t="shared" si="80"/>
        <v>155.42999999999995</v>
      </c>
      <c r="BO303" s="69">
        <f t="shared" si="80"/>
        <v>160.13999999999996</v>
      </c>
      <c r="BP303" s="69">
        <f t="shared" si="80"/>
        <v>164.84999999999997</v>
      </c>
      <c r="BQ303" s="69">
        <f t="shared" si="80"/>
        <v>169.55999999999997</v>
      </c>
      <c r="BR303" s="69">
        <f t="shared" si="80"/>
        <v>174.26999999999998</v>
      </c>
      <c r="BS303" s="69">
        <f t="shared" si="80"/>
        <v>178.98</v>
      </c>
    </row>
    <row r="304" spans="1:71" s="15" customFormat="1" ht="15.95" customHeight="1" outlineLevel="2" x14ac:dyDescent="0.3">
      <c r="A304" s="297">
        <v>7</v>
      </c>
      <c r="B304" s="43" t="s">
        <v>437</v>
      </c>
      <c r="C304" s="108" t="s">
        <v>510</v>
      </c>
      <c r="D304" s="297" t="s">
        <v>122</v>
      </c>
      <c r="E304" s="33" t="s">
        <v>17</v>
      </c>
      <c r="F304" s="300" t="s">
        <v>17</v>
      </c>
      <c r="G304" s="57" t="s">
        <v>30</v>
      </c>
      <c r="H304" s="123">
        <v>3.101</v>
      </c>
      <c r="I304" s="55">
        <v>1</v>
      </c>
      <c r="J304" s="69">
        <v>20</v>
      </c>
      <c r="K304" s="69">
        <f t="shared" si="51"/>
        <v>62.019999999999996</v>
      </c>
      <c r="L304" s="141"/>
      <c r="M304" s="141"/>
      <c r="N304" s="141"/>
      <c r="O304" s="141"/>
      <c r="P304" s="141"/>
      <c r="Q304" s="141"/>
      <c r="R304" s="141"/>
      <c r="S304" s="141"/>
      <c r="T304" s="141"/>
      <c r="U304" s="141"/>
      <c r="V304" s="141"/>
      <c r="W304" s="141"/>
      <c r="X304" s="141"/>
      <c r="Y304" s="141"/>
      <c r="Z304" s="141"/>
      <c r="AA304" s="141"/>
      <c r="AB304" s="141"/>
      <c r="AC304" s="141"/>
      <c r="AD304" s="141"/>
      <c r="AE304" s="141"/>
      <c r="AF304" s="141"/>
      <c r="AG304" s="141"/>
      <c r="AH304" s="388">
        <f t="shared" ref="AH304:AY304" si="81">(AG304+6.2)</f>
        <v>6.2</v>
      </c>
      <c r="AI304" s="69">
        <f t="shared" si="81"/>
        <v>12.4</v>
      </c>
      <c r="AJ304" s="69">
        <f t="shared" si="81"/>
        <v>18.600000000000001</v>
      </c>
      <c r="AK304" s="69">
        <f t="shared" si="81"/>
        <v>24.8</v>
      </c>
      <c r="AL304" s="69">
        <f t="shared" si="81"/>
        <v>31</v>
      </c>
      <c r="AM304" s="69">
        <f t="shared" si="81"/>
        <v>37.200000000000003</v>
      </c>
      <c r="AN304" s="69">
        <f t="shared" si="81"/>
        <v>43.400000000000006</v>
      </c>
      <c r="AO304" s="69">
        <f t="shared" si="81"/>
        <v>49.600000000000009</v>
      </c>
      <c r="AP304" s="69">
        <f t="shared" si="81"/>
        <v>55.800000000000011</v>
      </c>
      <c r="AQ304" s="69">
        <f t="shared" si="81"/>
        <v>62.000000000000014</v>
      </c>
      <c r="AR304" s="69">
        <f t="shared" si="81"/>
        <v>68.200000000000017</v>
      </c>
      <c r="AS304" s="69">
        <f t="shared" si="81"/>
        <v>74.40000000000002</v>
      </c>
      <c r="AT304" s="69">
        <f t="shared" si="81"/>
        <v>80.600000000000023</v>
      </c>
      <c r="AU304" s="69">
        <f t="shared" si="81"/>
        <v>86.800000000000026</v>
      </c>
      <c r="AV304" s="69">
        <f t="shared" si="81"/>
        <v>93.000000000000028</v>
      </c>
      <c r="AW304" s="69">
        <f t="shared" si="81"/>
        <v>99.200000000000031</v>
      </c>
      <c r="AX304" s="69">
        <f t="shared" si="81"/>
        <v>105.40000000000003</v>
      </c>
      <c r="AY304" s="69">
        <f t="shared" si="81"/>
        <v>111.60000000000004</v>
      </c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3"/>
      <c r="BO304" s="3"/>
      <c r="BP304" s="3"/>
      <c r="BQ304" s="3"/>
    </row>
    <row r="305" spans="1:72" s="15" customFormat="1" ht="15.95" customHeight="1" outlineLevel="2" x14ac:dyDescent="0.3">
      <c r="A305" s="297">
        <v>8</v>
      </c>
      <c r="B305" s="43" t="s">
        <v>437</v>
      </c>
      <c r="C305" s="108" t="s">
        <v>499</v>
      </c>
      <c r="D305" s="297" t="s">
        <v>120</v>
      </c>
      <c r="E305" s="44" t="s">
        <v>17</v>
      </c>
      <c r="F305" s="42" t="s">
        <v>17</v>
      </c>
      <c r="G305" s="43" t="s">
        <v>30</v>
      </c>
      <c r="H305" s="46">
        <v>0.19500000000000001</v>
      </c>
      <c r="I305" s="62">
        <v>1</v>
      </c>
      <c r="J305" s="69">
        <v>20</v>
      </c>
      <c r="K305" s="69">
        <f t="shared" si="51"/>
        <v>3.9000000000000004</v>
      </c>
      <c r="L305" s="141"/>
      <c r="M305" s="141"/>
      <c r="N305" s="141"/>
      <c r="O305" s="141"/>
      <c r="P305" s="141"/>
      <c r="Q305" s="141"/>
      <c r="R305" s="141"/>
      <c r="S305" s="141"/>
      <c r="T305" s="141"/>
      <c r="U305" s="141"/>
      <c r="V305" s="141"/>
      <c r="W305" s="141"/>
      <c r="X305" s="141"/>
      <c r="Y305" s="141"/>
      <c r="Z305" s="141"/>
      <c r="AA305" s="141"/>
      <c r="AB305" s="141"/>
      <c r="AC305" s="141"/>
      <c r="AD305" s="141"/>
      <c r="AE305" s="141"/>
      <c r="AF305" s="141"/>
      <c r="AG305" s="141"/>
      <c r="AH305" s="388">
        <f t="shared" ref="AH305:AY305" si="82">(AG305+0.39)</f>
        <v>0.39</v>
      </c>
      <c r="AI305" s="69">
        <f t="shared" si="82"/>
        <v>0.78</v>
      </c>
      <c r="AJ305" s="69">
        <f t="shared" si="82"/>
        <v>1.17</v>
      </c>
      <c r="AK305" s="69">
        <f t="shared" si="82"/>
        <v>1.56</v>
      </c>
      <c r="AL305" s="69">
        <f t="shared" si="82"/>
        <v>1.9500000000000002</v>
      </c>
      <c r="AM305" s="69">
        <f t="shared" si="82"/>
        <v>2.3400000000000003</v>
      </c>
      <c r="AN305" s="69">
        <f t="shared" si="82"/>
        <v>2.7300000000000004</v>
      </c>
      <c r="AO305" s="69">
        <f t="shared" si="82"/>
        <v>3.1200000000000006</v>
      </c>
      <c r="AP305" s="69">
        <f t="shared" si="82"/>
        <v>3.5100000000000007</v>
      </c>
      <c r="AQ305" s="69">
        <f t="shared" si="82"/>
        <v>3.9000000000000008</v>
      </c>
      <c r="AR305" s="69">
        <f t="shared" si="82"/>
        <v>4.2900000000000009</v>
      </c>
      <c r="AS305" s="69">
        <f t="shared" si="82"/>
        <v>4.6800000000000006</v>
      </c>
      <c r="AT305" s="69">
        <f t="shared" si="82"/>
        <v>5.07</v>
      </c>
      <c r="AU305" s="69">
        <f t="shared" si="82"/>
        <v>5.46</v>
      </c>
      <c r="AV305" s="69">
        <f t="shared" si="82"/>
        <v>5.85</v>
      </c>
      <c r="AW305" s="69">
        <f t="shared" si="82"/>
        <v>6.2399999999999993</v>
      </c>
      <c r="AX305" s="69">
        <f t="shared" si="82"/>
        <v>6.629999999999999</v>
      </c>
      <c r="AY305" s="69">
        <f t="shared" si="82"/>
        <v>7.0199999999999987</v>
      </c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72" s="15" customFormat="1" ht="15.95" customHeight="1" outlineLevel="2" x14ac:dyDescent="0.3">
      <c r="A306" s="297">
        <v>9</v>
      </c>
      <c r="B306" s="43" t="s">
        <v>437</v>
      </c>
      <c r="C306" s="108" t="s">
        <v>508</v>
      </c>
      <c r="D306" s="297" t="s">
        <v>120</v>
      </c>
      <c r="E306" s="44" t="s">
        <v>43</v>
      </c>
      <c r="F306" s="42" t="s">
        <v>43</v>
      </c>
      <c r="G306" s="43" t="s">
        <v>30</v>
      </c>
      <c r="H306" s="46">
        <v>0.13600000000000001</v>
      </c>
      <c r="I306" s="220">
        <v>0.7</v>
      </c>
      <c r="J306" s="69">
        <v>20</v>
      </c>
      <c r="K306" s="69">
        <f t="shared" si="51"/>
        <v>1.9040000000000001</v>
      </c>
      <c r="L306" s="141"/>
      <c r="M306" s="141"/>
      <c r="N306" s="141"/>
      <c r="O306" s="141"/>
      <c r="P306" s="141"/>
      <c r="Q306" s="141"/>
      <c r="R306" s="141"/>
      <c r="S306" s="141"/>
      <c r="T306" s="141"/>
      <c r="U306" s="141"/>
      <c r="V306" s="141"/>
      <c r="W306" s="141"/>
      <c r="X306" s="141"/>
      <c r="Y306" s="141"/>
      <c r="Z306" s="141"/>
      <c r="AA306" s="141"/>
      <c r="AB306" s="141"/>
      <c r="AC306" s="141"/>
      <c r="AD306" s="141"/>
      <c r="AE306" s="141"/>
      <c r="AF306" s="141"/>
      <c r="AG306" s="141"/>
      <c r="AH306" s="388">
        <f t="shared" ref="AH306:BE306" si="83">(AG306+0.19)</f>
        <v>0.19</v>
      </c>
      <c r="AI306" s="69">
        <f t="shared" si="83"/>
        <v>0.38</v>
      </c>
      <c r="AJ306" s="69">
        <f t="shared" si="83"/>
        <v>0.57000000000000006</v>
      </c>
      <c r="AK306" s="69">
        <f t="shared" si="83"/>
        <v>0.76</v>
      </c>
      <c r="AL306" s="69">
        <f t="shared" si="83"/>
        <v>0.95</v>
      </c>
      <c r="AM306" s="69">
        <f t="shared" si="83"/>
        <v>1.1399999999999999</v>
      </c>
      <c r="AN306" s="69">
        <f t="shared" si="83"/>
        <v>1.3299999999999998</v>
      </c>
      <c r="AO306" s="69">
        <f t="shared" si="83"/>
        <v>1.5199999999999998</v>
      </c>
      <c r="AP306" s="69">
        <f t="shared" si="83"/>
        <v>1.7099999999999997</v>
      </c>
      <c r="AQ306" s="69">
        <f t="shared" si="83"/>
        <v>1.8999999999999997</v>
      </c>
      <c r="AR306" s="69">
        <f t="shared" si="83"/>
        <v>2.09</v>
      </c>
      <c r="AS306" s="69">
        <f t="shared" si="83"/>
        <v>2.2799999999999998</v>
      </c>
      <c r="AT306" s="69">
        <f t="shared" si="83"/>
        <v>2.4699999999999998</v>
      </c>
      <c r="AU306" s="69">
        <f t="shared" si="83"/>
        <v>2.6599999999999997</v>
      </c>
      <c r="AV306" s="69">
        <f t="shared" si="83"/>
        <v>2.8499999999999996</v>
      </c>
      <c r="AW306" s="69">
        <f t="shared" si="83"/>
        <v>3.0399999999999996</v>
      </c>
      <c r="AX306" s="69">
        <f t="shared" si="83"/>
        <v>3.2299999999999995</v>
      </c>
      <c r="AY306" s="69">
        <f t="shared" si="83"/>
        <v>3.4199999999999995</v>
      </c>
      <c r="AZ306" s="69">
        <f t="shared" si="83"/>
        <v>3.6099999999999994</v>
      </c>
      <c r="BA306" s="69">
        <f t="shared" si="83"/>
        <v>3.7999999999999994</v>
      </c>
      <c r="BB306" s="69">
        <f t="shared" si="83"/>
        <v>3.9899999999999993</v>
      </c>
      <c r="BC306" s="69">
        <f t="shared" si="83"/>
        <v>4.18</v>
      </c>
      <c r="BD306" s="69">
        <f t="shared" si="83"/>
        <v>4.37</v>
      </c>
      <c r="BE306" s="69">
        <f t="shared" si="83"/>
        <v>4.5600000000000005</v>
      </c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72" s="15" customFormat="1" ht="15.95" customHeight="1" outlineLevel="2" x14ac:dyDescent="0.3">
      <c r="A307" s="297">
        <v>10</v>
      </c>
      <c r="B307" s="43" t="s">
        <v>437</v>
      </c>
      <c r="C307" s="32" t="s">
        <v>628</v>
      </c>
      <c r="D307" s="32" t="s">
        <v>121</v>
      </c>
      <c r="E307" s="44"/>
      <c r="F307" s="300" t="s">
        <v>43</v>
      </c>
      <c r="G307" s="43" t="s">
        <v>14</v>
      </c>
      <c r="H307" s="119">
        <v>3</v>
      </c>
      <c r="I307" s="220">
        <v>0.7</v>
      </c>
      <c r="J307" s="69">
        <v>20</v>
      </c>
      <c r="K307" s="69">
        <f t="shared" si="51"/>
        <v>41.999999999999993</v>
      </c>
      <c r="L307" s="141"/>
      <c r="M307" s="141"/>
      <c r="N307" s="141"/>
      <c r="O307" s="141"/>
      <c r="P307" s="141"/>
      <c r="Q307" s="141"/>
      <c r="R307" s="141"/>
      <c r="S307" s="141"/>
      <c r="T307" s="141"/>
      <c r="U307" s="141"/>
      <c r="V307" s="141"/>
      <c r="W307" s="141"/>
      <c r="X307" s="141"/>
      <c r="Y307" s="141"/>
      <c r="Z307" s="141"/>
      <c r="AA307" s="141"/>
      <c r="AB307" s="141"/>
      <c r="AC307" s="141"/>
      <c r="AD307" s="141"/>
      <c r="AE307" s="141"/>
      <c r="AF307" s="141"/>
      <c r="AG307" s="141"/>
      <c r="AH307" s="388">
        <f t="shared" ref="AH307:BT307" si="84">(AG307+4.2)</f>
        <v>4.2</v>
      </c>
      <c r="AI307" s="69">
        <f t="shared" si="84"/>
        <v>8.4</v>
      </c>
      <c r="AJ307" s="69">
        <f t="shared" si="84"/>
        <v>12.600000000000001</v>
      </c>
      <c r="AK307" s="69">
        <f t="shared" si="84"/>
        <v>16.8</v>
      </c>
      <c r="AL307" s="69">
        <f t="shared" si="84"/>
        <v>21</v>
      </c>
      <c r="AM307" s="69">
        <f t="shared" si="84"/>
        <v>25.2</v>
      </c>
      <c r="AN307" s="69">
        <f t="shared" si="84"/>
        <v>29.4</v>
      </c>
      <c r="AO307" s="69">
        <f t="shared" si="84"/>
        <v>33.6</v>
      </c>
      <c r="AP307" s="69">
        <f t="shared" si="84"/>
        <v>37.800000000000004</v>
      </c>
      <c r="AQ307" s="69">
        <f t="shared" si="84"/>
        <v>42.000000000000007</v>
      </c>
      <c r="AR307" s="69">
        <f t="shared" si="84"/>
        <v>46.20000000000001</v>
      </c>
      <c r="AS307" s="69">
        <f t="shared" si="84"/>
        <v>50.400000000000013</v>
      </c>
      <c r="AT307" s="69">
        <f t="shared" si="84"/>
        <v>54.600000000000016</v>
      </c>
      <c r="AU307" s="69">
        <f t="shared" si="84"/>
        <v>58.800000000000018</v>
      </c>
      <c r="AV307" s="69">
        <f t="shared" si="84"/>
        <v>63.000000000000021</v>
      </c>
      <c r="AW307" s="69">
        <f t="shared" si="84"/>
        <v>67.200000000000017</v>
      </c>
      <c r="AX307" s="69">
        <f t="shared" si="84"/>
        <v>71.40000000000002</v>
      </c>
      <c r="AY307" s="69">
        <f t="shared" si="84"/>
        <v>75.600000000000023</v>
      </c>
      <c r="AZ307" s="69">
        <f t="shared" si="84"/>
        <v>79.800000000000026</v>
      </c>
      <c r="BA307" s="69">
        <f t="shared" si="84"/>
        <v>84.000000000000028</v>
      </c>
      <c r="BB307" s="69">
        <f t="shared" si="84"/>
        <v>88.200000000000031</v>
      </c>
      <c r="BC307" s="69">
        <f t="shared" si="84"/>
        <v>92.400000000000034</v>
      </c>
      <c r="BD307" s="69">
        <f t="shared" si="84"/>
        <v>96.600000000000037</v>
      </c>
      <c r="BE307" s="69">
        <f t="shared" si="84"/>
        <v>100.80000000000004</v>
      </c>
      <c r="BF307" s="69">
        <f t="shared" si="84"/>
        <v>105.00000000000004</v>
      </c>
      <c r="BG307" s="69">
        <f t="shared" si="84"/>
        <v>109.20000000000005</v>
      </c>
      <c r="BH307" s="69">
        <f t="shared" si="84"/>
        <v>113.40000000000005</v>
      </c>
      <c r="BI307" s="69">
        <f t="shared" si="84"/>
        <v>117.60000000000005</v>
      </c>
      <c r="BJ307" s="69">
        <f t="shared" si="84"/>
        <v>121.80000000000005</v>
      </c>
      <c r="BK307" s="69">
        <f t="shared" si="84"/>
        <v>126.00000000000006</v>
      </c>
      <c r="BL307" s="69">
        <f t="shared" si="84"/>
        <v>130.20000000000005</v>
      </c>
      <c r="BM307" s="69">
        <f t="shared" si="84"/>
        <v>134.40000000000003</v>
      </c>
      <c r="BN307" s="69">
        <f t="shared" si="84"/>
        <v>138.60000000000002</v>
      </c>
      <c r="BO307" s="69">
        <f t="shared" si="84"/>
        <v>142.80000000000001</v>
      </c>
      <c r="BP307" s="69">
        <f t="shared" si="84"/>
        <v>147</v>
      </c>
      <c r="BQ307" s="69">
        <f t="shared" si="84"/>
        <v>151.19999999999999</v>
      </c>
      <c r="BR307" s="69">
        <f t="shared" si="84"/>
        <v>155.39999999999998</v>
      </c>
      <c r="BS307" s="69">
        <f t="shared" si="84"/>
        <v>159.59999999999997</v>
      </c>
      <c r="BT307" s="69">
        <f t="shared" si="84"/>
        <v>163.79999999999995</v>
      </c>
    </row>
    <row r="308" spans="1:72" s="15" customFormat="1" ht="15.95" customHeight="1" outlineLevel="2" x14ac:dyDescent="0.3">
      <c r="A308" s="297">
        <v>11</v>
      </c>
      <c r="B308" s="43" t="s">
        <v>437</v>
      </c>
      <c r="C308" s="108" t="s">
        <v>498</v>
      </c>
      <c r="D308" s="297" t="s">
        <v>120</v>
      </c>
      <c r="E308" s="44" t="s">
        <v>43</v>
      </c>
      <c r="F308" s="42" t="s">
        <v>43</v>
      </c>
      <c r="G308" s="43" t="s">
        <v>107</v>
      </c>
      <c r="H308" s="46">
        <v>6.7000000000000004E-2</v>
      </c>
      <c r="I308" s="220">
        <v>0.7</v>
      </c>
      <c r="J308" s="69">
        <v>20</v>
      </c>
      <c r="K308" s="69">
        <f t="shared" si="51"/>
        <v>0.93799999999999994</v>
      </c>
      <c r="L308" s="141"/>
      <c r="M308" s="141"/>
      <c r="N308" s="141"/>
      <c r="O308" s="141"/>
      <c r="P308" s="141"/>
      <c r="Q308" s="141"/>
      <c r="R308" s="141"/>
      <c r="S308" s="141"/>
      <c r="T308" s="141"/>
      <c r="U308" s="141"/>
      <c r="V308" s="141"/>
      <c r="W308" s="141"/>
      <c r="X308" s="141"/>
      <c r="Y308" s="141"/>
      <c r="Z308" s="141"/>
      <c r="AA308" s="141"/>
      <c r="AB308" s="141"/>
      <c r="AC308" s="141"/>
      <c r="AD308" s="141"/>
      <c r="AE308" s="141"/>
      <c r="AF308" s="141"/>
      <c r="AG308" s="141"/>
      <c r="AH308" s="388">
        <f t="shared" ref="AH308:BT308" si="85">(AG308+0.09)</f>
        <v>0.09</v>
      </c>
      <c r="AI308" s="69">
        <f t="shared" si="85"/>
        <v>0.18</v>
      </c>
      <c r="AJ308" s="69">
        <f t="shared" si="85"/>
        <v>0.27</v>
      </c>
      <c r="AK308" s="69">
        <f t="shared" si="85"/>
        <v>0.36</v>
      </c>
      <c r="AL308" s="69">
        <f t="shared" si="85"/>
        <v>0.44999999999999996</v>
      </c>
      <c r="AM308" s="69">
        <f t="shared" si="85"/>
        <v>0.53999999999999992</v>
      </c>
      <c r="AN308" s="69">
        <f t="shared" si="85"/>
        <v>0.62999999999999989</v>
      </c>
      <c r="AO308" s="69">
        <f t="shared" si="85"/>
        <v>0.71999999999999986</v>
      </c>
      <c r="AP308" s="69">
        <f t="shared" si="85"/>
        <v>0.80999999999999983</v>
      </c>
      <c r="AQ308" s="69">
        <f t="shared" si="85"/>
        <v>0.8999999999999998</v>
      </c>
      <c r="AR308" s="69">
        <f t="shared" si="85"/>
        <v>0.98999999999999977</v>
      </c>
      <c r="AS308" s="69">
        <f t="shared" si="85"/>
        <v>1.0799999999999998</v>
      </c>
      <c r="AT308" s="69">
        <f t="shared" si="85"/>
        <v>1.17</v>
      </c>
      <c r="AU308" s="69">
        <f t="shared" si="85"/>
        <v>1.26</v>
      </c>
      <c r="AV308" s="69">
        <f t="shared" si="85"/>
        <v>1.35</v>
      </c>
      <c r="AW308" s="69">
        <f t="shared" si="85"/>
        <v>1.4400000000000002</v>
      </c>
      <c r="AX308" s="69">
        <f t="shared" si="85"/>
        <v>1.5300000000000002</v>
      </c>
      <c r="AY308" s="69">
        <f t="shared" si="85"/>
        <v>1.6200000000000003</v>
      </c>
      <c r="AZ308" s="69">
        <f t="shared" si="85"/>
        <v>1.7100000000000004</v>
      </c>
      <c r="BA308" s="69">
        <f t="shared" si="85"/>
        <v>1.8000000000000005</v>
      </c>
      <c r="BB308" s="69">
        <f t="shared" si="85"/>
        <v>1.8900000000000006</v>
      </c>
      <c r="BC308" s="69">
        <f t="shared" si="85"/>
        <v>1.9800000000000006</v>
      </c>
      <c r="BD308" s="69">
        <f t="shared" si="85"/>
        <v>2.0700000000000007</v>
      </c>
      <c r="BE308" s="69">
        <f t="shared" si="85"/>
        <v>2.1600000000000006</v>
      </c>
      <c r="BF308" s="69">
        <f t="shared" si="85"/>
        <v>2.2500000000000004</v>
      </c>
      <c r="BG308" s="69">
        <f t="shared" si="85"/>
        <v>2.3400000000000003</v>
      </c>
      <c r="BH308" s="69">
        <f t="shared" si="85"/>
        <v>2.4300000000000002</v>
      </c>
      <c r="BI308" s="69">
        <f t="shared" si="85"/>
        <v>2.52</v>
      </c>
      <c r="BJ308" s="69">
        <f t="shared" si="85"/>
        <v>2.61</v>
      </c>
      <c r="BK308" s="69">
        <f t="shared" si="85"/>
        <v>2.6999999999999997</v>
      </c>
      <c r="BL308" s="69">
        <f t="shared" si="85"/>
        <v>2.7899999999999996</v>
      </c>
      <c r="BM308" s="69">
        <f t="shared" si="85"/>
        <v>2.8799999999999994</v>
      </c>
      <c r="BN308" s="69">
        <f t="shared" si="85"/>
        <v>2.9699999999999993</v>
      </c>
      <c r="BO308" s="69">
        <f t="shared" si="85"/>
        <v>3.0599999999999992</v>
      </c>
      <c r="BP308" s="69">
        <f t="shared" si="85"/>
        <v>3.149999999999999</v>
      </c>
      <c r="BQ308" s="69">
        <f t="shared" si="85"/>
        <v>3.2399999999999989</v>
      </c>
      <c r="BR308" s="69">
        <f t="shared" si="85"/>
        <v>3.3299999999999987</v>
      </c>
      <c r="BS308" s="69">
        <f t="shared" si="85"/>
        <v>3.4199999999999986</v>
      </c>
      <c r="BT308" s="69">
        <f t="shared" si="85"/>
        <v>3.5099999999999985</v>
      </c>
    </row>
    <row r="309" spans="1:72" s="15" customFormat="1" ht="15.95" customHeight="1" outlineLevel="2" x14ac:dyDescent="0.3">
      <c r="A309" s="297">
        <v>12</v>
      </c>
      <c r="B309" s="43" t="s">
        <v>437</v>
      </c>
      <c r="C309" s="108" t="s">
        <v>514</v>
      </c>
      <c r="D309" s="297" t="s">
        <v>10</v>
      </c>
      <c r="E309" s="44" t="s">
        <v>43</v>
      </c>
      <c r="F309" s="42" t="s">
        <v>43</v>
      </c>
      <c r="G309" s="43" t="s">
        <v>107</v>
      </c>
      <c r="H309" s="46">
        <v>0.83099999999999996</v>
      </c>
      <c r="I309" s="220">
        <v>0.7</v>
      </c>
      <c r="J309" s="69">
        <v>20</v>
      </c>
      <c r="K309" s="69">
        <f t="shared" si="51"/>
        <v>11.633999999999997</v>
      </c>
      <c r="L309" s="141"/>
      <c r="M309" s="141"/>
      <c r="N309" s="141"/>
      <c r="O309" s="141"/>
      <c r="P309" s="141"/>
      <c r="Q309" s="141"/>
      <c r="R309" s="141"/>
      <c r="S309" s="141"/>
      <c r="T309" s="141"/>
      <c r="U309" s="141"/>
      <c r="V309" s="141"/>
      <c r="W309" s="141"/>
      <c r="X309" s="141"/>
      <c r="Y309" s="141"/>
      <c r="Z309" s="141"/>
      <c r="AA309" s="141"/>
      <c r="AB309" s="141"/>
      <c r="AC309" s="141"/>
      <c r="AD309" s="141"/>
      <c r="AE309" s="141"/>
      <c r="AF309" s="141"/>
      <c r="AG309" s="141"/>
      <c r="AH309" s="388">
        <f t="shared" ref="AH309:BT309" si="86">(AG309+1.16)</f>
        <v>1.1599999999999999</v>
      </c>
      <c r="AI309" s="69">
        <f t="shared" si="86"/>
        <v>2.3199999999999998</v>
      </c>
      <c r="AJ309" s="69">
        <f t="shared" si="86"/>
        <v>3.4799999999999995</v>
      </c>
      <c r="AK309" s="69">
        <f t="shared" si="86"/>
        <v>4.6399999999999997</v>
      </c>
      <c r="AL309" s="69">
        <f t="shared" si="86"/>
        <v>5.8</v>
      </c>
      <c r="AM309" s="69">
        <f t="shared" si="86"/>
        <v>6.96</v>
      </c>
      <c r="AN309" s="69">
        <f t="shared" si="86"/>
        <v>8.1199999999999992</v>
      </c>
      <c r="AO309" s="69">
        <f t="shared" si="86"/>
        <v>9.2799999999999994</v>
      </c>
      <c r="AP309" s="69">
        <f t="shared" si="86"/>
        <v>10.44</v>
      </c>
      <c r="AQ309" s="69">
        <f t="shared" si="86"/>
        <v>11.6</v>
      </c>
      <c r="AR309" s="69">
        <f t="shared" si="86"/>
        <v>12.76</v>
      </c>
      <c r="AS309" s="69">
        <f t="shared" si="86"/>
        <v>13.92</v>
      </c>
      <c r="AT309" s="69">
        <f t="shared" si="86"/>
        <v>15.08</v>
      </c>
      <c r="AU309" s="69">
        <f t="shared" si="86"/>
        <v>16.239999999999998</v>
      </c>
      <c r="AV309" s="69">
        <f t="shared" si="86"/>
        <v>17.399999999999999</v>
      </c>
      <c r="AW309" s="69">
        <f t="shared" si="86"/>
        <v>18.559999999999999</v>
      </c>
      <c r="AX309" s="69">
        <f t="shared" si="86"/>
        <v>19.72</v>
      </c>
      <c r="AY309" s="69">
        <f t="shared" si="86"/>
        <v>20.88</v>
      </c>
      <c r="AZ309" s="69">
        <f t="shared" si="86"/>
        <v>22.04</v>
      </c>
      <c r="BA309" s="69">
        <f t="shared" si="86"/>
        <v>23.2</v>
      </c>
      <c r="BB309" s="69">
        <f t="shared" si="86"/>
        <v>24.36</v>
      </c>
      <c r="BC309" s="69">
        <f t="shared" si="86"/>
        <v>25.52</v>
      </c>
      <c r="BD309" s="69">
        <f t="shared" si="86"/>
        <v>26.68</v>
      </c>
      <c r="BE309" s="69">
        <f t="shared" si="86"/>
        <v>27.84</v>
      </c>
      <c r="BF309" s="69">
        <f t="shared" si="86"/>
        <v>29</v>
      </c>
      <c r="BG309" s="69">
        <f t="shared" si="86"/>
        <v>30.16</v>
      </c>
      <c r="BH309" s="69">
        <f t="shared" si="86"/>
        <v>31.32</v>
      </c>
      <c r="BI309" s="69">
        <f t="shared" si="86"/>
        <v>32.479999999999997</v>
      </c>
      <c r="BJ309" s="69">
        <f t="shared" si="86"/>
        <v>33.639999999999993</v>
      </c>
      <c r="BK309" s="69">
        <f t="shared" si="86"/>
        <v>34.79999999999999</v>
      </c>
      <c r="BL309" s="69">
        <f t="shared" si="86"/>
        <v>35.959999999999987</v>
      </c>
      <c r="BM309" s="69">
        <f t="shared" si="86"/>
        <v>37.119999999999983</v>
      </c>
      <c r="BN309" s="69">
        <f t="shared" si="86"/>
        <v>38.27999999999998</v>
      </c>
      <c r="BO309" s="69">
        <f t="shared" si="86"/>
        <v>39.439999999999976</v>
      </c>
      <c r="BP309" s="69">
        <f t="shared" si="86"/>
        <v>40.599999999999973</v>
      </c>
      <c r="BQ309" s="69">
        <f t="shared" si="86"/>
        <v>41.75999999999997</v>
      </c>
      <c r="BR309" s="69">
        <f t="shared" si="86"/>
        <v>42.919999999999966</v>
      </c>
      <c r="BS309" s="69">
        <f t="shared" si="86"/>
        <v>44.079999999999963</v>
      </c>
      <c r="BT309" s="69">
        <f t="shared" si="86"/>
        <v>45.239999999999959</v>
      </c>
    </row>
    <row r="310" spans="1:72" s="15" customFormat="1" ht="15.95" customHeight="1" outlineLevel="2" x14ac:dyDescent="0.3">
      <c r="A310" s="297">
        <v>13</v>
      </c>
      <c r="B310" s="43" t="s">
        <v>437</v>
      </c>
      <c r="C310" s="108" t="s">
        <v>511</v>
      </c>
      <c r="D310" s="297" t="s">
        <v>10</v>
      </c>
      <c r="E310" s="302" t="s">
        <v>25</v>
      </c>
      <c r="F310" s="299" t="s">
        <v>43</v>
      </c>
      <c r="G310" s="57" t="s">
        <v>30</v>
      </c>
      <c r="H310" s="123">
        <v>6.7009999999999996</v>
      </c>
      <c r="I310" s="220">
        <v>0.7</v>
      </c>
      <c r="J310" s="69">
        <v>20</v>
      </c>
      <c r="K310" s="69">
        <f t="shared" si="51"/>
        <v>93.813999999999993</v>
      </c>
      <c r="L310" s="141"/>
      <c r="M310" s="141"/>
      <c r="N310" s="141"/>
      <c r="O310" s="141"/>
      <c r="P310" s="141"/>
      <c r="Q310" s="141"/>
      <c r="R310" s="141"/>
      <c r="S310" s="141"/>
      <c r="T310" s="141"/>
      <c r="U310" s="141"/>
      <c r="V310" s="141"/>
      <c r="W310" s="141"/>
      <c r="X310" s="141"/>
      <c r="Y310" s="141"/>
      <c r="Z310" s="141"/>
      <c r="AA310" s="141"/>
      <c r="AB310" s="141"/>
      <c r="AC310" s="141"/>
      <c r="AD310" s="141"/>
      <c r="AE310" s="141"/>
      <c r="AF310" s="141"/>
      <c r="AG310" s="141"/>
      <c r="AH310" s="388">
        <f t="shared" ref="AH310:BT310" si="87">(AG310+9.38)</f>
        <v>9.3800000000000008</v>
      </c>
      <c r="AI310" s="69">
        <f t="shared" si="87"/>
        <v>18.760000000000002</v>
      </c>
      <c r="AJ310" s="69">
        <f t="shared" si="87"/>
        <v>28.14</v>
      </c>
      <c r="AK310" s="69">
        <f t="shared" si="87"/>
        <v>37.520000000000003</v>
      </c>
      <c r="AL310" s="69">
        <f t="shared" si="87"/>
        <v>46.900000000000006</v>
      </c>
      <c r="AM310" s="69">
        <f t="shared" si="87"/>
        <v>56.280000000000008</v>
      </c>
      <c r="AN310" s="69">
        <f t="shared" si="87"/>
        <v>65.660000000000011</v>
      </c>
      <c r="AO310" s="69">
        <f t="shared" si="87"/>
        <v>75.040000000000006</v>
      </c>
      <c r="AP310" s="69">
        <f t="shared" si="87"/>
        <v>84.42</v>
      </c>
      <c r="AQ310" s="69">
        <f t="shared" si="87"/>
        <v>93.8</v>
      </c>
      <c r="AR310" s="69">
        <f t="shared" si="87"/>
        <v>103.17999999999999</v>
      </c>
      <c r="AS310" s="69">
        <f t="shared" si="87"/>
        <v>112.55999999999999</v>
      </c>
      <c r="AT310" s="69">
        <f t="shared" si="87"/>
        <v>121.93999999999998</v>
      </c>
      <c r="AU310" s="69">
        <f t="shared" si="87"/>
        <v>131.32</v>
      </c>
      <c r="AV310" s="69">
        <f t="shared" si="87"/>
        <v>140.69999999999999</v>
      </c>
      <c r="AW310" s="69">
        <f t="shared" si="87"/>
        <v>150.07999999999998</v>
      </c>
      <c r="AX310" s="69">
        <f t="shared" si="87"/>
        <v>159.45999999999998</v>
      </c>
      <c r="AY310" s="69">
        <f t="shared" si="87"/>
        <v>168.83999999999997</v>
      </c>
      <c r="AZ310" s="69">
        <f t="shared" si="87"/>
        <v>178.21999999999997</v>
      </c>
      <c r="BA310" s="69">
        <f t="shared" si="87"/>
        <v>187.59999999999997</v>
      </c>
      <c r="BB310" s="69">
        <f t="shared" si="87"/>
        <v>196.97999999999996</v>
      </c>
      <c r="BC310" s="69">
        <f t="shared" si="87"/>
        <v>206.35999999999996</v>
      </c>
      <c r="BD310" s="69">
        <f t="shared" si="87"/>
        <v>215.73999999999995</v>
      </c>
      <c r="BE310" s="69">
        <f t="shared" si="87"/>
        <v>225.11999999999995</v>
      </c>
      <c r="BF310" s="69">
        <f t="shared" si="87"/>
        <v>234.49999999999994</v>
      </c>
      <c r="BG310" s="69">
        <f t="shared" si="87"/>
        <v>243.87999999999994</v>
      </c>
      <c r="BH310" s="69">
        <f t="shared" si="87"/>
        <v>253.25999999999993</v>
      </c>
      <c r="BI310" s="69">
        <f t="shared" si="87"/>
        <v>262.63999999999993</v>
      </c>
      <c r="BJ310" s="69">
        <f t="shared" si="87"/>
        <v>272.01999999999992</v>
      </c>
      <c r="BK310" s="69">
        <f t="shared" si="87"/>
        <v>281.39999999999992</v>
      </c>
      <c r="BL310" s="69">
        <f t="shared" si="87"/>
        <v>290.77999999999992</v>
      </c>
      <c r="BM310" s="69">
        <f t="shared" si="87"/>
        <v>300.15999999999991</v>
      </c>
      <c r="BN310" s="69">
        <f t="shared" si="87"/>
        <v>309.53999999999991</v>
      </c>
      <c r="BO310" s="69">
        <f t="shared" si="87"/>
        <v>318.9199999999999</v>
      </c>
      <c r="BP310" s="69">
        <f t="shared" si="87"/>
        <v>328.2999999999999</v>
      </c>
      <c r="BQ310" s="69">
        <f t="shared" si="87"/>
        <v>337.67999999999989</v>
      </c>
      <c r="BR310" s="69">
        <f t="shared" si="87"/>
        <v>347.05999999999989</v>
      </c>
      <c r="BS310" s="69">
        <f t="shared" si="87"/>
        <v>356.43999999999988</v>
      </c>
      <c r="BT310" s="69">
        <f t="shared" si="87"/>
        <v>365.81999999999988</v>
      </c>
    </row>
    <row r="311" spans="1:72" s="15" customFormat="1" ht="15.95" customHeight="1" outlineLevel="2" x14ac:dyDescent="0.3">
      <c r="A311" s="297">
        <v>14</v>
      </c>
      <c r="B311" s="43" t="s">
        <v>437</v>
      </c>
      <c r="C311" s="108" t="s">
        <v>512</v>
      </c>
      <c r="D311" s="297" t="s">
        <v>10</v>
      </c>
      <c r="E311" s="302" t="s">
        <v>25</v>
      </c>
      <c r="F311" s="299" t="s">
        <v>43</v>
      </c>
      <c r="G311" s="54" t="s">
        <v>30</v>
      </c>
      <c r="H311" s="120">
        <v>2.0099999999999998</v>
      </c>
      <c r="I311" s="220">
        <v>0.7</v>
      </c>
      <c r="J311" s="69">
        <v>20</v>
      </c>
      <c r="K311" s="69">
        <f t="shared" si="51"/>
        <v>28.139999999999997</v>
      </c>
      <c r="L311" s="141"/>
      <c r="M311" s="141"/>
      <c r="N311" s="141"/>
      <c r="O311" s="141"/>
      <c r="P311" s="141"/>
      <c r="Q311" s="141"/>
      <c r="R311" s="141"/>
      <c r="S311" s="141"/>
      <c r="T311" s="141"/>
      <c r="U311" s="141"/>
      <c r="V311" s="141"/>
      <c r="W311" s="141"/>
      <c r="X311" s="141"/>
      <c r="Y311" s="141"/>
      <c r="Z311" s="141"/>
      <c r="AA311" s="141"/>
      <c r="AB311" s="141"/>
      <c r="AC311" s="141"/>
      <c r="AD311" s="141"/>
      <c r="AE311" s="141"/>
      <c r="AF311" s="141"/>
      <c r="AG311" s="141"/>
      <c r="AH311" s="388">
        <f t="shared" ref="AH311:BT311" si="88">(AG311+2.81)</f>
        <v>2.81</v>
      </c>
      <c r="AI311" s="69">
        <f t="shared" si="88"/>
        <v>5.62</v>
      </c>
      <c r="AJ311" s="69">
        <f t="shared" si="88"/>
        <v>8.43</v>
      </c>
      <c r="AK311" s="69">
        <f t="shared" si="88"/>
        <v>11.24</v>
      </c>
      <c r="AL311" s="69">
        <f t="shared" si="88"/>
        <v>14.05</v>
      </c>
      <c r="AM311" s="69">
        <f t="shared" si="88"/>
        <v>16.86</v>
      </c>
      <c r="AN311" s="69">
        <f t="shared" si="88"/>
        <v>19.669999999999998</v>
      </c>
      <c r="AO311" s="69">
        <f t="shared" si="88"/>
        <v>22.479999999999997</v>
      </c>
      <c r="AP311" s="69">
        <f t="shared" si="88"/>
        <v>25.289999999999996</v>
      </c>
      <c r="AQ311" s="69">
        <f t="shared" si="88"/>
        <v>28.099999999999994</v>
      </c>
      <c r="AR311" s="69">
        <f t="shared" si="88"/>
        <v>30.909999999999993</v>
      </c>
      <c r="AS311" s="69">
        <f t="shared" si="88"/>
        <v>33.719999999999992</v>
      </c>
      <c r="AT311" s="69">
        <f t="shared" si="88"/>
        <v>36.529999999999994</v>
      </c>
      <c r="AU311" s="69">
        <f t="shared" si="88"/>
        <v>39.339999999999996</v>
      </c>
      <c r="AV311" s="69">
        <f t="shared" si="88"/>
        <v>42.15</v>
      </c>
      <c r="AW311" s="69">
        <f t="shared" si="88"/>
        <v>44.96</v>
      </c>
      <c r="AX311" s="69">
        <f t="shared" si="88"/>
        <v>47.77</v>
      </c>
      <c r="AY311" s="69">
        <f t="shared" si="88"/>
        <v>50.580000000000005</v>
      </c>
      <c r="AZ311" s="69">
        <f t="shared" si="88"/>
        <v>53.390000000000008</v>
      </c>
      <c r="BA311" s="69">
        <f t="shared" si="88"/>
        <v>56.20000000000001</v>
      </c>
      <c r="BB311" s="69">
        <f t="shared" si="88"/>
        <v>59.010000000000012</v>
      </c>
      <c r="BC311" s="69">
        <f t="shared" si="88"/>
        <v>61.820000000000014</v>
      </c>
      <c r="BD311" s="69">
        <f t="shared" si="88"/>
        <v>64.63000000000001</v>
      </c>
      <c r="BE311" s="69">
        <f t="shared" si="88"/>
        <v>67.440000000000012</v>
      </c>
      <c r="BF311" s="69">
        <f t="shared" si="88"/>
        <v>70.250000000000014</v>
      </c>
      <c r="BG311" s="69">
        <f t="shared" si="88"/>
        <v>73.060000000000016</v>
      </c>
      <c r="BH311" s="69">
        <f t="shared" si="88"/>
        <v>75.870000000000019</v>
      </c>
      <c r="BI311" s="69">
        <f t="shared" si="88"/>
        <v>78.680000000000021</v>
      </c>
      <c r="BJ311" s="69">
        <f t="shared" si="88"/>
        <v>81.490000000000023</v>
      </c>
      <c r="BK311" s="69">
        <f t="shared" si="88"/>
        <v>84.300000000000026</v>
      </c>
      <c r="BL311" s="69">
        <f t="shared" si="88"/>
        <v>87.110000000000028</v>
      </c>
      <c r="BM311" s="69">
        <f t="shared" si="88"/>
        <v>89.92000000000003</v>
      </c>
      <c r="BN311" s="69">
        <f t="shared" si="88"/>
        <v>92.730000000000032</v>
      </c>
      <c r="BO311" s="69">
        <f t="shared" si="88"/>
        <v>95.540000000000035</v>
      </c>
      <c r="BP311" s="69">
        <f t="shared" si="88"/>
        <v>98.350000000000037</v>
      </c>
      <c r="BQ311" s="69">
        <f t="shared" si="88"/>
        <v>101.16000000000004</v>
      </c>
      <c r="BR311" s="69">
        <f t="shared" si="88"/>
        <v>103.97000000000004</v>
      </c>
      <c r="BS311" s="69">
        <f t="shared" si="88"/>
        <v>106.78000000000004</v>
      </c>
      <c r="BT311" s="69">
        <f t="shared" si="88"/>
        <v>109.59000000000005</v>
      </c>
    </row>
    <row r="312" spans="1:72" s="15" customFormat="1" ht="15.95" customHeight="1" outlineLevel="2" x14ac:dyDescent="0.3">
      <c r="A312" s="297">
        <v>15</v>
      </c>
      <c r="B312" s="43" t="s">
        <v>437</v>
      </c>
      <c r="C312" s="108" t="s">
        <v>513</v>
      </c>
      <c r="D312" s="297" t="s">
        <v>122</v>
      </c>
      <c r="E312" s="302" t="s">
        <v>25</v>
      </c>
      <c r="F312" s="299" t="s">
        <v>43</v>
      </c>
      <c r="G312" s="43" t="s">
        <v>107</v>
      </c>
      <c r="H312" s="297">
        <v>13.045999999999999</v>
      </c>
      <c r="I312" s="55">
        <v>1.2</v>
      </c>
      <c r="J312" s="69">
        <v>20</v>
      </c>
      <c r="K312" s="69">
        <f t="shared" si="51"/>
        <v>313.10399999999998</v>
      </c>
      <c r="L312" s="141"/>
      <c r="M312" s="141"/>
      <c r="N312" s="141"/>
      <c r="O312" s="141"/>
      <c r="P312" s="141"/>
      <c r="Q312" s="141"/>
      <c r="R312" s="141"/>
      <c r="S312" s="141"/>
      <c r="T312" s="141"/>
      <c r="U312" s="141"/>
      <c r="V312" s="141"/>
      <c r="W312" s="141"/>
      <c r="X312" s="141"/>
      <c r="Y312" s="141"/>
      <c r="Z312" s="141"/>
      <c r="AA312" s="141"/>
      <c r="AB312" s="141"/>
      <c r="AC312" s="141"/>
      <c r="AD312" s="141"/>
      <c r="AE312" s="141"/>
      <c r="AF312" s="141"/>
      <c r="AG312" s="141"/>
      <c r="AH312" s="388">
        <f t="shared" ref="AH312:AQ312" si="89">(AG312+31.31)</f>
        <v>31.31</v>
      </c>
      <c r="AI312" s="69">
        <f t="shared" si="89"/>
        <v>62.62</v>
      </c>
      <c r="AJ312" s="69">
        <f t="shared" si="89"/>
        <v>93.929999999999993</v>
      </c>
      <c r="AK312" s="69">
        <f t="shared" si="89"/>
        <v>125.24</v>
      </c>
      <c r="AL312" s="69">
        <f t="shared" si="89"/>
        <v>156.54999999999998</v>
      </c>
      <c r="AM312" s="69">
        <f t="shared" si="89"/>
        <v>187.85999999999999</v>
      </c>
      <c r="AN312" s="69">
        <f t="shared" si="89"/>
        <v>219.17</v>
      </c>
      <c r="AO312" s="69">
        <f t="shared" si="89"/>
        <v>250.48</v>
      </c>
      <c r="AP312" s="69">
        <f t="shared" si="89"/>
        <v>281.78999999999996</v>
      </c>
      <c r="AQ312" s="69">
        <f t="shared" si="89"/>
        <v>313.09999999999997</v>
      </c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72" s="15" customFormat="1" ht="15.95" customHeight="1" outlineLevel="2" x14ac:dyDescent="0.3">
      <c r="A313" s="297">
        <v>16</v>
      </c>
      <c r="B313" s="43" t="s">
        <v>437</v>
      </c>
      <c r="C313" s="108" t="s">
        <v>504</v>
      </c>
      <c r="D313" s="297" t="s">
        <v>120</v>
      </c>
      <c r="E313" s="44" t="s">
        <v>43</v>
      </c>
      <c r="F313" s="299" t="s">
        <v>43</v>
      </c>
      <c r="G313" s="43" t="s">
        <v>107</v>
      </c>
      <c r="H313" s="46">
        <v>0.125</v>
      </c>
      <c r="I313" s="220">
        <v>0.7</v>
      </c>
      <c r="J313" s="69">
        <v>20</v>
      </c>
      <c r="K313" s="69">
        <f t="shared" si="51"/>
        <v>1.75</v>
      </c>
      <c r="L313" s="141"/>
      <c r="M313" s="141"/>
      <c r="N313" s="141"/>
      <c r="O313" s="141"/>
      <c r="P313" s="141"/>
      <c r="Q313" s="141"/>
      <c r="R313" s="141"/>
      <c r="S313" s="141"/>
      <c r="T313" s="141"/>
      <c r="U313" s="141"/>
      <c r="V313" s="141"/>
      <c r="W313" s="141"/>
      <c r="X313" s="141"/>
      <c r="Y313" s="141"/>
      <c r="Z313" s="141"/>
      <c r="AA313" s="141"/>
      <c r="AB313" s="141"/>
      <c r="AC313" s="141"/>
      <c r="AD313" s="141"/>
      <c r="AE313" s="141"/>
      <c r="AF313" s="141"/>
      <c r="AG313" s="141"/>
      <c r="AH313" s="388">
        <f t="shared" ref="AH313:BI313" si="90">(AG313+0.18)</f>
        <v>0.18</v>
      </c>
      <c r="AI313" s="69">
        <f t="shared" si="90"/>
        <v>0.36</v>
      </c>
      <c r="AJ313" s="69">
        <f t="shared" si="90"/>
        <v>0.54</v>
      </c>
      <c r="AK313" s="69">
        <f t="shared" si="90"/>
        <v>0.72</v>
      </c>
      <c r="AL313" s="69">
        <f t="shared" si="90"/>
        <v>0.89999999999999991</v>
      </c>
      <c r="AM313" s="69">
        <f t="shared" si="90"/>
        <v>1.0799999999999998</v>
      </c>
      <c r="AN313" s="69">
        <f t="shared" si="90"/>
        <v>1.2599999999999998</v>
      </c>
      <c r="AO313" s="69">
        <f t="shared" si="90"/>
        <v>1.4399999999999997</v>
      </c>
      <c r="AP313" s="69">
        <f t="shared" si="90"/>
        <v>1.6199999999999997</v>
      </c>
      <c r="AQ313" s="69">
        <f t="shared" si="90"/>
        <v>1.7999999999999996</v>
      </c>
      <c r="AR313" s="69">
        <f t="shared" si="90"/>
        <v>1.9799999999999995</v>
      </c>
      <c r="AS313" s="69">
        <f t="shared" si="90"/>
        <v>2.1599999999999997</v>
      </c>
      <c r="AT313" s="69">
        <f t="shared" si="90"/>
        <v>2.34</v>
      </c>
      <c r="AU313" s="69">
        <f t="shared" si="90"/>
        <v>2.52</v>
      </c>
      <c r="AV313" s="69">
        <f t="shared" si="90"/>
        <v>2.7</v>
      </c>
      <c r="AW313" s="69">
        <f t="shared" si="90"/>
        <v>2.8800000000000003</v>
      </c>
      <c r="AX313" s="69">
        <f t="shared" si="90"/>
        <v>3.0600000000000005</v>
      </c>
      <c r="AY313" s="69">
        <f t="shared" si="90"/>
        <v>3.2400000000000007</v>
      </c>
      <c r="AZ313" s="69">
        <f t="shared" si="90"/>
        <v>3.4200000000000008</v>
      </c>
      <c r="BA313" s="69">
        <f t="shared" si="90"/>
        <v>3.600000000000001</v>
      </c>
      <c r="BB313" s="69">
        <f t="shared" si="90"/>
        <v>3.7800000000000011</v>
      </c>
      <c r="BC313" s="69">
        <f t="shared" si="90"/>
        <v>3.9600000000000013</v>
      </c>
      <c r="BD313" s="69">
        <f t="shared" si="90"/>
        <v>4.1400000000000015</v>
      </c>
      <c r="BE313" s="69">
        <f t="shared" si="90"/>
        <v>4.3200000000000012</v>
      </c>
      <c r="BF313" s="69">
        <f t="shared" si="90"/>
        <v>4.5000000000000009</v>
      </c>
      <c r="BG313" s="69">
        <f t="shared" si="90"/>
        <v>4.6800000000000006</v>
      </c>
      <c r="BH313" s="69">
        <f t="shared" si="90"/>
        <v>4.8600000000000003</v>
      </c>
      <c r="BI313" s="69">
        <f t="shared" si="90"/>
        <v>5.04</v>
      </c>
      <c r="BJ313" s="3"/>
      <c r="BK313" s="3"/>
      <c r="BL313" s="3"/>
      <c r="BM313" s="3"/>
      <c r="BN313" s="3"/>
      <c r="BO313" s="3"/>
      <c r="BP313" s="3"/>
      <c r="BQ313" s="3"/>
    </row>
    <row r="314" spans="1:72" s="15" customFormat="1" ht="15.95" customHeight="1" outlineLevel="2" x14ac:dyDescent="0.3">
      <c r="A314" s="297">
        <v>17</v>
      </c>
      <c r="B314" s="43" t="s">
        <v>437</v>
      </c>
      <c r="C314" s="108" t="s">
        <v>505</v>
      </c>
      <c r="D314" s="297" t="s">
        <v>120</v>
      </c>
      <c r="E314" s="44" t="s">
        <v>43</v>
      </c>
      <c r="F314" s="299" t="s">
        <v>43</v>
      </c>
      <c r="G314" s="43" t="s">
        <v>107</v>
      </c>
      <c r="H314" s="46">
        <v>8.4000000000000005E-2</v>
      </c>
      <c r="I314" s="220">
        <v>0.7</v>
      </c>
      <c r="J314" s="69">
        <v>20</v>
      </c>
      <c r="K314" s="69">
        <f t="shared" si="51"/>
        <v>1.1759999999999999</v>
      </c>
      <c r="L314" s="141"/>
      <c r="M314" s="141"/>
      <c r="N314" s="141"/>
      <c r="O314" s="141"/>
      <c r="P314" s="141"/>
      <c r="Q314" s="141"/>
      <c r="R314" s="141"/>
      <c r="S314" s="141"/>
      <c r="T314" s="141"/>
      <c r="U314" s="141"/>
      <c r="V314" s="141"/>
      <c r="W314" s="141"/>
      <c r="X314" s="141"/>
      <c r="Y314" s="141"/>
      <c r="Z314" s="141"/>
      <c r="AA314" s="141"/>
      <c r="AB314" s="141"/>
      <c r="AC314" s="141"/>
      <c r="AD314" s="141"/>
      <c r="AE314" s="141"/>
      <c r="AF314" s="141"/>
      <c r="AG314" s="141"/>
      <c r="AH314" s="388">
        <f t="shared" ref="AH314:BQ314" si="91">(AG314+0.12)</f>
        <v>0.12</v>
      </c>
      <c r="AI314" s="69">
        <f t="shared" si="91"/>
        <v>0.24</v>
      </c>
      <c r="AJ314" s="69">
        <f t="shared" si="91"/>
        <v>0.36</v>
      </c>
      <c r="AK314" s="69">
        <f t="shared" si="91"/>
        <v>0.48</v>
      </c>
      <c r="AL314" s="69">
        <f t="shared" si="91"/>
        <v>0.6</v>
      </c>
      <c r="AM314" s="69">
        <f t="shared" si="91"/>
        <v>0.72</v>
      </c>
      <c r="AN314" s="69">
        <f t="shared" si="91"/>
        <v>0.84</v>
      </c>
      <c r="AO314" s="69">
        <f t="shared" si="91"/>
        <v>0.96</v>
      </c>
      <c r="AP314" s="69">
        <f t="shared" si="91"/>
        <v>1.08</v>
      </c>
      <c r="AQ314" s="69">
        <f t="shared" si="91"/>
        <v>1.2000000000000002</v>
      </c>
      <c r="AR314" s="69">
        <f t="shared" si="91"/>
        <v>1.3200000000000003</v>
      </c>
      <c r="AS314" s="69">
        <f t="shared" si="91"/>
        <v>1.4400000000000004</v>
      </c>
      <c r="AT314" s="69">
        <f t="shared" si="91"/>
        <v>1.5600000000000005</v>
      </c>
      <c r="AU314" s="69">
        <f t="shared" si="91"/>
        <v>1.6800000000000006</v>
      </c>
      <c r="AV314" s="69">
        <f t="shared" si="91"/>
        <v>1.8000000000000007</v>
      </c>
      <c r="AW314" s="69">
        <f t="shared" si="91"/>
        <v>1.9200000000000008</v>
      </c>
      <c r="AX314" s="69">
        <f t="shared" si="91"/>
        <v>2.0400000000000009</v>
      </c>
      <c r="AY314" s="69">
        <f t="shared" si="91"/>
        <v>2.160000000000001</v>
      </c>
      <c r="AZ314" s="69">
        <f t="shared" si="91"/>
        <v>2.2800000000000011</v>
      </c>
      <c r="BA314" s="69">
        <f t="shared" si="91"/>
        <v>2.4000000000000012</v>
      </c>
      <c r="BB314" s="69">
        <f t="shared" si="91"/>
        <v>2.5200000000000014</v>
      </c>
      <c r="BC314" s="69">
        <f t="shared" si="91"/>
        <v>2.6400000000000015</v>
      </c>
      <c r="BD314" s="69">
        <f t="shared" si="91"/>
        <v>2.7600000000000016</v>
      </c>
      <c r="BE314" s="69">
        <f t="shared" si="91"/>
        <v>2.8800000000000017</v>
      </c>
      <c r="BF314" s="69">
        <f t="shared" si="91"/>
        <v>3.0000000000000018</v>
      </c>
      <c r="BG314" s="69">
        <f t="shared" si="91"/>
        <v>3.1200000000000019</v>
      </c>
      <c r="BH314" s="69">
        <f t="shared" si="91"/>
        <v>3.240000000000002</v>
      </c>
      <c r="BI314" s="69">
        <f t="shared" si="91"/>
        <v>3.3600000000000021</v>
      </c>
      <c r="BJ314" s="69">
        <f t="shared" si="91"/>
        <v>3.4800000000000022</v>
      </c>
      <c r="BK314" s="69">
        <f t="shared" si="91"/>
        <v>3.6000000000000023</v>
      </c>
      <c r="BL314" s="69">
        <f t="shared" si="91"/>
        <v>3.7200000000000024</v>
      </c>
      <c r="BM314" s="69">
        <f t="shared" si="91"/>
        <v>3.8400000000000025</v>
      </c>
      <c r="BN314" s="69">
        <f t="shared" si="91"/>
        <v>3.9600000000000026</v>
      </c>
      <c r="BO314" s="69">
        <f t="shared" si="91"/>
        <v>4.0800000000000027</v>
      </c>
      <c r="BP314" s="69">
        <f t="shared" si="91"/>
        <v>4.2000000000000028</v>
      </c>
      <c r="BQ314" s="69">
        <f t="shared" si="91"/>
        <v>4.3200000000000029</v>
      </c>
    </row>
    <row r="315" spans="1:72" s="15" customFormat="1" ht="15.95" customHeight="1" outlineLevel="2" x14ac:dyDescent="0.3">
      <c r="A315" s="297">
        <v>18</v>
      </c>
      <c r="B315" s="43" t="s">
        <v>437</v>
      </c>
      <c r="C315" s="108" t="s">
        <v>507</v>
      </c>
      <c r="D315" s="297" t="s">
        <v>120</v>
      </c>
      <c r="E315" s="44" t="s">
        <v>11</v>
      </c>
      <c r="F315" s="42" t="s">
        <v>11</v>
      </c>
      <c r="G315" s="43" t="s">
        <v>107</v>
      </c>
      <c r="H315" s="46">
        <v>0.158</v>
      </c>
      <c r="I315" s="62">
        <v>1</v>
      </c>
      <c r="J315" s="69">
        <v>20</v>
      </c>
      <c r="K315" s="69">
        <f t="shared" si="51"/>
        <v>3.16</v>
      </c>
      <c r="L315" s="141"/>
      <c r="M315" s="141"/>
      <c r="N315" s="141"/>
      <c r="O315" s="141"/>
      <c r="P315" s="141"/>
      <c r="Q315" s="141"/>
      <c r="R315" s="141"/>
      <c r="S315" s="141"/>
      <c r="T315" s="141"/>
      <c r="U315" s="141"/>
      <c r="V315" s="141"/>
      <c r="W315" s="141"/>
      <c r="X315" s="141"/>
      <c r="Y315" s="141"/>
      <c r="Z315" s="141"/>
      <c r="AA315" s="141"/>
      <c r="AB315" s="141"/>
      <c r="AC315" s="141"/>
      <c r="AD315" s="141"/>
      <c r="AE315" s="141"/>
      <c r="AF315" s="141"/>
      <c r="AG315" s="141"/>
      <c r="AH315" s="388">
        <f t="shared" ref="AH315:BD315" si="92">(AG315+0.32)</f>
        <v>0.32</v>
      </c>
      <c r="AI315" s="69">
        <f t="shared" si="92"/>
        <v>0.64</v>
      </c>
      <c r="AJ315" s="69">
        <f t="shared" si="92"/>
        <v>0.96</v>
      </c>
      <c r="AK315" s="69">
        <f t="shared" si="92"/>
        <v>1.28</v>
      </c>
      <c r="AL315" s="69">
        <f t="shared" si="92"/>
        <v>1.6</v>
      </c>
      <c r="AM315" s="69">
        <f t="shared" si="92"/>
        <v>1.9200000000000002</v>
      </c>
      <c r="AN315" s="69">
        <f t="shared" si="92"/>
        <v>2.2400000000000002</v>
      </c>
      <c r="AO315" s="69">
        <f t="shared" si="92"/>
        <v>2.56</v>
      </c>
      <c r="AP315" s="69">
        <f t="shared" si="92"/>
        <v>2.88</v>
      </c>
      <c r="AQ315" s="69">
        <f t="shared" si="92"/>
        <v>3.1999999999999997</v>
      </c>
      <c r="AR315" s="69">
        <f t="shared" si="92"/>
        <v>3.5199999999999996</v>
      </c>
      <c r="AS315" s="69">
        <f t="shared" si="92"/>
        <v>3.8399999999999994</v>
      </c>
      <c r="AT315" s="69">
        <f t="shared" si="92"/>
        <v>4.1599999999999993</v>
      </c>
      <c r="AU315" s="69">
        <f t="shared" si="92"/>
        <v>4.4799999999999995</v>
      </c>
      <c r="AV315" s="69">
        <f t="shared" si="92"/>
        <v>4.8</v>
      </c>
      <c r="AW315" s="69">
        <f t="shared" si="92"/>
        <v>5.12</v>
      </c>
      <c r="AX315" s="69">
        <f t="shared" si="92"/>
        <v>5.44</v>
      </c>
      <c r="AY315" s="69">
        <f t="shared" si="92"/>
        <v>5.7600000000000007</v>
      </c>
      <c r="AZ315" s="69">
        <f t="shared" si="92"/>
        <v>6.080000000000001</v>
      </c>
      <c r="BA315" s="69">
        <f t="shared" si="92"/>
        <v>6.4000000000000012</v>
      </c>
      <c r="BB315" s="69">
        <f t="shared" si="92"/>
        <v>6.7200000000000015</v>
      </c>
      <c r="BC315" s="69">
        <f t="shared" si="92"/>
        <v>7.0400000000000018</v>
      </c>
      <c r="BD315" s="69">
        <f t="shared" si="92"/>
        <v>7.3600000000000021</v>
      </c>
      <c r="BE315" s="69"/>
      <c r="BF315" s="69"/>
      <c r="BG315" s="69"/>
      <c r="BH315" s="69"/>
      <c r="BI315" s="69"/>
      <c r="BJ315" s="3"/>
      <c r="BK315" s="3"/>
      <c r="BL315" s="3"/>
      <c r="BM315" s="3"/>
      <c r="BN315" s="3"/>
      <c r="BO315" s="3"/>
      <c r="BP315" s="3"/>
      <c r="BQ315" s="3"/>
    </row>
    <row r="316" spans="1:72" s="15" customFormat="1" ht="15.95" customHeight="1" outlineLevel="2" x14ac:dyDescent="0.3">
      <c r="A316" s="297">
        <v>19</v>
      </c>
      <c r="B316" s="43" t="s">
        <v>437</v>
      </c>
      <c r="C316" s="108" t="s">
        <v>515</v>
      </c>
      <c r="D316" s="297" t="s">
        <v>122</v>
      </c>
      <c r="E316" s="44" t="s">
        <v>43</v>
      </c>
      <c r="F316" s="42" t="s">
        <v>43</v>
      </c>
      <c r="G316" s="135" t="s">
        <v>54</v>
      </c>
      <c r="H316" s="46">
        <v>0.55400000000000005</v>
      </c>
      <c r="I316" s="220">
        <v>0.7</v>
      </c>
      <c r="J316" s="69">
        <v>20</v>
      </c>
      <c r="K316" s="69">
        <f t="shared" si="51"/>
        <v>7.7560000000000002</v>
      </c>
      <c r="L316" s="141"/>
      <c r="M316" s="141"/>
      <c r="N316" s="141"/>
      <c r="O316" s="141"/>
      <c r="P316" s="141"/>
      <c r="Q316" s="141"/>
      <c r="R316" s="141"/>
      <c r="S316" s="141"/>
      <c r="T316" s="141"/>
      <c r="U316" s="141"/>
      <c r="V316" s="141"/>
      <c r="W316" s="141"/>
      <c r="X316" s="141"/>
      <c r="Y316" s="141"/>
      <c r="Z316" s="141"/>
      <c r="AA316" s="141"/>
      <c r="AB316" s="141"/>
      <c r="AC316" s="141"/>
      <c r="AD316" s="141"/>
      <c r="AE316" s="141"/>
      <c r="AF316" s="141"/>
      <c r="AG316" s="141"/>
      <c r="AH316" s="388">
        <f t="shared" ref="AH316:BM316" si="93">(AG316+0.78)</f>
        <v>0.78</v>
      </c>
      <c r="AI316" s="69">
        <f t="shared" si="93"/>
        <v>1.56</v>
      </c>
      <c r="AJ316" s="69">
        <f t="shared" si="93"/>
        <v>2.34</v>
      </c>
      <c r="AK316" s="69">
        <f t="shared" si="93"/>
        <v>3.12</v>
      </c>
      <c r="AL316" s="69">
        <f t="shared" si="93"/>
        <v>3.9000000000000004</v>
      </c>
      <c r="AM316" s="69">
        <f t="shared" si="93"/>
        <v>4.6800000000000006</v>
      </c>
      <c r="AN316" s="69">
        <f t="shared" si="93"/>
        <v>5.4600000000000009</v>
      </c>
      <c r="AO316" s="69">
        <f t="shared" si="93"/>
        <v>6.2400000000000011</v>
      </c>
      <c r="AP316" s="69">
        <f t="shared" si="93"/>
        <v>7.0200000000000014</v>
      </c>
      <c r="AQ316" s="69">
        <f t="shared" si="93"/>
        <v>7.8000000000000016</v>
      </c>
      <c r="AR316" s="69">
        <f t="shared" si="93"/>
        <v>8.5800000000000018</v>
      </c>
      <c r="AS316" s="69">
        <f t="shared" si="93"/>
        <v>9.3600000000000012</v>
      </c>
      <c r="AT316" s="69">
        <f t="shared" si="93"/>
        <v>10.14</v>
      </c>
      <c r="AU316" s="69">
        <f t="shared" si="93"/>
        <v>10.92</v>
      </c>
      <c r="AV316" s="69">
        <f t="shared" si="93"/>
        <v>11.7</v>
      </c>
      <c r="AW316" s="69">
        <f t="shared" si="93"/>
        <v>12.479999999999999</v>
      </c>
      <c r="AX316" s="69">
        <f t="shared" si="93"/>
        <v>13.259999999999998</v>
      </c>
      <c r="AY316" s="69">
        <f t="shared" si="93"/>
        <v>14.039999999999997</v>
      </c>
      <c r="AZ316" s="69">
        <f t="shared" si="93"/>
        <v>14.819999999999997</v>
      </c>
      <c r="BA316" s="69">
        <f t="shared" si="93"/>
        <v>15.599999999999996</v>
      </c>
      <c r="BB316" s="69">
        <f t="shared" si="93"/>
        <v>16.379999999999995</v>
      </c>
      <c r="BC316" s="69">
        <f t="shared" si="93"/>
        <v>17.159999999999997</v>
      </c>
      <c r="BD316" s="69">
        <f t="shared" si="93"/>
        <v>17.939999999999998</v>
      </c>
      <c r="BE316" s="69">
        <f t="shared" si="93"/>
        <v>18.72</v>
      </c>
      <c r="BF316" s="69">
        <f t="shared" si="93"/>
        <v>19.5</v>
      </c>
      <c r="BG316" s="69">
        <f t="shared" si="93"/>
        <v>20.28</v>
      </c>
      <c r="BH316" s="69">
        <f t="shared" si="93"/>
        <v>21.060000000000002</v>
      </c>
      <c r="BI316" s="69">
        <f t="shared" si="93"/>
        <v>21.840000000000003</v>
      </c>
      <c r="BJ316" s="69">
        <f t="shared" si="93"/>
        <v>22.620000000000005</v>
      </c>
      <c r="BK316" s="69">
        <f t="shared" si="93"/>
        <v>23.400000000000006</v>
      </c>
      <c r="BL316" s="69">
        <f t="shared" si="93"/>
        <v>24.180000000000007</v>
      </c>
      <c r="BM316" s="69">
        <f t="shared" si="93"/>
        <v>24.960000000000008</v>
      </c>
      <c r="BN316" s="3"/>
      <c r="BO316" s="3"/>
      <c r="BP316" s="3"/>
      <c r="BQ316" s="3"/>
    </row>
    <row r="317" spans="1:72" s="15" customFormat="1" ht="15.95" customHeight="1" outlineLevel="2" x14ac:dyDescent="0.3">
      <c r="A317" s="297">
        <v>20</v>
      </c>
      <c r="B317" s="43" t="s">
        <v>437</v>
      </c>
      <c r="C317" s="32" t="s">
        <v>533</v>
      </c>
      <c r="D317" s="32" t="s">
        <v>141</v>
      </c>
      <c r="E317" s="49" t="s">
        <v>23</v>
      </c>
      <c r="F317" s="300" t="s">
        <v>23</v>
      </c>
      <c r="G317" s="43" t="s">
        <v>30</v>
      </c>
      <c r="H317" s="32">
        <v>4.367</v>
      </c>
      <c r="I317" s="220">
        <v>0.7</v>
      </c>
      <c r="J317" s="69">
        <v>20</v>
      </c>
      <c r="K317" s="69">
        <f t="shared" si="51"/>
        <v>61.137999999999991</v>
      </c>
      <c r="L317" s="141"/>
      <c r="M317" s="141"/>
      <c r="N317" s="141"/>
      <c r="O317" s="141"/>
      <c r="P317" s="141"/>
      <c r="Q317" s="141"/>
      <c r="R317" s="141"/>
      <c r="S317" s="141"/>
      <c r="T317" s="141"/>
      <c r="U317" s="141"/>
      <c r="V317" s="141"/>
      <c r="W317" s="141"/>
      <c r="X317" s="141"/>
      <c r="Y317" s="141"/>
      <c r="Z317" s="141"/>
      <c r="AA317" s="141"/>
      <c r="AB317" s="141"/>
      <c r="AC317" s="141"/>
      <c r="AD317" s="141"/>
      <c r="AE317" s="141"/>
      <c r="AF317" s="141"/>
      <c r="AG317" s="141"/>
      <c r="AH317" s="388">
        <f t="shared" ref="AH317:BQ317" si="94">(AG317+6.11)</f>
        <v>6.11</v>
      </c>
      <c r="AI317" s="69">
        <f t="shared" si="94"/>
        <v>12.22</v>
      </c>
      <c r="AJ317" s="69">
        <f t="shared" si="94"/>
        <v>18.330000000000002</v>
      </c>
      <c r="AK317" s="69">
        <f t="shared" si="94"/>
        <v>24.44</v>
      </c>
      <c r="AL317" s="69">
        <f t="shared" si="94"/>
        <v>30.55</v>
      </c>
      <c r="AM317" s="69">
        <f t="shared" si="94"/>
        <v>36.660000000000004</v>
      </c>
      <c r="AN317" s="69">
        <f t="shared" si="94"/>
        <v>42.77</v>
      </c>
      <c r="AO317" s="69">
        <f t="shared" si="94"/>
        <v>48.88</v>
      </c>
      <c r="AP317" s="69">
        <f t="shared" si="94"/>
        <v>54.99</v>
      </c>
      <c r="AQ317" s="69">
        <f t="shared" si="94"/>
        <v>61.1</v>
      </c>
      <c r="AR317" s="69">
        <f t="shared" si="94"/>
        <v>67.210000000000008</v>
      </c>
      <c r="AS317" s="69">
        <f t="shared" si="94"/>
        <v>73.320000000000007</v>
      </c>
      <c r="AT317" s="69">
        <f t="shared" si="94"/>
        <v>79.430000000000007</v>
      </c>
      <c r="AU317" s="69">
        <f t="shared" si="94"/>
        <v>85.54</v>
      </c>
      <c r="AV317" s="69">
        <f t="shared" si="94"/>
        <v>91.65</v>
      </c>
      <c r="AW317" s="69">
        <f t="shared" si="94"/>
        <v>97.76</v>
      </c>
      <c r="AX317" s="69">
        <f t="shared" si="94"/>
        <v>103.87</v>
      </c>
      <c r="AY317" s="69">
        <f t="shared" si="94"/>
        <v>109.98</v>
      </c>
      <c r="AZ317" s="69">
        <f t="shared" si="94"/>
        <v>116.09</v>
      </c>
      <c r="BA317" s="69">
        <f t="shared" si="94"/>
        <v>122.2</v>
      </c>
      <c r="BB317" s="69">
        <f t="shared" si="94"/>
        <v>128.31</v>
      </c>
      <c r="BC317" s="69">
        <f t="shared" si="94"/>
        <v>134.42000000000002</v>
      </c>
      <c r="BD317" s="69">
        <f t="shared" si="94"/>
        <v>140.53000000000003</v>
      </c>
      <c r="BE317" s="69">
        <f t="shared" si="94"/>
        <v>146.64000000000004</v>
      </c>
      <c r="BF317" s="69">
        <f t="shared" si="94"/>
        <v>152.75000000000006</v>
      </c>
      <c r="BG317" s="69">
        <f t="shared" si="94"/>
        <v>158.86000000000007</v>
      </c>
      <c r="BH317" s="69">
        <f t="shared" si="94"/>
        <v>164.97000000000008</v>
      </c>
      <c r="BI317" s="69">
        <f t="shared" si="94"/>
        <v>171.0800000000001</v>
      </c>
      <c r="BJ317" s="69">
        <f t="shared" si="94"/>
        <v>177.19000000000011</v>
      </c>
      <c r="BK317" s="69">
        <f t="shared" si="94"/>
        <v>183.30000000000013</v>
      </c>
      <c r="BL317" s="69">
        <f t="shared" si="94"/>
        <v>189.41000000000014</v>
      </c>
      <c r="BM317" s="69">
        <f t="shared" si="94"/>
        <v>195.52000000000015</v>
      </c>
      <c r="BN317" s="69">
        <f t="shared" si="94"/>
        <v>201.63000000000017</v>
      </c>
      <c r="BO317" s="69">
        <f t="shared" si="94"/>
        <v>207.74000000000018</v>
      </c>
      <c r="BP317" s="69">
        <f t="shared" si="94"/>
        <v>213.85000000000019</v>
      </c>
      <c r="BQ317" s="69">
        <f t="shared" si="94"/>
        <v>219.96000000000021</v>
      </c>
    </row>
    <row r="318" spans="1:72" s="15" customFormat="1" ht="15.95" customHeight="1" outlineLevel="2" x14ac:dyDescent="0.3">
      <c r="A318" s="297">
        <v>21</v>
      </c>
      <c r="B318" s="43" t="s">
        <v>437</v>
      </c>
      <c r="C318" s="108" t="s">
        <v>489</v>
      </c>
      <c r="D318" s="297" t="s">
        <v>120</v>
      </c>
      <c r="E318" s="44" t="s">
        <v>11</v>
      </c>
      <c r="F318" s="42" t="s">
        <v>11</v>
      </c>
      <c r="G318" s="43" t="s">
        <v>107</v>
      </c>
      <c r="H318" s="121">
        <v>0.3</v>
      </c>
      <c r="I318" s="62">
        <v>1</v>
      </c>
      <c r="J318" s="69">
        <v>20</v>
      </c>
      <c r="K318" s="69">
        <f t="shared" si="51"/>
        <v>6</v>
      </c>
      <c r="L318" s="141"/>
      <c r="M318" s="141"/>
      <c r="N318" s="141"/>
      <c r="O318" s="141"/>
      <c r="P318" s="141"/>
      <c r="Q318" s="141"/>
      <c r="R318" s="141"/>
      <c r="S318" s="141"/>
      <c r="T318" s="141"/>
      <c r="U318" s="141"/>
      <c r="V318" s="141"/>
      <c r="W318" s="141"/>
      <c r="X318" s="141"/>
      <c r="Y318" s="141"/>
      <c r="Z318" s="141"/>
      <c r="AA318" s="141"/>
      <c r="AB318" s="141"/>
      <c r="AC318" s="141"/>
      <c r="AD318" s="141"/>
      <c r="AE318" s="141"/>
      <c r="AF318" s="141"/>
      <c r="AG318" s="141"/>
      <c r="AH318" s="388">
        <f t="shared" ref="AH318:AX318" si="95">(AG318+0.6)</f>
        <v>0.6</v>
      </c>
      <c r="AI318" s="69">
        <f t="shared" si="95"/>
        <v>1.2</v>
      </c>
      <c r="AJ318" s="69">
        <f t="shared" si="95"/>
        <v>1.7999999999999998</v>
      </c>
      <c r="AK318" s="69">
        <f t="shared" si="95"/>
        <v>2.4</v>
      </c>
      <c r="AL318" s="69">
        <f t="shared" si="95"/>
        <v>3</v>
      </c>
      <c r="AM318" s="69">
        <f t="shared" si="95"/>
        <v>3.6</v>
      </c>
      <c r="AN318" s="69">
        <f t="shared" si="95"/>
        <v>4.2</v>
      </c>
      <c r="AO318" s="69">
        <f t="shared" si="95"/>
        <v>4.8</v>
      </c>
      <c r="AP318" s="69">
        <f t="shared" si="95"/>
        <v>5.3999999999999995</v>
      </c>
      <c r="AQ318" s="69">
        <f t="shared" si="95"/>
        <v>5.9999999999999991</v>
      </c>
      <c r="AR318" s="69">
        <f t="shared" si="95"/>
        <v>6.5999999999999988</v>
      </c>
      <c r="AS318" s="69">
        <f t="shared" si="95"/>
        <v>7.1999999999999984</v>
      </c>
      <c r="AT318" s="69">
        <f t="shared" si="95"/>
        <v>7.799999999999998</v>
      </c>
      <c r="AU318" s="69">
        <f t="shared" si="95"/>
        <v>8.3999999999999986</v>
      </c>
      <c r="AV318" s="69">
        <f t="shared" si="95"/>
        <v>8.9999999999999982</v>
      </c>
      <c r="AW318" s="69">
        <f t="shared" si="95"/>
        <v>9.5999999999999979</v>
      </c>
      <c r="AX318" s="69">
        <f t="shared" si="95"/>
        <v>10.199999999999998</v>
      </c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72" s="15" customFormat="1" ht="15.95" customHeight="1" outlineLevel="2" x14ac:dyDescent="0.3">
      <c r="A319" s="297">
        <v>22</v>
      </c>
      <c r="B319" s="43" t="s">
        <v>437</v>
      </c>
      <c r="C319" s="108" t="s">
        <v>490</v>
      </c>
      <c r="D319" s="297" t="s">
        <v>120</v>
      </c>
      <c r="E319" s="302" t="s">
        <v>11</v>
      </c>
      <c r="F319" s="42" t="s">
        <v>11</v>
      </c>
      <c r="G319" s="43" t="s">
        <v>107</v>
      </c>
      <c r="H319" s="297">
        <v>1.339</v>
      </c>
      <c r="I319" s="62">
        <v>1.2</v>
      </c>
      <c r="J319" s="69">
        <v>20</v>
      </c>
      <c r="K319" s="69">
        <f t="shared" si="51"/>
        <v>32.136000000000003</v>
      </c>
      <c r="L319" s="141"/>
      <c r="M319" s="141"/>
      <c r="N319" s="141"/>
      <c r="O319" s="141"/>
      <c r="P319" s="141"/>
      <c r="Q319" s="141"/>
      <c r="R319" s="141"/>
      <c r="S319" s="141"/>
      <c r="T319" s="141"/>
      <c r="U319" s="141"/>
      <c r="V319" s="141"/>
      <c r="W319" s="141"/>
      <c r="X319" s="141"/>
      <c r="Y319" s="141"/>
      <c r="Z319" s="141"/>
      <c r="AA319" s="141"/>
      <c r="AB319" s="141"/>
      <c r="AC319" s="141"/>
      <c r="AD319" s="141"/>
      <c r="AE319" s="141"/>
      <c r="AF319" s="141"/>
      <c r="AG319" s="141"/>
      <c r="AH319" s="388">
        <f t="shared" ref="AH319:AN319" si="96">(AG319+3.21)</f>
        <v>3.21</v>
      </c>
      <c r="AI319" s="69">
        <f t="shared" si="96"/>
        <v>6.42</v>
      </c>
      <c r="AJ319" s="69">
        <f t="shared" si="96"/>
        <v>9.629999999999999</v>
      </c>
      <c r="AK319" s="69">
        <f t="shared" si="96"/>
        <v>12.84</v>
      </c>
      <c r="AL319" s="69">
        <f t="shared" si="96"/>
        <v>16.05</v>
      </c>
      <c r="AM319" s="69">
        <f t="shared" si="96"/>
        <v>19.260000000000002</v>
      </c>
      <c r="AN319" s="69">
        <f t="shared" si="96"/>
        <v>22.470000000000002</v>
      </c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72" s="15" customFormat="1" ht="15.95" customHeight="1" outlineLevel="2" x14ac:dyDescent="0.3">
      <c r="A320" s="297">
        <v>23</v>
      </c>
      <c r="B320" s="43" t="s">
        <v>437</v>
      </c>
      <c r="C320" s="32" t="s">
        <v>625</v>
      </c>
      <c r="D320" s="32" t="s">
        <v>626</v>
      </c>
      <c r="E320" s="44"/>
      <c r="F320" s="300" t="s">
        <v>43</v>
      </c>
      <c r="G320" s="174" t="s">
        <v>54</v>
      </c>
      <c r="H320" s="121">
        <v>2.69</v>
      </c>
      <c r="I320" s="220">
        <v>0.7</v>
      </c>
      <c r="J320" s="69">
        <v>20</v>
      </c>
      <c r="K320" s="69">
        <f t="shared" si="51"/>
        <v>37.659999999999997</v>
      </c>
      <c r="L320" s="141"/>
      <c r="M320" s="141"/>
      <c r="N320" s="141"/>
      <c r="O320" s="141"/>
      <c r="P320" s="141"/>
      <c r="Q320" s="141"/>
      <c r="R320" s="141"/>
      <c r="S320" s="141"/>
      <c r="T320" s="141"/>
      <c r="U320" s="141"/>
      <c r="V320" s="141"/>
      <c r="W320" s="141"/>
      <c r="X320" s="141"/>
      <c r="Y320" s="141"/>
      <c r="Z320" s="141"/>
      <c r="AA320" s="141"/>
      <c r="AB320" s="141"/>
      <c r="AC320" s="141"/>
      <c r="AD320" s="141"/>
      <c r="AE320" s="141"/>
      <c r="AF320" s="141"/>
      <c r="AG320" s="141"/>
      <c r="AH320" s="388">
        <f t="shared" ref="AH320:BT320" si="97">(AG320+3.77)</f>
        <v>3.77</v>
      </c>
      <c r="AI320" s="69">
        <f t="shared" si="97"/>
        <v>7.54</v>
      </c>
      <c r="AJ320" s="69">
        <f t="shared" si="97"/>
        <v>11.31</v>
      </c>
      <c r="AK320" s="69">
        <f t="shared" si="97"/>
        <v>15.08</v>
      </c>
      <c r="AL320" s="69">
        <f t="shared" si="97"/>
        <v>18.850000000000001</v>
      </c>
      <c r="AM320" s="69">
        <f t="shared" si="97"/>
        <v>22.62</v>
      </c>
      <c r="AN320" s="69">
        <f t="shared" si="97"/>
        <v>26.39</v>
      </c>
      <c r="AO320" s="69">
        <f t="shared" si="97"/>
        <v>30.16</v>
      </c>
      <c r="AP320" s="69">
        <f t="shared" si="97"/>
        <v>33.93</v>
      </c>
      <c r="AQ320" s="69">
        <f t="shared" si="97"/>
        <v>37.700000000000003</v>
      </c>
      <c r="AR320" s="69">
        <f t="shared" si="97"/>
        <v>41.470000000000006</v>
      </c>
      <c r="AS320" s="69">
        <f t="shared" si="97"/>
        <v>45.240000000000009</v>
      </c>
      <c r="AT320" s="69">
        <f t="shared" si="97"/>
        <v>49.010000000000012</v>
      </c>
      <c r="AU320" s="69">
        <f t="shared" si="97"/>
        <v>52.780000000000015</v>
      </c>
      <c r="AV320" s="69">
        <f t="shared" si="97"/>
        <v>56.550000000000018</v>
      </c>
      <c r="AW320" s="69">
        <f t="shared" si="97"/>
        <v>60.320000000000022</v>
      </c>
      <c r="AX320" s="69">
        <f t="shared" si="97"/>
        <v>64.090000000000018</v>
      </c>
      <c r="AY320" s="69">
        <f t="shared" si="97"/>
        <v>67.860000000000014</v>
      </c>
      <c r="AZ320" s="69">
        <f t="shared" si="97"/>
        <v>71.63000000000001</v>
      </c>
      <c r="BA320" s="69">
        <f t="shared" si="97"/>
        <v>75.400000000000006</v>
      </c>
      <c r="BB320" s="69">
        <f t="shared" si="97"/>
        <v>79.17</v>
      </c>
      <c r="BC320" s="69">
        <f t="shared" si="97"/>
        <v>82.94</v>
      </c>
      <c r="BD320" s="69">
        <f t="shared" si="97"/>
        <v>86.71</v>
      </c>
      <c r="BE320" s="69">
        <f t="shared" si="97"/>
        <v>90.47999999999999</v>
      </c>
      <c r="BF320" s="69">
        <f t="shared" si="97"/>
        <v>94.249999999999986</v>
      </c>
      <c r="BG320" s="69">
        <f t="shared" si="97"/>
        <v>98.019999999999982</v>
      </c>
      <c r="BH320" s="69">
        <f t="shared" si="97"/>
        <v>101.78999999999998</v>
      </c>
      <c r="BI320" s="69">
        <f t="shared" si="97"/>
        <v>105.55999999999997</v>
      </c>
      <c r="BJ320" s="69">
        <f t="shared" si="97"/>
        <v>109.32999999999997</v>
      </c>
      <c r="BK320" s="69">
        <f t="shared" si="97"/>
        <v>113.09999999999997</v>
      </c>
      <c r="BL320" s="69">
        <f t="shared" si="97"/>
        <v>116.86999999999996</v>
      </c>
      <c r="BM320" s="69">
        <f t="shared" si="97"/>
        <v>120.63999999999996</v>
      </c>
      <c r="BN320" s="69">
        <f t="shared" si="97"/>
        <v>124.40999999999995</v>
      </c>
      <c r="BO320" s="69">
        <f t="shared" si="97"/>
        <v>128.17999999999995</v>
      </c>
      <c r="BP320" s="69">
        <f t="shared" si="97"/>
        <v>131.94999999999996</v>
      </c>
      <c r="BQ320" s="69">
        <f t="shared" si="97"/>
        <v>135.71999999999997</v>
      </c>
      <c r="BR320" s="69">
        <f t="shared" si="97"/>
        <v>139.48999999999998</v>
      </c>
      <c r="BS320" s="69">
        <f t="shared" si="97"/>
        <v>143.26</v>
      </c>
      <c r="BT320" s="69">
        <f t="shared" si="97"/>
        <v>147.03</v>
      </c>
    </row>
    <row r="321" spans="1:73" s="15" customFormat="1" ht="15.95" customHeight="1" outlineLevel="2" x14ac:dyDescent="0.3">
      <c r="A321" s="297">
        <v>24</v>
      </c>
      <c r="B321" s="43" t="s">
        <v>437</v>
      </c>
      <c r="C321" s="32" t="s">
        <v>627</v>
      </c>
      <c r="D321" s="32" t="s">
        <v>626</v>
      </c>
      <c r="E321" s="44"/>
      <c r="F321" s="300" t="s">
        <v>43</v>
      </c>
      <c r="G321" s="174" t="s">
        <v>54</v>
      </c>
      <c r="H321" s="121">
        <v>1.7</v>
      </c>
      <c r="I321" s="220">
        <v>0.7</v>
      </c>
      <c r="J321" s="69">
        <v>20</v>
      </c>
      <c r="K321" s="69">
        <f t="shared" si="51"/>
        <v>23.799999999999997</v>
      </c>
      <c r="L321" s="141"/>
      <c r="M321" s="141"/>
      <c r="N321" s="141"/>
      <c r="O321" s="141"/>
      <c r="P321" s="141"/>
      <c r="Q321" s="141"/>
      <c r="R321" s="141"/>
      <c r="S321" s="141"/>
      <c r="T321" s="141"/>
      <c r="U321" s="141"/>
      <c r="V321" s="141"/>
      <c r="W321" s="141"/>
      <c r="X321" s="141"/>
      <c r="Y321" s="141"/>
      <c r="Z321" s="141"/>
      <c r="AA321" s="141"/>
      <c r="AB321" s="141"/>
      <c r="AC321" s="141"/>
      <c r="AD321" s="141"/>
      <c r="AE321" s="141"/>
      <c r="AF321" s="141"/>
      <c r="AG321" s="141"/>
      <c r="AH321" s="388">
        <f t="shared" ref="AH321:BT321" si="98">(AG321+2.38)</f>
        <v>2.38</v>
      </c>
      <c r="AI321" s="69">
        <f t="shared" si="98"/>
        <v>4.76</v>
      </c>
      <c r="AJ321" s="69">
        <f t="shared" si="98"/>
        <v>7.14</v>
      </c>
      <c r="AK321" s="69">
        <f t="shared" si="98"/>
        <v>9.52</v>
      </c>
      <c r="AL321" s="69">
        <f t="shared" si="98"/>
        <v>11.899999999999999</v>
      </c>
      <c r="AM321" s="69">
        <f t="shared" si="98"/>
        <v>14.279999999999998</v>
      </c>
      <c r="AN321" s="69">
        <f t="shared" si="98"/>
        <v>16.659999999999997</v>
      </c>
      <c r="AO321" s="69">
        <f t="shared" si="98"/>
        <v>19.039999999999996</v>
      </c>
      <c r="AP321" s="69">
        <f t="shared" si="98"/>
        <v>21.419999999999995</v>
      </c>
      <c r="AQ321" s="69">
        <f t="shared" si="98"/>
        <v>23.799999999999994</v>
      </c>
      <c r="AR321" s="69">
        <f t="shared" si="98"/>
        <v>26.179999999999993</v>
      </c>
      <c r="AS321" s="69">
        <f t="shared" si="98"/>
        <v>28.559999999999992</v>
      </c>
      <c r="AT321" s="69">
        <f t="shared" si="98"/>
        <v>30.939999999999991</v>
      </c>
      <c r="AU321" s="69">
        <f t="shared" si="98"/>
        <v>33.319999999999993</v>
      </c>
      <c r="AV321" s="69">
        <f t="shared" si="98"/>
        <v>35.699999999999996</v>
      </c>
      <c r="AW321" s="69">
        <f t="shared" si="98"/>
        <v>38.08</v>
      </c>
      <c r="AX321" s="69">
        <f t="shared" si="98"/>
        <v>40.46</v>
      </c>
      <c r="AY321" s="69">
        <f t="shared" si="98"/>
        <v>42.84</v>
      </c>
      <c r="AZ321" s="69">
        <f t="shared" si="98"/>
        <v>45.220000000000006</v>
      </c>
      <c r="BA321" s="69">
        <f t="shared" si="98"/>
        <v>47.600000000000009</v>
      </c>
      <c r="BB321" s="69">
        <f t="shared" si="98"/>
        <v>49.980000000000011</v>
      </c>
      <c r="BC321" s="69">
        <f t="shared" si="98"/>
        <v>52.360000000000014</v>
      </c>
      <c r="BD321" s="69">
        <f t="shared" si="98"/>
        <v>54.740000000000016</v>
      </c>
      <c r="BE321" s="69">
        <f t="shared" si="98"/>
        <v>57.120000000000019</v>
      </c>
      <c r="BF321" s="69">
        <f t="shared" si="98"/>
        <v>59.500000000000021</v>
      </c>
      <c r="BG321" s="69">
        <f t="shared" si="98"/>
        <v>61.880000000000024</v>
      </c>
      <c r="BH321" s="69">
        <f t="shared" si="98"/>
        <v>64.260000000000019</v>
      </c>
      <c r="BI321" s="69">
        <f t="shared" si="98"/>
        <v>66.640000000000015</v>
      </c>
      <c r="BJ321" s="69">
        <f t="shared" si="98"/>
        <v>69.02000000000001</v>
      </c>
      <c r="BK321" s="69">
        <f t="shared" si="98"/>
        <v>71.400000000000006</v>
      </c>
      <c r="BL321" s="69">
        <f t="shared" si="98"/>
        <v>73.78</v>
      </c>
      <c r="BM321" s="69">
        <f t="shared" si="98"/>
        <v>76.16</v>
      </c>
      <c r="BN321" s="69">
        <f t="shared" si="98"/>
        <v>78.539999999999992</v>
      </c>
      <c r="BO321" s="69">
        <f t="shared" si="98"/>
        <v>80.919999999999987</v>
      </c>
      <c r="BP321" s="69">
        <f t="shared" si="98"/>
        <v>83.299999999999983</v>
      </c>
      <c r="BQ321" s="69">
        <f t="shared" si="98"/>
        <v>85.679999999999978</v>
      </c>
      <c r="BR321" s="69">
        <f t="shared" si="98"/>
        <v>88.059999999999974</v>
      </c>
      <c r="BS321" s="69">
        <f t="shared" si="98"/>
        <v>90.439999999999969</v>
      </c>
      <c r="BT321" s="69">
        <f t="shared" si="98"/>
        <v>92.819999999999965</v>
      </c>
    </row>
    <row r="322" spans="1:73" s="15" customFormat="1" ht="15.95" customHeight="1" outlineLevel="2" x14ac:dyDescent="0.3">
      <c r="A322" s="297">
        <v>25</v>
      </c>
      <c r="B322" s="43" t="s">
        <v>437</v>
      </c>
      <c r="C322" s="108" t="s">
        <v>500</v>
      </c>
      <c r="D322" s="297" t="s">
        <v>120</v>
      </c>
      <c r="E322" s="44" t="s">
        <v>23</v>
      </c>
      <c r="F322" s="62" t="s">
        <v>23</v>
      </c>
      <c r="G322" s="45" t="s">
        <v>107</v>
      </c>
      <c r="H322" s="46">
        <v>7.6999999999999999E-2</v>
      </c>
      <c r="I322" s="220">
        <v>0.7</v>
      </c>
      <c r="J322" s="69">
        <v>20</v>
      </c>
      <c r="K322" s="69">
        <f t="shared" si="51"/>
        <v>1.0779999999999998</v>
      </c>
      <c r="L322" s="141"/>
      <c r="M322" s="141"/>
      <c r="N322" s="141"/>
      <c r="O322" s="141"/>
      <c r="P322" s="141"/>
      <c r="Q322" s="141"/>
      <c r="R322" s="141"/>
      <c r="S322" s="141"/>
      <c r="T322" s="141"/>
      <c r="U322" s="141"/>
      <c r="V322" s="141"/>
      <c r="W322" s="141"/>
      <c r="X322" s="141"/>
      <c r="Y322" s="141"/>
      <c r="Z322" s="141"/>
      <c r="AA322" s="141"/>
      <c r="AB322" s="141"/>
      <c r="AC322" s="141"/>
      <c r="AD322" s="141"/>
      <c r="AE322" s="141"/>
      <c r="AF322" s="141"/>
      <c r="AG322" s="141"/>
      <c r="AH322" s="388">
        <f t="shared" ref="AH322:AQ323" si="99">(AG322+0.11)</f>
        <v>0.11</v>
      </c>
      <c r="AI322" s="69">
        <f t="shared" si="99"/>
        <v>0.22</v>
      </c>
      <c r="AJ322" s="69">
        <f t="shared" si="99"/>
        <v>0.33</v>
      </c>
      <c r="AK322" s="69">
        <f t="shared" si="99"/>
        <v>0.44</v>
      </c>
      <c r="AL322" s="69">
        <f t="shared" si="99"/>
        <v>0.55000000000000004</v>
      </c>
      <c r="AM322" s="69">
        <f t="shared" si="99"/>
        <v>0.66</v>
      </c>
      <c r="AN322" s="69">
        <f t="shared" si="99"/>
        <v>0.77</v>
      </c>
      <c r="AO322" s="69">
        <f t="shared" si="99"/>
        <v>0.88</v>
      </c>
      <c r="AP322" s="69">
        <f t="shared" si="99"/>
        <v>0.99</v>
      </c>
      <c r="AQ322" s="69">
        <f t="shared" si="99"/>
        <v>1.1000000000000001</v>
      </c>
      <c r="AR322" s="69">
        <f t="shared" ref="AR322:BG323" si="100">(AQ322+0.11)</f>
        <v>1.2100000000000002</v>
      </c>
      <c r="AS322" s="69">
        <f t="shared" si="100"/>
        <v>1.3200000000000003</v>
      </c>
      <c r="AT322" s="69">
        <f t="shared" si="100"/>
        <v>1.4300000000000004</v>
      </c>
      <c r="AU322" s="69">
        <f t="shared" si="100"/>
        <v>1.5400000000000005</v>
      </c>
      <c r="AV322" s="69">
        <f t="shared" si="100"/>
        <v>1.6500000000000006</v>
      </c>
      <c r="AW322" s="69">
        <f t="shared" si="100"/>
        <v>1.7600000000000007</v>
      </c>
      <c r="AX322" s="69">
        <f t="shared" si="100"/>
        <v>1.8700000000000008</v>
      </c>
      <c r="AY322" s="69">
        <f t="shared" si="100"/>
        <v>1.9800000000000009</v>
      </c>
      <c r="AZ322" s="69">
        <f t="shared" si="100"/>
        <v>2.0900000000000007</v>
      </c>
      <c r="BA322" s="69">
        <f t="shared" si="100"/>
        <v>2.2000000000000006</v>
      </c>
      <c r="BB322" s="69">
        <f t="shared" si="100"/>
        <v>2.3100000000000005</v>
      </c>
      <c r="BC322" s="69">
        <f t="shared" si="100"/>
        <v>2.4200000000000004</v>
      </c>
      <c r="BD322" s="69">
        <f t="shared" si="100"/>
        <v>2.5300000000000002</v>
      </c>
      <c r="BE322" s="69">
        <f t="shared" si="100"/>
        <v>2.64</v>
      </c>
      <c r="BF322" s="69">
        <f t="shared" si="100"/>
        <v>2.75</v>
      </c>
      <c r="BG322" s="69">
        <f t="shared" si="100"/>
        <v>2.86</v>
      </c>
      <c r="BH322" s="69">
        <f t="shared" ref="BH322:BQ323" si="101">(BG322+0.11)</f>
        <v>2.9699999999999998</v>
      </c>
      <c r="BI322" s="69">
        <f t="shared" si="101"/>
        <v>3.0799999999999996</v>
      </c>
      <c r="BJ322" s="69">
        <f t="shared" si="101"/>
        <v>3.1899999999999995</v>
      </c>
      <c r="BK322" s="69">
        <f t="shared" si="101"/>
        <v>3.2999999999999994</v>
      </c>
      <c r="BL322" s="69">
        <f t="shared" si="101"/>
        <v>3.4099999999999993</v>
      </c>
      <c r="BM322" s="69">
        <f t="shared" si="101"/>
        <v>3.5199999999999991</v>
      </c>
      <c r="BN322" s="69">
        <f t="shared" si="101"/>
        <v>3.629999999999999</v>
      </c>
      <c r="BO322" s="69">
        <f t="shared" si="101"/>
        <v>3.7399999999999989</v>
      </c>
      <c r="BP322" s="69">
        <f t="shared" si="101"/>
        <v>3.8499999999999988</v>
      </c>
      <c r="BQ322" s="69">
        <f t="shared" si="101"/>
        <v>3.9599999999999986</v>
      </c>
    </row>
    <row r="323" spans="1:73" s="15" customFormat="1" ht="15.95" customHeight="1" outlineLevel="2" x14ac:dyDescent="0.3">
      <c r="A323" s="297">
        <v>26</v>
      </c>
      <c r="B323" s="43" t="s">
        <v>437</v>
      </c>
      <c r="C323" s="108" t="s">
        <v>501</v>
      </c>
      <c r="D323" s="297" t="s">
        <v>120</v>
      </c>
      <c r="E323" s="44" t="s">
        <v>23</v>
      </c>
      <c r="F323" s="62" t="s">
        <v>23</v>
      </c>
      <c r="G323" s="45" t="s">
        <v>107</v>
      </c>
      <c r="H323" s="46">
        <v>7.6999999999999999E-2</v>
      </c>
      <c r="I323" s="220">
        <v>0.7</v>
      </c>
      <c r="J323" s="69">
        <v>20</v>
      </c>
      <c r="K323" s="69">
        <f t="shared" si="51"/>
        <v>1.0779999999999998</v>
      </c>
      <c r="L323" s="141"/>
      <c r="M323" s="141"/>
      <c r="N323" s="141"/>
      <c r="O323" s="141"/>
      <c r="P323" s="141"/>
      <c r="Q323" s="141"/>
      <c r="R323" s="141"/>
      <c r="S323" s="141"/>
      <c r="T323" s="141"/>
      <c r="U323" s="141"/>
      <c r="V323" s="141"/>
      <c r="W323" s="141"/>
      <c r="X323" s="141"/>
      <c r="Y323" s="141"/>
      <c r="Z323" s="141"/>
      <c r="AA323" s="141"/>
      <c r="AB323" s="141"/>
      <c r="AC323" s="141"/>
      <c r="AD323" s="141"/>
      <c r="AE323" s="141"/>
      <c r="AF323" s="141"/>
      <c r="AG323" s="141"/>
      <c r="AH323" s="388">
        <f t="shared" si="99"/>
        <v>0.11</v>
      </c>
      <c r="AI323" s="69">
        <f t="shared" si="99"/>
        <v>0.22</v>
      </c>
      <c r="AJ323" s="69">
        <f t="shared" si="99"/>
        <v>0.33</v>
      </c>
      <c r="AK323" s="69">
        <f t="shared" si="99"/>
        <v>0.44</v>
      </c>
      <c r="AL323" s="69">
        <f t="shared" si="99"/>
        <v>0.55000000000000004</v>
      </c>
      <c r="AM323" s="69">
        <f t="shared" si="99"/>
        <v>0.66</v>
      </c>
      <c r="AN323" s="69">
        <f t="shared" si="99"/>
        <v>0.77</v>
      </c>
      <c r="AO323" s="69">
        <f t="shared" si="99"/>
        <v>0.88</v>
      </c>
      <c r="AP323" s="69">
        <f t="shared" si="99"/>
        <v>0.99</v>
      </c>
      <c r="AQ323" s="69">
        <f t="shared" si="99"/>
        <v>1.1000000000000001</v>
      </c>
      <c r="AR323" s="69">
        <f t="shared" si="100"/>
        <v>1.2100000000000002</v>
      </c>
      <c r="AS323" s="69">
        <f t="shared" si="100"/>
        <v>1.3200000000000003</v>
      </c>
      <c r="AT323" s="69">
        <f t="shared" si="100"/>
        <v>1.4300000000000004</v>
      </c>
      <c r="AU323" s="69">
        <f t="shared" si="100"/>
        <v>1.5400000000000005</v>
      </c>
      <c r="AV323" s="69">
        <f t="shared" si="100"/>
        <v>1.6500000000000006</v>
      </c>
      <c r="AW323" s="69">
        <f t="shared" si="100"/>
        <v>1.7600000000000007</v>
      </c>
      <c r="AX323" s="69">
        <f t="shared" si="100"/>
        <v>1.8700000000000008</v>
      </c>
      <c r="AY323" s="69">
        <f t="shared" si="100"/>
        <v>1.9800000000000009</v>
      </c>
      <c r="AZ323" s="69">
        <f t="shared" si="100"/>
        <v>2.0900000000000007</v>
      </c>
      <c r="BA323" s="69">
        <f t="shared" si="100"/>
        <v>2.2000000000000006</v>
      </c>
      <c r="BB323" s="69">
        <f t="shared" si="100"/>
        <v>2.3100000000000005</v>
      </c>
      <c r="BC323" s="69">
        <f t="shared" si="100"/>
        <v>2.4200000000000004</v>
      </c>
      <c r="BD323" s="69">
        <f t="shared" si="100"/>
        <v>2.5300000000000002</v>
      </c>
      <c r="BE323" s="69">
        <f t="shared" si="100"/>
        <v>2.64</v>
      </c>
      <c r="BF323" s="69">
        <f t="shared" si="100"/>
        <v>2.75</v>
      </c>
      <c r="BG323" s="69">
        <f t="shared" si="100"/>
        <v>2.86</v>
      </c>
      <c r="BH323" s="69">
        <f t="shared" si="101"/>
        <v>2.9699999999999998</v>
      </c>
      <c r="BI323" s="69">
        <f t="shared" si="101"/>
        <v>3.0799999999999996</v>
      </c>
      <c r="BJ323" s="69">
        <f t="shared" si="101"/>
        <v>3.1899999999999995</v>
      </c>
      <c r="BK323" s="69">
        <f t="shared" si="101"/>
        <v>3.2999999999999994</v>
      </c>
      <c r="BL323" s="69">
        <f t="shared" si="101"/>
        <v>3.4099999999999993</v>
      </c>
      <c r="BM323" s="69">
        <f t="shared" si="101"/>
        <v>3.5199999999999991</v>
      </c>
      <c r="BN323" s="69">
        <f t="shared" si="101"/>
        <v>3.629999999999999</v>
      </c>
      <c r="BO323" s="69">
        <f t="shared" si="101"/>
        <v>3.7399999999999989</v>
      </c>
      <c r="BP323" s="69">
        <f t="shared" si="101"/>
        <v>3.8499999999999988</v>
      </c>
      <c r="BQ323" s="69">
        <f t="shared" si="101"/>
        <v>3.9599999999999986</v>
      </c>
    </row>
    <row r="324" spans="1:73" s="15" customFormat="1" ht="15.95" customHeight="1" outlineLevel="2" x14ac:dyDescent="0.3">
      <c r="A324" s="297">
        <v>27</v>
      </c>
      <c r="B324" s="43" t="s">
        <v>437</v>
      </c>
      <c r="C324" s="108" t="s">
        <v>502</v>
      </c>
      <c r="D324" s="297" t="s">
        <v>120</v>
      </c>
      <c r="E324" s="44" t="s">
        <v>23</v>
      </c>
      <c r="F324" s="62" t="s">
        <v>23</v>
      </c>
      <c r="G324" s="45" t="s">
        <v>107</v>
      </c>
      <c r="H324" s="46">
        <v>7.0999999999999994E-2</v>
      </c>
      <c r="I324" s="220">
        <v>0.7</v>
      </c>
      <c r="J324" s="69">
        <v>20</v>
      </c>
      <c r="K324" s="69">
        <f t="shared" si="51"/>
        <v>0.99399999999999988</v>
      </c>
      <c r="L324" s="141"/>
      <c r="M324" s="141"/>
      <c r="N324" s="141"/>
      <c r="O324" s="141"/>
      <c r="P324" s="141"/>
      <c r="Q324" s="141"/>
      <c r="R324" s="141"/>
      <c r="S324" s="141"/>
      <c r="T324" s="141"/>
      <c r="U324" s="141"/>
      <c r="V324" s="141"/>
      <c r="W324" s="141"/>
      <c r="X324" s="141"/>
      <c r="Y324" s="141"/>
      <c r="Z324" s="141"/>
      <c r="AA324" s="141"/>
      <c r="AB324" s="141"/>
      <c r="AC324" s="141"/>
      <c r="AD324" s="141"/>
      <c r="AE324" s="141"/>
      <c r="AF324" s="141"/>
      <c r="AG324" s="141"/>
      <c r="AH324" s="388">
        <f t="shared" ref="AH324:BQ324" si="102">(AG324+0.1)</f>
        <v>0.1</v>
      </c>
      <c r="AI324" s="69">
        <f t="shared" si="102"/>
        <v>0.2</v>
      </c>
      <c r="AJ324" s="69">
        <f t="shared" si="102"/>
        <v>0.30000000000000004</v>
      </c>
      <c r="AK324" s="69">
        <f t="shared" si="102"/>
        <v>0.4</v>
      </c>
      <c r="AL324" s="69">
        <f t="shared" si="102"/>
        <v>0.5</v>
      </c>
      <c r="AM324" s="69">
        <f t="shared" si="102"/>
        <v>0.6</v>
      </c>
      <c r="AN324" s="69">
        <f t="shared" si="102"/>
        <v>0.7</v>
      </c>
      <c r="AO324" s="69">
        <f t="shared" si="102"/>
        <v>0.79999999999999993</v>
      </c>
      <c r="AP324" s="69">
        <f t="shared" si="102"/>
        <v>0.89999999999999991</v>
      </c>
      <c r="AQ324" s="69">
        <f t="shared" si="102"/>
        <v>0.99999999999999989</v>
      </c>
      <c r="AR324" s="69">
        <f t="shared" si="102"/>
        <v>1.0999999999999999</v>
      </c>
      <c r="AS324" s="69">
        <f t="shared" si="102"/>
        <v>1.2</v>
      </c>
      <c r="AT324" s="69">
        <f t="shared" si="102"/>
        <v>1.3</v>
      </c>
      <c r="AU324" s="69">
        <f t="shared" si="102"/>
        <v>1.4000000000000001</v>
      </c>
      <c r="AV324" s="69">
        <f t="shared" si="102"/>
        <v>1.5000000000000002</v>
      </c>
      <c r="AW324" s="69">
        <f t="shared" si="102"/>
        <v>1.6000000000000003</v>
      </c>
      <c r="AX324" s="69">
        <f t="shared" si="102"/>
        <v>1.7000000000000004</v>
      </c>
      <c r="AY324" s="69">
        <f t="shared" si="102"/>
        <v>1.8000000000000005</v>
      </c>
      <c r="AZ324" s="69">
        <f t="shared" si="102"/>
        <v>1.9000000000000006</v>
      </c>
      <c r="BA324" s="69">
        <f t="shared" si="102"/>
        <v>2.0000000000000004</v>
      </c>
      <c r="BB324" s="69">
        <f t="shared" si="102"/>
        <v>2.1000000000000005</v>
      </c>
      <c r="BC324" s="69">
        <f t="shared" si="102"/>
        <v>2.2000000000000006</v>
      </c>
      <c r="BD324" s="69">
        <f t="shared" si="102"/>
        <v>2.3000000000000007</v>
      </c>
      <c r="BE324" s="69">
        <f t="shared" si="102"/>
        <v>2.4000000000000008</v>
      </c>
      <c r="BF324" s="69">
        <f t="shared" si="102"/>
        <v>2.5000000000000009</v>
      </c>
      <c r="BG324" s="69">
        <f t="shared" si="102"/>
        <v>2.600000000000001</v>
      </c>
      <c r="BH324" s="69">
        <f t="shared" si="102"/>
        <v>2.7000000000000011</v>
      </c>
      <c r="BI324" s="69">
        <f t="shared" si="102"/>
        <v>2.8000000000000012</v>
      </c>
      <c r="BJ324" s="69">
        <f t="shared" si="102"/>
        <v>2.9000000000000012</v>
      </c>
      <c r="BK324" s="69">
        <f t="shared" si="102"/>
        <v>3.0000000000000013</v>
      </c>
      <c r="BL324" s="69">
        <f t="shared" si="102"/>
        <v>3.1000000000000014</v>
      </c>
      <c r="BM324" s="69">
        <f t="shared" si="102"/>
        <v>3.2000000000000015</v>
      </c>
      <c r="BN324" s="69">
        <f t="shared" si="102"/>
        <v>3.3000000000000016</v>
      </c>
      <c r="BO324" s="69">
        <f t="shared" si="102"/>
        <v>3.4000000000000017</v>
      </c>
      <c r="BP324" s="69">
        <f t="shared" si="102"/>
        <v>3.5000000000000018</v>
      </c>
      <c r="BQ324" s="69">
        <f t="shared" si="102"/>
        <v>3.6000000000000019</v>
      </c>
    </row>
    <row r="325" spans="1:73" s="15" customFormat="1" ht="15.95" customHeight="1" outlineLevel="2" x14ac:dyDescent="0.3">
      <c r="A325" s="297">
        <v>28</v>
      </c>
      <c r="B325" s="43" t="s">
        <v>437</v>
      </c>
      <c r="C325" s="108" t="s">
        <v>503</v>
      </c>
      <c r="D325" s="297" t="s">
        <v>120</v>
      </c>
      <c r="E325" s="44" t="s">
        <v>23</v>
      </c>
      <c r="F325" s="42" t="s">
        <v>23</v>
      </c>
      <c r="G325" s="43" t="s">
        <v>107</v>
      </c>
      <c r="H325" s="46">
        <v>2.9000000000000001E-2</v>
      </c>
      <c r="I325" s="220">
        <v>0.7</v>
      </c>
      <c r="J325" s="69">
        <v>20</v>
      </c>
      <c r="K325" s="69">
        <f t="shared" si="51"/>
        <v>0.40599999999999997</v>
      </c>
      <c r="L325" s="141"/>
      <c r="M325" s="141"/>
      <c r="N325" s="141"/>
      <c r="O325" s="141"/>
      <c r="P325" s="141"/>
      <c r="Q325" s="141"/>
      <c r="R325" s="141"/>
      <c r="S325" s="141"/>
      <c r="T325" s="141"/>
      <c r="U325" s="141"/>
      <c r="V325" s="141"/>
      <c r="W325" s="141"/>
      <c r="X325" s="141"/>
      <c r="Y325" s="141"/>
      <c r="Z325" s="141"/>
      <c r="AA325" s="141"/>
      <c r="AB325" s="141"/>
      <c r="AC325" s="141"/>
      <c r="AD325" s="141"/>
      <c r="AE325" s="141"/>
      <c r="AF325" s="141"/>
      <c r="AG325" s="141"/>
      <c r="AH325" s="388">
        <f t="shared" ref="AH325:BQ325" si="103">(AG325+0.04)</f>
        <v>0.04</v>
      </c>
      <c r="AI325" s="69">
        <f t="shared" si="103"/>
        <v>0.08</v>
      </c>
      <c r="AJ325" s="69">
        <f t="shared" si="103"/>
        <v>0.12</v>
      </c>
      <c r="AK325" s="69">
        <f t="shared" si="103"/>
        <v>0.16</v>
      </c>
      <c r="AL325" s="69">
        <f t="shared" si="103"/>
        <v>0.2</v>
      </c>
      <c r="AM325" s="69">
        <f t="shared" si="103"/>
        <v>0.24000000000000002</v>
      </c>
      <c r="AN325" s="69">
        <f t="shared" si="103"/>
        <v>0.28000000000000003</v>
      </c>
      <c r="AO325" s="69">
        <f t="shared" si="103"/>
        <v>0.32</v>
      </c>
      <c r="AP325" s="69">
        <f t="shared" si="103"/>
        <v>0.36</v>
      </c>
      <c r="AQ325" s="69">
        <f t="shared" si="103"/>
        <v>0.39999999999999997</v>
      </c>
      <c r="AR325" s="69">
        <f t="shared" si="103"/>
        <v>0.43999999999999995</v>
      </c>
      <c r="AS325" s="69">
        <f t="shared" si="103"/>
        <v>0.47999999999999993</v>
      </c>
      <c r="AT325" s="69">
        <f t="shared" si="103"/>
        <v>0.51999999999999991</v>
      </c>
      <c r="AU325" s="69">
        <f t="shared" si="103"/>
        <v>0.55999999999999994</v>
      </c>
      <c r="AV325" s="69">
        <f t="shared" si="103"/>
        <v>0.6</v>
      </c>
      <c r="AW325" s="69">
        <f t="shared" si="103"/>
        <v>0.64</v>
      </c>
      <c r="AX325" s="69">
        <f t="shared" si="103"/>
        <v>0.68</v>
      </c>
      <c r="AY325" s="69">
        <f t="shared" si="103"/>
        <v>0.72000000000000008</v>
      </c>
      <c r="AZ325" s="69">
        <f t="shared" si="103"/>
        <v>0.76000000000000012</v>
      </c>
      <c r="BA325" s="69">
        <f t="shared" si="103"/>
        <v>0.80000000000000016</v>
      </c>
      <c r="BB325" s="69">
        <f t="shared" si="103"/>
        <v>0.84000000000000019</v>
      </c>
      <c r="BC325" s="69">
        <f t="shared" si="103"/>
        <v>0.88000000000000023</v>
      </c>
      <c r="BD325" s="69">
        <f t="shared" si="103"/>
        <v>0.92000000000000026</v>
      </c>
      <c r="BE325" s="69">
        <f t="shared" si="103"/>
        <v>0.9600000000000003</v>
      </c>
      <c r="BF325" s="69">
        <f t="shared" si="103"/>
        <v>1.0000000000000002</v>
      </c>
      <c r="BG325" s="69">
        <f t="shared" si="103"/>
        <v>1.0400000000000003</v>
      </c>
      <c r="BH325" s="69">
        <f t="shared" si="103"/>
        <v>1.0800000000000003</v>
      </c>
      <c r="BI325" s="69">
        <f t="shared" si="103"/>
        <v>1.1200000000000003</v>
      </c>
      <c r="BJ325" s="69">
        <f t="shared" si="103"/>
        <v>1.1600000000000004</v>
      </c>
      <c r="BK325" s="69">
        <f t="shared" si="103"/>
        <v>1.2000000000000004</v>
      </c>
      <c r="BL325" s="69">
        <f t="shared" si="103"/>
        <v>1.2400000000000004</v>
      </c>
      <c r="BM325" s="69">
        <f t="shared" si="103"/>
        <v>1.2800000000000005</v>
      </c>
      <c r="BN325" s="69">
        <f t="shared" si="103"/>
        <v>1.3200000000000005</v>
      </c>
      <c r="BO325" s="69">
        <f t="shared" si="103"/>
        <v>1.3600000000000005</v>
      </c>
      <c r="BP325" s="69">
        <f t="shared" si="103"/>
        <v>1.4000000000000006</v>
      </c>
      <c r="BQ325" s="69">
        <f t="shared" si="103"/>
        <v>1.4400000000000006</v>
      </c>
    </row>
    <row r="326" spans="1:73" s="15" customFormat="1" ht="15.95" customHeight="1" outlineLevel="2" x14ac:dyDescent="0.3">
      <c r="A326" s="297">
        <v>29</v>
      </c>
      <c r="B326" s="43" t="s">
        <v>437</v>
      </c>
      <c r="C326" s="108" t="s">
        <v>509</v>
      </c>
      <c r="D326" s="297" t="s">
        <v>120</v>
      </c>
      <c r="E326" s="44" t="s">
        <v>38</v>
      </c>
      <c r="F326" s="42" t="s">
        <v>38</v>
      </c>
      <c r="G326" s="45" t="s">
        <v>30</v>
      </c>
      <c r="H326" s="46">
        <v>0.441</v>
      </c>
      <c r="I326" s="220">
        <v>0.7</v>
      </c>
      <c r="J326" s="69">
        <v>20</v>
      </c>
      <c r="K326" s="69">
        <f t="shared" si="51"/>
        <v>6.1739999999999995</v>
      </c>
      <c r="L326" s="141"/>
      <c r="M326" s="141"/>
      <c r="N326" s="141"/>
      <c r="O326" s="141"/>
      <c r="P326" s="141"/>
      <c r="Q326" s="141"/>
      <c r="R326" s="141"/>
      <c r="S326" s="141"/>
      <c r="T326" s="141"/>
      <c r="U326" s="141"/>
      <c r="V326" s="141"/>
      <c r="W326" s="141"/>
      <c r="X326" s="141"/>
      <c r="Y326" s="141"/>
      <c r="Z326" s="141"/>
      <c r="AA326" s="141"/>
      <c r="AB326" s="141"/>
      <c r="AC326" s="141"/>
      <c r="AD326" s="141"/>
      <c r="AE326" s="141"/>
      <c r="AF326" s="141"/>
      <c r="AG326" s="141"/>
      <c r="AH326" s="388">
        <f t="shared" ref="AH326:BS326" si="104">(AG326+0.62)</f>
        <v>0.62</v>
      </c>
      <c r="AI326" s="69">
        <f t="shared" si="104"/>
        <v>1.24</v>
      </c>
      <c r="AJ326" s="69">
        <f t="shared" si="104"/>
        <v>1.8599999999999999</v>
      </c>
      <c r="AK326" s="69">
        <f t="shared" si="104"/>
        <v>2.48</v>
      </c>
      <c r="AL326" s="69">
        <f t="shared" si="104"/>
        <v>3.1</v>
      </c>
      <c r="AM326" s="69">
        <f t="shared" si="104"/>
        <v>3.72</v>
      </c>
      <c r="AN326" s="69">
        <f t="shared" si="104"/>
        <v>4.34</v>
      </c>
      <c r="AO326" s="69">
        <f t="shared" si="104"/>
        <v>4.96</v>
      </c>
      <c r="AP326" s="69">
        <f t="shared" si="104"/>
        <v>5.58</v>
      </c>
      <c r="AQ326" s="69">
        <f t="shared" si="104"/>
        <v>6.2</v>
      </c>
      <c r="AR326" s="69">
        <f t="shared" si="104"/>
        <v>6.82</v>
      </c>
      <c r="AS326" s="69">
        <f t="shared" si="104"/>
        <v>7.44</v>
      </c>
      <c r="AT326" s="69">
        <f t="shared" si="104"/>
        <v>8.06</v>
      </c>
      <c r="AU326" s="69">
        <f t="shared" si="104"/>
        <v>8.68</v>
      </c>
      <c r="AV326" s="69">
        <f t="shared" si="104"/>
        <v>9.2999999999999989</v>
      </c>
      <c r="AW326" s="69">
        <f t="shared" si="104"/>
        <v>9.9199999999999982</v>
      </c>
      <c r="AX326" s="69">
        <f t="shared" si="104"/>
        <v>10.539999999999997</v>
      </c>
      <c r="AY326" s="69">
        <f t="shared" si="104"/>
        <v>11.159999999999997</v>
      </c>
      <c r="AZ326" s="69">
        <f t="shared" si="104"/>
        <v>11.779999999999996</v>
      </c>
      <c r="BA326" s="69">
        <f t="shared" si="104"/>
        <v>12.399999999999995</v>
      </c>
      <c r="BB326" s="69">
        <f t="shared" si="104"/>
        <v>13.019999999999994</v>
      </c>
      <c r="BC326" s="69">
        <f t="shared" si="104"/>
        <v>13.639999999999993</v>
      </c>
      <c r="BD326" s="69">
        <f t="shared" si="104"/>
        <v>14.259999999999993</v>
      </c>
      <c r="BE326" s="69">
        <f t="shared" si="104"/>
        <v>14.879999999999992</v>
      </c>
      <c r="BF326" s="69">
        <f t="shared" si="104"/>
        <v>15.499999999999991</v>
      </c>
      <c r="BG326" s="69">
        <f t="shared" si="104"/>
        <v>16.11999999999999</v>
      </c>
      <c r="BH326" s="69">
        <f t="shared" si="104"/>
        <v>16.739999999999991</v>
      </c>
      <c r="BI326" s="69">
        <f t="shared" si="104"/>
        <v>17.359999999999992</v>
      </c>
      <c r="BJ326" s="69">
        <f t="shared" si="104"/>
        <v>17.979999999999993</v>
      </c>
      <c r="BK326" s="69">
        <f t="shared" si="104"/>
        <v>18.599999999999994</v>
      </c>
      <c r="BL326" s="69">
        <f t="shared" si="104"/>
        <v>19.219999999999995</v>
      </c>
      <c r="BM326" s="69">
        <f t="shared" si="104"/>
        <v>19.839999999999996</v>
      </c>
      <c r="BN326" s="69">
        <f t="shared" si="104"/>
        <v>20.459999999999997</v>
      </c>
      <c r="BO326" s="69">
        <f t="shared" si="104"/>
        <v>21.08</v>
      </c>
      <c r="BP326" s="69">
        <f t="shared" si="104"/>
        <v>21.7</v>
      </c>
      <c r="BQ326" s="69">
        <f t="shared" si="104"/>
        <v>22.32</v>
      </c>
      <c r="BR326" s="69">
        <f t="shared" si="104"/>
        <v>22.94</v>
      </c>
      <c r="BS326" s="69">
        <f t="shared" si="104"/>
        <v>23.560000000000002</v>
      </c>
    </row>
    <row r="327" spans="1:73" s="15" customFormat="1" ht="15.95" customHeight="1" outlineLevel="2" x14ac:dyDescent="0.3">
      <c r="A327" s="297">
        <v>30</v>
      </c>
      <c r="B327" s="43" t="s">
        <v>437</v>
      </c>
      <c r="C327" s="32" t="s">
        <v>534</v>
      </c>
      <c r="D327" s="32" t="s">
        <v>142</v>
      </c>
      <c r="E327" s="49" t="s">
        <v>23</v>
      </c>
      <c r="F327" s="300" t="s">
        <v>23</v>
      </c>
      <c r="G327" s="134" t="s">
        <v>30</v>
      </c>
      <c r="H327" s="32">
        <v>4.4560000000000004</v>
      </c>
      <c r="I327" s="220">
        <v>0.7</v>
      </c>
      <c r="J327" s="69">
        <v>20</v>
      </c>
      <c r="K327" s="69">
        <f t="shared" si="51"/>
        <v>62.384</v>
      </c>
      <c r="L327" s="141"/>
      <c r="M327" s="141"/>
      <c r="N327" s="141"/>
      <c r="O327" s="141"/>
      <c r="P327" s="141"/>
      <c r="Q327" s="141"/>
      <c r="R327" s="141"/>
      <c r="S327" s="141"/>
      <c r="T327" s="141"/>
      <c r="U327" s="141"/>
      <c r="V327" s="141"/>
      <c r="W327" s="141"/>
      <c r="X327" s="141"/>
      <c r="Y327" s="141"/>
      <c r="Z327" s="141"/>
      <c r="AA327" s="141"/>
      <c r="AB327" s="141"/>
      <c r="AC327" s="141"/>
      <c r="AD327" s="141"/>
      <c r="AE327" s="141"/>
      <c r="AF327" s="141"/>
      <c r="AG327" s="141"/>
      <c r="AH327" s="388">
        <f t="shared" ref="AH327:BU327" si="105">(AG327+6.24)</f>
        <v>6.24</v>
      </c>
      <c r="AI327" s="69">
        <f t="shared" si="105"/>
        <v>12.48</v>
      </c>
      <c r="AJ327" s="69">
        <f t="shared" si="105"/>
        <v>18.72</v>
      </c>
      <c r="AK327" s="69">
        <f t="shared" si="105"/>
        <v>24.96</v>
      </c>
      <c r="AL327" s="69">
        <f t="shared" si="105"/>
        <v>31.200000000000003</v>
      </c>
      <c r="AM327" s="69">
        <f t="shared" si="105"/>
        <v>37.440000000000005</v>
      </c>
      <c r="AN327" s="69">
        <f t="shared" si="105"/>
        <v>43.680000000000007</v>
      </c>
      <c r="AO327" s="69">
        <f t="shared" si="105"/>
        <v>49.920000000000009</v>
      </c>
      <c r="AP327" s="69">
        <f t="shared" si="105"/>
        <v>56.160000000000011</v>
      </c>
      <c r="AQ327" s="69">
        <f t="shared" si="105"/>
        <v>62.400000000000013</v>
      </c>
      <c r="AR327" s="69">
        <f t="shared" si="105"/>
        <v>68.640000000000015</v>
      </c>
      <c r="AS327" s="69">
        <f t="shared" si="105"/>
        <v>74.88000000000001</v>
      </c>
      <c r="AT327" s="69">
        <f t="shared" si="105"/>
        <v>81.12</v>
      </c>
      <c r="AU327" s="69">
        <f t="shared" si="105"/>
        <v>87.36</v>
      </c>
      <c r="AV327" s="69">
        <f t="shared" si="105"/>
        <v>93.6</v>
      </c>
      <c r="AW327" s="69">
        <f t="shared" si="105"/>
        <v>99.839999999999989</v>
      </c>
      <c r="AX327" s="69">
        <f t="shared" si="105"/>
        <v>106.07999999999998</v>
      </c>
      <c r="AY327" s="69">
        <f t="shared" si="105"/>
        <v>112.31999999999998</v>
      </c>
      <c r="AZ327" s="69">
        <f t="shared" si="105"/>
        <v>118.55999999999997</v>
      </c>
      <c r="BA327" s="69">
        <f t="shared" si="105"/>
        <v>124.79999999999997</v>
      </c>
      <c r="BB327" s="69">
        <f t="shared" si="105"/>
        <v>131.03999999999996</v>
      </c>
      <c r="BC327" s="69">
        <f t="shared" si="105"/>
        <v>137.27999999999997</v>
      </c>
      <c r="BD327" s="69">
        <f t="shared" si="105"/>
        <v>143.51999999999998</v>
      </c>
      <c r="BE327" s="69">
        <f t="shared" si="105"/>
        <v>149.76</v>
      </c>
      <c r="BF327" s="69">
        <f t="shared" si="105"/>
        <v>156</v>
      </c>
      <c r="BG327" s="69">
        <f t="shared" si="105"/>
        <v>162.24</v>
      </c>
      <c r="BH327" s="69">
        <f t="shared" si="105"/>
        <v>168.48000000000002</v>
      </c>
      <c r="BI327" s="69">
        <f t="shared" si="105"/>
        <v>174.72000000000003</v>
      </c>
      <c r="BJ327" s="69">
        <f t="shared" si="105"/>
        <v>180.96000000000004</v>
      </c>
      <c r="BK327" s="69">
        <f t="shared" si="105"/>
        <v>187.20000000000005</v>
      </c>
      <c r="BL327" s="69">
        <f t="shared" si="105"/>
        <v>193.44000000000005</v>
      </c>
      <c r="BM327" s="69">
        <f t="shared" si="105"/>
        <v>199.68000000000006</v>
      </c>
      <c r="BN327" s="69">
        <f t="shared" si="105"/>
        <v>205.92000000000007</v>
      </c>
      <c r="BO327" s="69">
        <f t="shared" si="105"/>
        <v>212.16000000000008</v>
      </c>
      <c r="BP327" s="69">
        <f t="shared" si="105"/>
        <v>218.40000000000009</v>
      </c>
      <c r="BQ327" s="69">
        <f t="shared" si="105"/>
        <v>224.6400000000001</v>
      </c>
      <c r="BR327" s="69">
        <f t="shared" si="105"/>
        <v>230.88000000000011</v>
      </c>
      <c r="BS327" s="69">
        <f t="shared" si="105"/>
        <v>237.12000000000012</v>
      </c>
      <c r="BT327" s="69">
        <f t="shared" si="105"/>
        <v>243.36000000000013</v>
      </c>
      <c r="BU327" s="69">
        <f t="shared" si="105"/>
        <v>249.60000000000014</v>
      </c>
    </row>
    <row r="328" spans="1:73" s="15" customFormat="1" ht="15.95" customHeight="1" outlineLevel="2" x14ac:dyDescent="0.3">
      <c r="A328" s="297">
        <v>31</v>
      </c>
      <c r="B328" s="43" t="s">
        <v>437</v>
      </c>
      <c r="C328" s="108" t="s">
        <v>491</v>
      </c>
      <c r="D328" s="297" t="s">
        <v>120</v>
      </c>
      <c r="E328" s="44" t="s">
        <v>23</v>
      </c>
      <c r="F328" s="42" t="s">
        <v>23</v>
      </c>
      <c r="G328" s="134" t="s">
        <v>107</v>
      </c>
      <c r="H328" s="46">
        <v>0.187</v>
      </c>
      <c r="I328" s="220">
        <v>0.7</v>
      </c>
      <c r="J328" s="69">
        <v>20</v>
      </c>
      <c r="K328" s="69">
        <f t="shared" si="51"/>
        <v>2.6179999999999999</v>
      </c>
      <c r="L328" s="141"/>
      <c r="M328" s="141"/>
      <c r="N328" s="141"/>
      <c r="O328" s="141"/>
      <c r="P328" s="141"/>
      <c r="Q328" s="141"/>
      <c r="R328" s="141"/>
      <c r="S328" s="141"/>
      <c r="T328" s="141"/>
      <c r="U328" s="141"/>
      <c r="V328" s="141"/>
      <c r="W328" s="141"/>
      <c r="X328" s="141"/>
      <c r="Y328" s="141"/>
      <c r="Z328" s="141"/>
      <c r="AA328" s="141"/>
      <c r="AB328" s="141"/>
      <c r="AC328" s="141"/>
      <c r="AD328" s="141"/>
      <c r="AE328" s="141"/>
      <c r="AF328" s="141"/>
      <c r="AG328" s="141"/>
      <c r="AH328" s="388">
        <f t="shared" ref="AH328:BT328" si="106">(AG328+0.26)</f>
        <v>0.26</v>
      </c>
      <c r="AI328" s="69">
        <f t="shared" si="106"/>
        <v>0.52</v>
      </c>
      <c r="AJ328" s="69">
        <f t="shared" si="106"/>
        <v>0.78</v>
      </c>
      <c r="AK328" s="69">
        <f t="shared" si="106"/>
        <v>1.04</v>
      </c>
      <c r="AL328" s="69">
        <f t="shared" si="106"/>
        <v>1.3</v>
      </c>
      <c r="AM328" s="69">
        <f t="shared" si="106"/>
        <v>1.56</v>
      </c>
      <c r="AN328" s="69">
        <f t="shared" si="106"/>
        <v>1.82</v>
      </c>
      <c r="AO328" s="69">
        <f t="shared" si="106"/>
        <v>2.08</v>
      </c>
      <c r="AP328" s="69">
        <f t="shared" si="106"/>
        <v>2.34</v>
      </c>
      <c r="AQ328" s="69">
        <f t="shared" si="106"/>
        <v>2.5999999999999996</v>
      </c>
      <c r="AR328" s="69">
        <f t="shared" si="106"/>
        <v>2.8599999999999994</v>
      </c>
      <c r="AS328" s="69">
        <f t="shared" si="106"/>
        <v>3.1199999999999992</v>
      </c>
      <c r="AT328" s="69">
        <f t="shared" si="106"/>
        <v>3.379999999999999</v>
      </c>
      <c r="AU328" s="69">
        <f t="shared" si="106"/>
        <v>3.6399999999999988</v>
      </c>
      <c r="AV328" s="69">
        <f t="shared" si="106"/>
        <v>3.8999999999999986</v>
      </c>
      <c r="AW328" s="69">
        <f t="shared" si="106"/>
        <v>4.1599999999999984</v>
      </c>
      <c r="AX328" s="69">
        <f t="shared" si="106"/>
        <v>4.4199999999999982</v>
      </c>
      <c r="AY328" s="69">
        <f t="shared" si="106"/>
        <v>4.6799999999999979</v>
      </c>
      <c r="AZ328" s="69">
        <f t="shared" si="106"/>
        <v>4.9399999999999977</v>
      </c>
      <c r="BA328" s="69">
        <f t="shared" si="106"/>
        <v>5.1999999999999975</v>
      </c>
      <c r="BB328" s="69">
        <f t="shared" si="106"/>
        <v>5.4599999999999973</v>
      </c>
      <c r="BC328" s="69">
        <f t="shared" si="106"/>
        <v>5.7199999999999971</v>
      </c>
      <c r="BD328" s="69">
        <f t="shared" si="106"/>
        <v>5.9799999999999969</v>
      </c>
      <c r="BE328" s="69">
        <f t="shared" si="106"/>
        <v>6.2399999999999967</v>
      </c>
      <c r="BF328" s="69">
        <f t="shared" si="106"/>
        <v>6.4999999999999964</v>
      </c>
      <c r="BG328" s="69">
        <f t="shared" si="106"/>
        <v>6.7599999999999962</v>
      </c>
      <c r="BH328" s="69">
        <f t="shared" si="106"/>
        <v>7.019999999999996</v>
      </c>
      <c r="BI328" s="69">
        <f t="shared" si="106"/>
        <v>7.2799999999999958</v>
      </c>
      <c r="BJ328" s="69">
        <f t="shared" si="106"/>
        <v>7.5399999999999956</v>
      </c>
      <c r="BK328" s="69">
        <f t="shared" si="106"/>
        <v>7.7999999999999954</v>
      </c>
      <c r="BL328" s="69">
        <f t="shared" si="106"/>
        <v>8.0599999999999952</v>
      </c>
      <c r="BM328" s="69">
        <f t="shared" si="106"/>
        <v>8.319999999999995</v>
      </c>
      <c r="BN328" s="69">
        <f t="shared" si="106"/>
        <v>8.5799999999999947</v>
      </c>
      <c r="BO328" s="69">
        <f t="shared" si="106"/>
        <v>8.8399999999999945</v>
      </c>
      <c r="BP328" s="69">
        <f t="shared" si="106"/>
        <v>9.0999999999999943</v>
      </c>
      <c r="BQ328" s="69">
        <f t="shared" si="106"/>
        <v>9.3599999999999941</v>
      </c>
      <c r="BR328" s="69">
        <f t="shared" si="106"/>
        <v>9.6199999999999939</v>
      </c>
      <c r="BS328" s="69">
        <f t="shared" si="106"/>
        <v>9.8799999999999937</v>
      </c>
      <c r="BT328" s="69">
        <f t="shared" si="106"/>
        <v>10.139999999999993</v>
      </c>
    </row>
    <row r="329" spans="1:73" s="15" customFormat="1" ht="15.95" customHeight="1" outlineLevel="1" x14ac:dyDescent="0.3">
      <c r="A329" s="297"/>
      <c r="B329" s="206" t="s">
        <v>802</v>
      </c>
      <c r="C329" s="108"/>
      <c r="D329" s="170"/>
      <c r="E329" s="44"/>
      <c r="F329" s="176"/>
      <c r="G329" s="158"/>
      <c r="H329" s="132">
        <f>SUBTOTAL(9,H298:H328)</f>
        <v>50.793999999999997</v>
      </c>
      <c r="I329" s="176"/>
      <c r="J329" s="68"/>
      <c r="K329" s="69"/>
      <c r="L329" s="100"/>
      <c r="M329" s="100"/>
      <c r="N329" s="140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73" s="15" customFormat="1" ht="15.95" customHeight="1" outlineLevel="1" x14ac:dyDescent="0.3">
      <c r="A330" s="297"/>
      <c r="B330" s="47"/>
      <c r="C330" s="108"/>
      <c r="D330" s="297"/>
      <c r="E330" s="44"/>
      <c r="F330" s="176"/>
      <c r="G330" s="134"/>
      <c r="H330" s="132"/>
      <c r="I330" s="176"/>
      <c r="J330" s="68"/>
      <c r="K330" s="69"/>
      <c r="L330" s="100"/>
      <c r="M330" s="100"/>
      <c r="N330" s="140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73" s="4" customFormat="1" ht="15.95" customHeight="1" outlineLevel="1" x14ac:dyDescent="0.3">
      <c r="A331" s="297"/>
      <c r="B331" s="51"/>
      <c r="C331" s="109"/>
      <c r="D331" s="297"/>
      <c r="E331" s="302"/>
      <c r="F331" s="299"/>
      <c r="G331" s="299"/>
      <c r="H331" s="297"/>
      <c r="I331" s="54"/>
      <c r="J331" s="68"/>
      <c r="K331" s="69"/>
      <c r="L331" s="100"/>
      <c r="M331" s="100"/>
      <c r="N331" s="140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73" s="4" customFormat="1" ht="15.95" customHeight="1" outlineLevel="1" x14ac:dyDescent="0.3">
      <c r="A332" s="297"/>
      <c r="B332" s="51"/>
      <c r="C332" s="109"/>
      <c r="D332" s="297"/>
      <c r="E332" s="302"/>
      <c r="F332" s="299"/>
      <c r="G332" s="299"/>
      <c r="H332" s="297"/>
      <c r="I332" s="54"/>
      <c r="J332" s="68"/>
      <c r="K332" s="69"/>
      <c r="L332" s="100"/>
      <c r="M332" s="100"/>
      <c r="N332" s="140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73" s="3" customFormat="1" ht="15.95" customHeight="1" outlineLevel="2" x14ac:dyDescent="0.3">
      <c r="A333" s="32">
        <v>1</v>
      </c>
      <c r="B333" s="299" t="s">
        <v>55</v>
      </c>
      <c r="C333" s="114" t="s">
        <v>198</v>
      </c>
      <c r="D333" s="297" t="s">
        <v>60</v>
      </c>
      <c r="E333" s="33" t="s">
        <v>19</v>
      </c>
      <c r="F333" s="300" t="s">
        <v>19</v>
      </c>
      <c r="G333" s="299" t="s">
        <v>30</v>
      </c>
      <c r="H333" s="297">
        <v>3.3159999999999998</v>
      </c>
      <c r="I333" s="55">
        <v>0.7</v>
      </c>
      <c r="J333" s="69">
        <v>37</v>
      </c>
      <c r="K333" s="69">
        <f t="shared" ref="K333:K396" si="107">(H333*I333*J333)</f>
        <v>85.884399999999985</v>
      </c>
      <c r="L333" s="141"/>
      <c r="M333" s="141"/>
      <c r="N333" s="141"/>
      <c r="O333" s="141"/>
      <c r="P333" s="141"/>
      <c r="Q333" s="141"/>
      <c r="R333" s="141"/>
      <c r="S333" s="141"/>
      <c r="T333" s="141"/>
      <c r="U333" s="141"/>
      <c r="V333" s="141"/>
      <c r="W333" s="141"/>
      <c r="X333" s="141"/>
      <c r="Y333" s="141"/>
      <c r="Z333" s="141"/>
      <c r="AA333" s="141"/>
      <c r="AB333" s="141"/>
      <c r="AC333" s="141"/>
      <c r="AD333" s="141"/>
      <c r="AE333" s="141"/>
      <c r="AF333" s="141"/>
      <c r="AG333" s="141"/>
      <c r="AH333" s="388">
        <f>(AG333+8.59)</f>
        <v>8.59</v>
      </c>
      <c r="AI333" s="69">
        <f>(AH333+8.59)</f>
        <v>17.18</v>
      </c>
      <c r="AJ333" s="69">
        <f>(AI333+8.59)</f>
        <v>25.77</v>
      </c>
      <c r="AK333" s="69">
        <f>(AJ333+8.59)</f>
        <v>34.36</v>
      </c>
      <c r="AL333" s="69">
        <f>(AK333+8.59)</f>
        <v>42.95</v>
      </c>
    </row>
    <row r="334" spans="1:73" ht="15.95" customHeight="1" outlineLevel="2" x14ac:dyDescent="0.3">
      <c r="A334" s="32">
        <v>2</v>
      </c>
      <c r="B334" s="299" t="s">
        <v>55</v>
      </c>
      <c r="C334" s="109" t="s">
        <v>609</v>
      </c>
      <c r="D334" s="297" t="s">
        <v>62</v>
      </c>
      <c r="E334" s="302" t="s">
        <v>21</v>
      </c>
      <c r="F334" s="299" t="s">
        <v>21</v>
      </c>
      <c r="G334" s="299" t="s">
        <v>30</v>
      </c>
      <c r="H334" s="297">
        <v>7.1420000000000003</v>
      </c>
      <c r="I334" s="54">
        <v>1.2</v>
      </c>
      <c r="J334" s="69">
        <v>37</v>
      </c>
      <c r="K334" s="69">
        <f t="shared" si="107"/>
        <v>317.10479999999995</v>
      </c>
      <c r="L334" s="141"/>
      <c r="M334" s="141"/>
      <c r="N334" s="141"/>
      <c r="O334" s="141"/>
      <c r="P334" s="141"/>
      <c r="Q334" s="141"/>
      <c r="R334" s="141"/>
      <c r="S334" s="141"/>
      <c r="T334" s="141"/>
      <c r="U334" s="141"/>
      <c r="V334" s="141"/>
      <c r="W334" s="141"/>
      <c r="X334" s="141"/>
      <c r="Y334" s="141"/>
      <c r="Z334" s="141"/>
      <c r="AA334" s="141"/>
      <c r="AB334" s="141"/>
      <c r="AC334" s="141"/>
      <c r="AD334" s="141"/>
      <c r="AE334" s="141"/>
      <c r="AF334" s="141"/>
      <c r="AG334" s="141"/>
      <c r="AH334" s="388"/>
      <c r="AI334" s="69"/>
      <c r="AJ334" s="69"/>
      <c r="AK334" s="69"/>
      <c r="AL334" s="69"/>
    </row>
    <row r="335" spans="1:73" ht="15.95" customHeight="1" outlineLevel="2" x14ac:dyDescent="0.3">
      <c r="A335" s="32">
        <v>3</v>
      </c>
      <c r="B335" s="299" t="s">
        <v>55</v>
      </c>
      <c r="C335" s="109" t="s">
        <v>199</v>
      </c>
      <c r="D335" s="297" t="s">
        <v>63</v>
      </c>
      <c r="E335" s="302" t="s">
        <v>64</v>
      </c>
      <c r="F335" s="299" t="s">
        <v>64</v>
      </c>
      <c r="G335" s="299" t="s">
        <v>30</v>
      </c>
      <c r="H335" s="297">
        <v>1.8440000000000001</v>
      </c>
      <c r="I335" s="54">
        <v>1.2</v>
      </c>
      <c r="J335" s="69">
        <v>37</v>
      </c>
      <c r="K335" s="69">
        <f t="shared" si="107"/>
        <v>81.87360000000001</v>
      </c>
      <c r="L335" s="141"/>
      <c r="M335" s="141"/>
      <c r="N335" s="141"/>
      <c r="O335" s="141"/>
      <c r="P335" s="141"/>
      <c r="Q335" s="141"/>
      <c r="R335" s="141"/>
      <c r="S335" s="141"/>
      <c r="T335" s="141"/>
      <c r="U335" s="141"/>
      <c r="V335" s="141"/>
      <c r="W335" s="141"/>
      <c r="X335" s="141"/>
      <c r="Y335" s="141"/>
      <c r="Z335" s="141"/>
      <c r="AA335" s="141"/>
      <c r="AB335" s="141"/>
      <c r="AC335" s="141"/>
      <c r="AD335" s="141"/>
      <c r="AE335" s="141"/>
      <c r="AF335" s="141"/>
      <c r="AG335" s="141"/>
      <c r="AH335" s="388"/>
      <c r="AI335" s="69"/>
      <c r="AJ335" s="69"/>
      <c r="AK335" s="69"/>
      <c r="AL335" s="69"/>
    </row>
    <row r="336" spans="1:73" s="2" customFormat="1" ht="15.95" customHeight="1" outlineLevel="2" x14ac:dyDescent="0.3">
      <c r="A336" s="32">
        <v>4</v>
      </c>
      <c r="B336" s="299" t="s">
        <v>55</v>
      </c>
      <c r="C336" s="109" t="s">
        <v>197</v>
      </c>
      <c r="D336" s="297" t="s">
        <v>59</v>
      </c>
      <c r="E336" s="302" t="s">
        <v>57</v>
      </c>
      <c r="F336" s="299" t="s">
        <v>23</v>
      </c>
      <c r="G336" s="299" t="s">
        <v>30</v>
      </c>
      <c r="H336" s="297">
        <v>5.0190000000000001</v>
      </c>
      <c r="I336" s="55">
        <v>0.7</v>
      </c>
      <c r="J336" s="69">
        <v>37</v>
      </c>
      <c r="K336" s="69">
        <f t="shared" si="107"/>
        <v>129.99209999999999</v>
      </c>
      <c r="L336" s="141"/>
      <c r="M336" s="141"/>
      <c r="N336" s="141"/>
      <c r="O336" s="141"/>
      <c r="P336" s="141"/>
      <c r="Q336" s="141"/>
      <c r="R336" s="141"/>
      <c r="S336" s="141"/>
      <c r="T336" s="141"/>
      <c r="U336" s="141"/>
      <c r="V336" s="141"/>
      <c r="W336" s="141"/>
      <c r="X336" s="141"/>
      <c r="Y336" s="141"/>
      <c r="Z336" s="141"/>
      <c r="AA336" s="141"/>
      <c r="AB336" s="141"/>
      <c r="AC336" s="141"/>
      <c r="AD336" s="141"/>
      <c r="AE336" s="141"/>
      <c r="AF336" s="141"/>
      <c r="AG336" s="141"/>
      <c r="AH336" s="388">
        <f>(AG336+13)</f>
        <v>13</v>
      </c>
      <c r="AI336" s="69">
        <f>(AH336+13)</f>
        <v>26</v>
      </c>
      <c r="AJ336" s="69">
        <f>(AI336+13)</f>
        <v>39</v>
      </c>
      <c r="AK336" s="69">
        <f>(AJ336+13)</f>
        <v>52</v>
      </c>
      <c r="AL336" s="69">
        <f>(AK336+13)</f>
        <v>65</v>
      </c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s="96" customFormat="1" ht="15.95" customHeight="1" outlineLevel="1" x14ac:dyDescent="0.3">
      <c r="A337" s="32"/>
      <c r="B337" s="206" t="s">
        <v>802</v>
      </c>
      <c r="C337" s="109"/>
      <c r="D337" s="297"/>
      <c r="E337" s="302"/>
      <c r="F337" s="299"/>
      <c r="G337" s="299"/>
      <c r="H337" s="131">
        <f>SUBTOTAL(9,H333:H336)</f>
        <v>17.320999999999998</v>
      </c>
      <c r="I337" s="54"/>
      <c r="J337" s="68"/>
      <c r="K337" s="69"/>
      <c r="L337" s="100"/>
      <c r="M337" s="100"/>
      <c r="N337" s="140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</row>
    <row r="338" spans="1:69" s="2" customFormat="1" ht="15.95" customHeight="1" outlineLevel="1" x14ac:dyDescent="0.3">
      <c r="A338" s="32"/>
      <c r="B338" s="51"/>
      <c r="C338" s="109"/>
      <c r="D338" s="297"/>
      <c r="E338" s="302"/>
      <c r="F338" s="299"/>
      <c r="G338" s="299"/>
      <c r="H338" s="131"/>
      <c r="I338" s="54"/>
      <c r="J338" s="68"/>
      <c r="K338" s="69"/>
      <c r="L338" s="100"/>
      <c r="M338" s="100"/>
      <c r="N338" s="140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s="2" customFormat="1" ht="15.95" customHeight="1" outlineLevel="1" x14ac:dyDescent="0.3">
      <c r="A339" s="32"/>
      <c r="B339" s="51"/>
      <c r="C339" s="109"/>
      <c r="D339" s="297"/>
      <c r="E339" s="302"/>
      <c r="F339" s="299"/>
      <c r="G339" s="299"/>
      <c r="H339" s="297"/>
      <c r="I339" s="54"/>
      <c r="J339" s="68"/>
      <c r="K339" s="69"/>
      <c r="L339" s="100"/>
      <c r="M339" s="100"/>
      <c r="N339" s="140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ht="15.95" customHeight="1" outlineLevel="1" x14ac:dyDescent="0.3">
      <c r="A340" s="32"/>
      <c r="B340" s="299"/>
      <c r="C340" s="109"/>
      <c r="D340" s="297"/>
      <c r="E340" s="302"/>
      <c r="F340" s="299"/>
      <c r="G340" s="299"/>
      <c r="H340" s="297"/>
      <c r="I340" s="54"/>
      <c r="J340" s="68"/>
      <c r="K340" s="69"/>
    </row>
    <row r="341" spans="1:69" ht="15.95" customHeight="1" outlineLevel="2" x14ac:dyDescent="0.3">
      <c r="A341" s="297">
        <v>1</v>
      </c>
      <c r="B341" s="299" t="s">
        <v>65</v>
      </c>
      <c r="C341" s="46" t="s">
        <v>325</v>
      </c>
      <c r="D341" s="32" t="s">
        <v>10</v>
      </c>
      <c r="E341" s="44" t="s">
        <v>11</v>
      </c>
      <c r="F341" s="42" t="s">
        <v>11</v>
      </c>
      <c r="G341" s="43" t="s">
        <v>30</v>
      </c>
      <c r="H341" s="46">
        <v>1.028</v>
      </c>
      <c r="I341" s="62">
        <v>1.2</v>
      </c>
      <c r="J341" s="69">
        <v>39</v>
      </c>
      <c r="K341" s="69">
        <f t="shared" si="107"/>
        <v>48.110399999999998</v>
      </c>
      <c r="L341" s="141"/>
      <c r="M341" s="141"/>
      <c r="N341" s="141"/>
      <c r="O341" s="141"/>
      <c r="P341" s="141"/>
      <c r="Q341" s="141"/>
      <c r="R341" s="141"/>
      <c r="S341" s="141"/>
      <c r="T341" s="141"/>
      <c r="U341" s="141"/>
      <c r="V341" s="141"/>
      <c r="W341" s="141"/>
      <c r="X341" s="141"/>
    </row>
    <row r="342" spans="1:69" s="4" customFormat="1" ht="15.95" customHeight="1" outlineLevel="2" x14ac:dyDescent="0.3">
      <c r="A342" s="297">
        <v>2</v>
      </c>
      <c r="B342" s="299" t="s">
        <v>65</v>
      </c>
      <c r="C342" s="112" t="s">
        <v>201</v>
      </c>
      <c r="D342" s="32" t="s">
        <v>10</v>
      </c>
      <c r="E342" s="33" t="s">
        <v>11</v>
      </c>
      <c r="F342" s="42" t="s">
        <v>11</v>
      </c>
      <c r="G342" s="43" t="s">
        <v>30</v>
      </c>
      <c r="H342" s="119">
        <v>14.760999999999999</v>
      </c>
      <c r="I342" s="55">
        <v>1.2</v>
      </c>
      <c r="J342" s="69">
        <v>39</v>
      </c>
      <c r="K342" s="69">
        <f t="shared" si="107"/>
        <v>690.81479999999988</v>
      </c>
      <c r="L342" s="141"/>
      <c r="M342" s="141"/>
      <c r="N342" s="141"/>
      <c r="O342" s="141"/>
      <c r="P342" s="141"/>
      <c r="Q342" s="141"/>
      <c r="R342" s="141"/>
      <c r="S342" s="141"/>
      <c r="T342" s="141"/>
      <c r="U342" s="141"/>
      <c r="V342" s="141"/>
      <c r="W342" s="141"/>
      <c r="X342" s="141"/>
      <c r="Y342" s="141"/>
      <c r="Z342" s="141"/>
      <c r="AA342" s="141"/>
      <c r="AB342" s="141"/>
      <c r="AC342" s="141"/>
      <c r="AD342" s="141"/>
      <c r="AE342" s="141"/>
      <c r="AF342" s="22"/>
      <c r="AG342" s="22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ht="15.95" customHeight="1" outlineLevel="2" x14ac:dyDescent="0.3">
      <c r="A343" s="297">
        <v>3</v>
      </c>
      <c r="B343" s="299" t="s">
        <v>65</v>
      </c>
      <c r="C343" s="112" t="s">
        <v>202</v>
      </c>
      <c r="D343" s="32" t="s">
        <v>10</v>
      </c>
      <c r="E343" s="33" t="s">
        <v>11</v>
      </c>
      <c r="F343" s="42" t="s">
        <v>11</v>
      </c>
      <c r="G343" s="43" t="s">
        <v>30</v>
      </c>
      <c r="H343" s="119">
        <v>4.0430000000000001</v>
      </c>
      <c r="I343" s="62">
        <v>1.2</v>
      </c>
      <c r="J343" s="69">
        <v>39</v>
      </c>
      <c r="K343" s="69">
        <f t="shared" si="107"/>
        <v>189.2124</v>
      </c>
      <c r="L343" s="141"/>
      <c r="M343" s="141"/>
      <c r="N343" s="141"/>
      <c r="O343" s="141"/>
      <c r="P343" s="141"/>
      <c r="Q343" s="141"/>
      <c r="R343" s="141"/>
      <c r="S343" s="141"/>
      <c r="T343" s="141"/>
      <c r="U343" s="141"/>
      <c r="V343" s="141"/>
      <c r="W343" s="141"/>
      <c r="X343" s="141"/>
    </row>
    <row r="344" spans="1:69" s="2" customFormat="1" ht="15.95" customHeight="1" outlineLevel="2" x14ac:dyDescent="0.3">
      <c r="A344" s="297">
        <v>4</v>
      </c>
      <c r="B344" s="299" t="s">
        <v>65</v>
      </c>
      <c r="C344" s="46" t="s">
        <v>326</v>
      </c>
      <c r="D344" s="32" t="s">
        <v>10</v>
      </c>
      <c r="E344" s="44" t="s">
        <v>11</v>
      </c>
      <c r="F344" s="42" t="s">
        <v>11</v>
      </c>
      <c r="G344" s="43" t="s">
        <v>30</v>
      </c>
      <c r="H344" s="46">
        <v>1.629</v>
      </c>
      <c r="I344" s="62">
        <v>1.2</v>
      </c>
      <c r="J344" s="69">
        <v>39</v>
      </c>
      <c r="K344" s="69">
        <f t="shared" si="107"/>
        <v>76.237200000000001</v>
      </c>
      <c r="L344" s="141"/>
      <c r="M344" s="141"/>
      <c r="N344" s="141"/>
      <c r="O344" s="141"/>
      <c r="P344" s="141"/>
      <c r="Q344" s="141"/>
      <c r="R344" s="141"/>
      <c r="S344" s="141"/>
      <c r="T344" s="141"/>
      <c r="U344" s="141"/>
      <c r="V344" s="141"/>
      <c r="W344" s="141"/>
      <c r="X344" s="141"/>
      <c r="Y344" s="22"/>
      <c r="Z344" s="22"/>
      <c r="AA344" s="22"/>
      <c r="AB344" s="22"/>
      <c r="AC344" s="22"/>
      <c r="AD344" s="22"/>
      <c r="AE344" s="22"/>
      <c r="AF344" s="22"/>
      <c r="AG344" s="22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s="4" customFormat="1" ht="15.95" customHeight="1" outlineLevel="2" x14ac:dyDescent="0.3">
      <c r="A345" s="297">
        <v>5</v>
      </c>
      <c r="B345" s="299" t="s">
        <v>65</v>
      </c>
      <c r="C345" s="46" t="s">
        <v>327</v>
      </c>
      <c r="D345" s="32" t="s">
        <v>10</v>
      </c>
      <c r="E345" s="44" t="s">
        <v>11</v>
      </c>
      <c r="F345" s="42" t="s">
        <v>11</v>
      </c>
      <c r="G345" s="43" t="s">
        <v>30</v>
      </c>
      <c r="H345" s="46">
        <v>1.1870000000000001</v>
      </c>
      <c r="I345" s="62">
        <v>1.2</v>
      </c>
      <c r="J345" s="69">
        <v>39</v>
      </c>
      <c r="K345" s="69">
        <f t="shared" si="107"/>
        <v>55.551600000000008</v>
      </c>
      <c r="L345" s="141"/>
      <c r="M345" s="141"/>
      <c r="N345" s="141"/>
      <c r="O345" s="141"/>
      <c r="P345" s="141"/>
      <c r="Q345" s="141"/>
      <c r="R345" s="141"/>
      <c r="S345" s="141"/>
      <c r="T345" s="141"/>
      <c r="U345" s="141"/>
      <c r="V345" s="141"/>
      <c r="W345" s="141"/>
      <c r="X345" s="141"/>
      <c r="Y345" s="22"/>
      <c r="Z345" s="22"/>
      <c r="AA345" s="22"/>
      <c r="AB345" s="22"/>
      <c r="AC345" s="22"/>
      <c r="AD345" s="22"/>
      <c r="AE345" s="22"/>
      <c r="AF345" s="22"/>
      <c r="AG345" s="22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s="15" customFormat="1" ht="15.95" customHeight="1" outlineLevel="2" x14ac:dyDescent="0.3">
      <c r="A346" s="297">
        <v>6</v>
      </c>
      <c r="B346" s="299" t="s">
        <v>65</v>
      </c>
      <c r="C346" s="46" t="s">
        <v>328</v>
      </c>
      <c r="D346" s="32" t="s">
        <v>10</v>
      </c>
      <c r="E346" s="44" t="s">
        <v>11</v>
      </c>
      <c r="F346" s="42" t="s">
        <v>11</v>
      </c>
      <c r="G346" s="45" t="s">
        <v>30</v>
      </c>
      <c r="H346" s="46">
        <v>3.8559999999999999</v>
      </c>
      <c r="I346" s="62">
        <v>1.2</v>
      </c>
      <c r="J346" s="69">
        <v>39</v>
      </c>
      <c r="K346" s="69">
        <f t="shared" si="107"/>
        <v>180.46079999999998</v>
      </c>
      <c r="L346" s="141"/>
      <c r="M346" s="141"/>
      <c r="N346" s="141"/>
      <c r="O346" s="141"/>
      <c r="P346" s="141"/>
      <c r="Q346" s="141"/>
      <c r="R346" s="141"/>
      <c r="S346" s="141"/>
      <c r="T346" s="141"/>
      <c r="U346" s="141"/>
      <c r="V346" s="141"/>
      <c r="W346" s="141"/>
      <c r="X346" s="141"/>
      <c r="Y346" s="22"/>
      <c r="Z346" s="22"/>
      <c r="AA346" s="22"/>
      <c r="AB346" s="22"/>
      <c r="AC346" s="22"/>
      <c r="AD346" s="22"/>
      <c r="AE346" s="22"/>
      <c r="AF346" s="22"/>
      <c r="AG346" s="22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s="15" customFormat="1" ht="15.95" customHeight="1" outlineLevel="2" x14ac:dyDescent="0.3">
      <c r="A347" s="297">
        <v>7</v>
      </c>
      <c r="B347" s="299" t="s">
        <v>65</v>
      </c>
      <c r="C347" s="46" t="s">
        <v>329</v>
      </c>
      <c r="D347" s="32" t="s">
        <v>10</v>
      </c>
      <c r="E347" s="44" t="s">
        <v>11</v>
      </c>
      <c r="F347" s="42" t="s">
        <v>11</v>
      </c>
      <c r="G347" s="45" t="s">
        <v>30</v>
      </c>
      <c r="H347" s="46">
        <v>3.89</v>
      </c>
      <c r="I347" s="62">
        <v>1.2</v>
      </c>
      <c r="J347" s="69">
        <v>39</v>
      </c>
      <c r="K347" s="69">
        <f t="shared" si="107"/>
        <v>182.05199999999999</v>
      </c>
      <c r="L347" s="141"/>
      <c r="M347" s="141"/>
      <c r="N347" s="141"/>
      <c r="O347" s="141"/>
      <c r="P347" s="141"/>
      <c r="Q347" s="141"/>
      <c r="R347" s="141"/>
      <c r="S347" s="141"/>
      <c r="T347" s="141"/>
      <c r="U347" s="141"/>
      <c r="V347" s="141"/>
      <c r="W347" s="141"/>
      <c r="X347" s="141"/>
      <c r="Y347" s="22"/>
      <c r="Z347" s="22"/>
      <c r="AA347" s="22"/>
      <c r="AB347" s="22"/>
      <c r="AC347" s="22"/>
      <c r="AD347" s="22"/>
      <c r="AE347" s="22"/>
      <c r="AF347" s="22"/>
      <c r="AG347" s="22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s="15" customFormat="1" ht="15.95" customHeight="1" outlineLevel="2" x14ac:dyDescent="0.3">
      <c r="A348" s="297">
        <v>8</v>
      </c>
      <c r="B348" s="299" t="s">
        <v>65</v>
      </c>
      <c r="C348" s="46" t="s">
        <v>436</v>
      </c>
      <c r="D348" s="32" t="s">
        <v>10</v>
      </c>
      <c r="E348" s="44" t="s">
        <v>11</v>
      </c>
      <c r="F348" s="42" t="s">
        <v>11</v>
      </c>
      <c r="G348" s="45" t="s">
        <v>30</v>
      </c>
      <c r="H348" s="46">
        <v>0.65500000000000003</v>
      </c>
      <c r="I348" s="62">
        <v>1</v>
      </c>
      <c r="J348" s="69">
        <v>39</v>
      </c>
      <c r="K348" s="69">
        <f t="shared" si="107"/>
        <v>25.545000000000002</v>
      </c>
      <c r="L348" s="141"/>
      <c r="M348" s="141"/>
      <c r="N348" s="141"/>
      <c r="O348" s="141"/>
      <c r="P348" s="141"/>
      <c r="Q348" s="141"/>
      <c r="R348" s="141"/>
      <c r="S348" s="141"/>
      <c r="T348" s="141"/>
      <c r="U348" s="141"/>
      <c r="V348" s="141"/>
      <c r="W348" s="141"/>
      <c r="X348" s="141"/>
      <c r="Y348" s="22"/>
      <c r="Z348" s="22"/>
      <c r="AA348" s="22"/>
      <c r="AB348" s="22"/>
      <c r="AC348" s="22"/>
      <c r="AD348" s="22"/>
      <c r="AE348" s="22"/>
      <c r="AF348" s="22"/>
      <c r="AG348" s="22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s="15" customFormat="1" ht="15.95" customHeight="1" outlineLevel="2" x14ac:dyDescent="0.3">
      <c r="A349" s="297">
        <v>9</v>
      </c>
      <c r="B349" s="299" t="s">
        <v>65</v>
      </c>
      <c r="C349" s="46" t="s">
        <v>330</v>
      </c>
      <c r="D349" s="32" t="s">
        <v>10</v>
      </c>
      <c r="E349" s="44" t="s">
        <v>11</v>
      </c>
      <c r="F349" s="42" t="s">
        <v>11</v>
      </c>
      <c r="G349" s="45" t="s">
        <v>30</v>
      </c>
      <c r="H349" s="46">
        <v>1.3260000000000001</v>
      </c>
      <c r="I349" s="62">
        <v>1.2</v>
      </c>
      <c r="J349" s="69">
        <v>39</v>
      </c>
      <c r="K349" s="69">
        <f t="shared" si="107"/>
        <v>62.056799999999996</v>
      </c>
      <c r="L349" s="141"/>
      <c r="M349" s="141"/>
      <c r="N349" s="141"/>
      <c r="O349" s="141"/>
      <c r="P349" s="141"/>
      <c r="Q349" s="141"/>
      <c r="R349" s="141"/>
      <c r="S349" s="141"/>
      <c r="T349" s="141"/>
      <c r="U349" s="141"/>
      <c r="V349" s="141"/>
      <c r="W349" s="141"/>
      <c r="X349" s="141"/>
      <c r="Y349" s="22"/>
      <c r="Z349" s="22"/>
      <c r="AA349" s="22"/>
      <c r="AB349" s="22"/>
      <c r="AC349" s="22"/>
      <c r="AD349" s="22"/>
      <c r="AE349" s="22"/>
      <c r="AF349" s="22"/>
      <c r="AG349" s="22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s="15" customFormat="1" ht="15.95" customHeight="1" outlineLevel="2" x14ac:dyDescent="0.3">
      <c r="A350" s="297">
        <v>10</v>
      </c>
      <c r="B350" s="299" t="s">
        <v>65</v>
      </c>
      <c r="C350" s="46" t="s">
        <v>331</v>
      </c>
      <c r="D350" s="32" t="s">
        <v>10</v>
      </c>
      <c r="E350" s="44" t="s">
        <v>11</v>
      </c>
      <c r="F350" s="42" t="s">
        <v>11</v>
      </c>
      <c r="G350" s="45" t="s">
        <v>30</v>
      </c>
      <c r="H350" s="46">
        <v>1.248</v>
      </c>
      <c r="I350" s="62">
        <v>1.2</v>
      </c>
      <c r="J350" s="69">
        <v>39</v>
      </c>
      <c r="K350" s="69">
        <f t="shared" si="107"/>
        <v>58.406400000000005</v>
      </c>
      <c r="L350" s="141"/>
      <c r="M350" s="141"/>
      <c r="N350" s="141"/>
      <c r="O350" s="141"/>
      <c r="P350" s="141"/>
      <c r="Q350" s="141"/>
      <c r="R350" s="141"/>
      <c r="S350" s="141"/>
      <c r="T350" s="141"/>
      <c r="U350" s="141"/>
      <c r="V350" s="141"/>
      <c r="W350" s="141"/>
      <c r="X350" s="141"/>
      <c r="Y350" s="22"/>
      <c r="Z350" s="22"/>
      <c r="AA350" s="22"/>
      <c r="AB350" s="22"/>
      <c r="AC350" s="22"/>
      <c r="AD350" s="22"/>
      <c r="AE350" s="22"/>
      <c r="AF350" s="22"/>
      <c r="AG350" s="22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s="15" customFormat="1" ht="15.95" customHeight="1" outlineLevel="2" x14ac:dyDescent="0.3">
      <c r="A351" s="297">
        <v>11</v>
      </c>
      <c r="B351" s="299" t="s">
        <v>65</v>
      </c>
      <c r="C351" s="46" t="s">
        <v>332</v>
      </c>
      <c r="D351" s="32" t="s">
        <v>10</v>
      </c>
      <c r="E351" s="44" t="s">
        <v>11</v>
      </c>
      <c r="F351" s="42" t="s">
        <v>11</v>
      </c>
      <c r="G351" s="45" t="s">
        <v>30</v>
      </c>
      <c r="H351" s="46">
        <v>1.141</v>
      </c>
      <c r="I351" s="62">
        <v>1.2</v>
      </c>
      <c r="J351" s="69">
        <v>39</v>
      </c>
      <c r="K351" s="69">
        <f t="shared" si="107"/>
        <v>53.398800000000001</v>
      </c>
      <c r="L351" s="141"/>
      <c r="M351" s="141"/>
      <c r="N351" s="141"/>
      <c r="O351" s="141"/>
      <c r="P351" s="141"/>
      <c r="Q351" s="141"/>
      <c r="R351" s="141"/>
      <c r="S351" s="141"/>
      <c r="T351" s="141"/>
      <c r="U351" s="141"/>
      <c r="V351" s="141"/>
      <c r="W351" s="141"/>
      <c r="X351" s="141"/>
      <c r="Y351" s="22"/>
      <c r="Z351" s="22"/>
      <c r="AA351" s="22"/>
      <c r="AB351" s="22"/>
      <c r="AC351" s="22"/>
      <c r="AD351" s="22"/>
      <c r="AE351" s="22"/>
      <c r="AF351" s="22"/>
      <c r="AG351" s="22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s="15" customFormat="1" ht="15.95" customHeight="1" outlineLevel="2" x14ac:dyDescent="0.3">
      <c r="A352" s="297">
        <v>12</v>
      </c>
      <c r="B352" s="299" t="s">
        <v>65</v>
      </c>
      <c r="C352" s="46" t="s">
        <v>333</v>
      </c>
      <c r="D352" s="32" t="s">
        <v>10</v>
      </c>
      <c r="E352" s="44" t="s">
        <v>11</v>
      </c>
      <c r="F352" s="42" t="s">
        <v>11</v>
      </c>
      <c r="G352" s="45" t="s">
        <v>30</v>
      </c>
      <c r="H352" s="46">
        <v>1.3740000000000001</v>
      </c>
      <c r="I352" s="62">
        <v>1.2</v>
      </c>
      <c r="J352" s="69">
        <v>39</v>
      </c>
      <c r="K352" s="69">
        <f t="shared" si="107"/>
        <v>64.303200000000004</v>
      </c>
      <c r="L352" s="141"/>
      <c r="M352" s="141"/>
      <c r="N352" s="141"/>
      <c r="O352" s="141"/>
      <c r="P352" s="141"/>
      <c r="Q352" s="141"/>
      <c r="R352" s="141"/>
      <c r="S352" s="141"/>
      <c r="T352" s="141"/>
      <c r="U352" s="141"/>
      <c r="V352" s="141"/>
      <c r="W352" s="141"/>
      <c r="X352" s="141"/>
      <c r="Y352" s="22"/>
      <c r="Z352" s="22"/>
      <c r="AA352" s="22"/>
      <c r="AB352" s="22"/>
      <c r="AC352" s="22"/>
      <c r="AD352" s="22"/>
      <c r="AE352" s="22"/>
      <c r="AF352" s="22"/>
      <c r="AG352" s="22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s="15" customFormat="1" ht="15.95" customHeight="1" outlineLevel="2" x14ac:dyDescent="0.3">
      <c r="A353" s="297">
        <v>13</v>
      </c>
      <c r="B353" s="299" t="s">
        <v>65</v>
      </c>
      <c r="C353" s="112" t="s">
        <v>203</v>
      </c>
      <c r="D353" s="32" t="s">
        <v>10</v>
      </c>
      <c r="E353" s="33" t="s">
        <v>11</v>
      </c>
      <c r="F353" s="42" t="s">
        <v>11</v>
      </c>
      <c r="G353" s="45" t="s">
        <v>30</v>
      </c>
      <c r="H353" s="119">
        <v>6.8129999999999997</v>
      </c>
      <c r="I353" s="62">
        <v>1.2</v>
      </c>
      <c r="J353" s="69">
        <v>39</v>
      </c>
      <c r="K353" s="69">
        <f t="shared" si="107"/>
        <v>318.84839999999997</v>
      </c>
      <c r="L353" s="141"/>
      <c r="M353" s="141"/>
      <c r="N353" s="141"/>
      <c r="O353" s="141"/>
      <c r="P353" s="141"/>
      <c r="Q353" s="141"/>
      <c r="R353" s="141"/>
      <c r="S353" s="141"/>
      <c r="T353" s="141"/>
      <c r="U353" s="141"/>
      <c r="V353" s="141"/>
      <c r="W353" s="141"/>
      <c r="X353" s="141"/>
      <c r="Y353" s="22"/>
      <c r="Z353" s="22"/>
      <c r="AA353" s="22"/>
      <c r="AB353" s="22"/>
      <c r="AC353" s="22"/>
      <c r="AD353" s="22"/>
      <c r="AE353" s="22"/>
      <c r="AF353" s="22"/>
      <c r="AG353" s="22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s="15" customFormat="1" ht="15.95" customHeight="1" outlineLevel="2" x14ac:dyDescent="0.3">
      <c r="A354" s="297">
        <v>14</v>
      </c>
      <c r="B354" s="299" t="s">
        <v>65</v>
      </c>
      <c r="C354" s="46" t="s">
        <v>334</v>
      </c>
      <c r="D354" s="32" t="s">
        <v>10</v>
      </c>
      <c r="E354" s="44" t="s">
        <v>11</v>
      </c>
      <c r="F354" s="42" t="s">
        <v>11</v>
      </c>
      <c r="G354" s="45" t="s">
        <v>30</v>
      </c>
      <c r="H354" s="46">
        <v>1.1359999999999999</v>
      </c>
      <c r="I354" s="62">
        <v>1.2</v>
      </c>
      <c r="J354" s="69">
        <v>39</v>
      </c>
      <c r="K354" s="69">
        <f t="shared" si="107"/>
        <v>53.164799999999993</v>
      </c>
      <c r="L354" s="141"/>
      <c r="M354" s="141"/>
      <c r="N354" s="141"/>
      <c r="O354" s="141"/>
      <c r="P354" s="141"/>
      <c r="Q354" s="141"/>
      <c r="R354" s="141"/>
      <c r="S354" s="141"/>
      <c r="T354" s="141"/>
      <c r="U354" s="141"/>
      <c r="V354" s="141"/>
      <c r="W354" s="141"/>
      <c r="X354" s="141"/>
      <c r="Y354" s="22"/>
      <c r="Z354" s="22"/>
      <c r="AA354" s="22"/>
      <c r="AB354" s="22"/>
      <c r="AC354" s="22"/>
      <c r="AD354" s="22"/>
      <c r="AE354" s="22"/>
      <c r="AF354" s="22"/>
      <c r="AG354" s="22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s="15" customFormat="1" ht="15.95" customHeight="1" outlineLevel="2" x14ac:dyDescent="0.3">
      <c r="A355" s="297">
        <v>15</v>
      </c>
      <c r="B355" s="299" t="s">
        <v>65</v>
      </c>
      <c r="C355" s="46" t="s">
        <v>335</v>
      </c>
      <c r="D355" s="32" t="s">
        <v>10</v>
      </c>
      <c r="E355" s="44" t="s">
        <v>11</v>
      </c>
      <c r="F355" s="42" t="s">
        <v>11</v>
      </c>
      <c r="G355" s="45" t="s">
        <v>30</v>
      </c>
      <c r="H355" s="46">
        <v>1.1890000000000001</v>
      </c>
      <c r="I355" s="62">
        <v>1.2</v>
      </c>
      <c r="J355" s="69">
        <v>39</v>
      </c>
      <c r="K355" s="69">
        <f t="shared" si="107"/>
        <v>55.645200000000003</v>
      </c>
      <c r="L355" s="141"/>
      <c r="M355" s="141"/>
      <c r="N355" s="141"/>
      <c r="O355" s="141"/>
      <c r="P355" s="141"/>
      <c r="Q355" s="141"/>
      <c r="R355" s="141"/>
      <c r="S355" s="141"/>
      <c r="T355" s="141"/>
      <c r="U355" s="141"/>
      <c r="V355" s="141"/>
      <c r="W355" s="141"/>
      <c r="X355" s="141"/>
      <c r="Y355" s="22"/>
      <c r="Z355" s="22"/>
      <c r="AA355" s="22"/>
      <c r="AB355" s="22"/>
      <c r="AC355" s="22"/>
      <c r="AD355" s="22"/>
      <c r="AE355" s="22"/>
      <c r="AF355" s="22"/>
      <c r="AG355" s="22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s="15" customFormat="1" ht="15.95" customHeight="1" outlineLevel="2" x14ac:dyDescent="0.3">
      <c r="A356" s="297">
        <v>16</v>
      </c>
      <c r="B356" s="299" t="s">
        <v>65</v>
      </c>
      <c r="C356" s="46" t="s">
        <v>336</v>
      </c>
      <c r="D356" s="32" t="s">
        <v>10</v>
      </c>
      <c r="E356" s="44" t="s">
        <v>11</v>
      </c>
      <c r="F356" s="42" t="s">
        <v>11</v>
      </c>
      <c r="G356" s="45" t="s">
        <v>30</v>
      </c>
      <c r="H356" s="46">
        <v>1.381</v>
      </c>
      <c r="I356" s="62">
        <v>1.2</v>
      </c>
      <c r="J356" s="69">
        <v>39</v>
      </c>
      <c r="K356" s="69">
        <f t="shared" si="107"/>
        <v>64.630799999999994</v>
      </c>
      <c r="L356" s="141"/>
      <c r="M356" s="141"/>
      <c r="N356" s="141"/>
      <c r="O356" s="141"/>
      <c r="P356" s="141"/>
      <c r="Q356" s="141"/>
      <c r="R356" s="141"/>
      <c r="S356" s="141"/>
      <c r="T356" s="141"/>
      <c r="U356" s="141"/>
      <c r="V356" s="141"/>
      <c r="W356" s="141"/>
      <c r="X356" s="141"/>
      <c r="Y356" s="22"/>
      <c r="Z356" s="22"/>
      <c r="AA356" s="22"/>
      <c r="AB356" s="22"/>
      <c r="AC356" s="22"/>
      <c r="AD356" s="22"/>
      <c r="AE356" s="22"/>
      <c r="AF356" s="22"/>
      <c r="AG356" s="22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s="15" customFormat="1" ht="15.95" customHeight="1" outlineLevel="2" x14ac:dyDescent="0.3">
      <c r="A357" s="297">
        <v>17</v>
      </c>
      <c r="B357" s="299" t="s">
        <v>65</v>
      </c>
      <c r="C357" s="46" t="s">
        <v>337</v>
      </c>
      <c r="D357" s="32" t="s">
        <v>10</v>
      </c>
      <c r="E357" s="44" t="s">
        <v>11</v>
      </c>
      <c r="F357" s="42" t="s">
        <v>11</v>
      </c>
      <c r="G357" s="45" t="s">
        <v>30</v>
      </c>
      <c r="H357" s="46">
        <v>1.2689999999999999</v>
      </c>
      <c r="I357" s="62">
        <v>1.2</v>
      </c>
      <c r="J357" s="69">
        <v>39</v>
      </c>
      <c r="K357" s="69">
        <f t="shared" si="107"/>
        <v>59.389199999999995</v>
      </c>
      <c r="L357" s="141"/>
      <c r="M357" s="141"/>
      <c r="N357" s="141"/>
      <c r="O357" s="141"/>
      <c r="P357" s="141"/>
      <c r="Q357" s="141"/>
      <c r="R357" s="141"/>
      <c r="S357" s="141"/>
      <c r="T357" s="141"/>
      <c r="U357" s="141"/>
      <c r="V357" s="141"/>
      <c r="W357" s="141"/>
      <c r="X357" s="141"/>
      <c r="Y357" s="22"/>
      <c r="Z357" s="22"/>
      <c r="AA357" s="22"/>
      <c r="AB357" s="22"/>
      <c r="AC357" s="22"/>
      <c r="AD357" s="22"/>
      <c r="AE357" s="22"/>
      <c r="AF357" s="22"/>
      <c r="AG357" s="22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s="15" customFormat="1" ht="15.95" customHeight="1" outlineLevel="2" x14ac:dyDescent="0.3">
      <c r="A358" s="297">
        <v>18</v>
      </c>
      <c r="B358" s="299" t="s">
        <v>65</v>
      </c>
      <c r="C358" s="46" t="s">
        <v>338</v>
      </c>
      <c r="D358" s="32" t="s">
        <v>10</v>
      </c>
      <c r="E358" s="44" t="s">
        <v>11</v>
      </c>
      <c r="F358" s="42" t="s">
        <v>11</v>
      </c>
      <c r="G358" s="45" t="s">
        <v>30</v>
      </c>
      <c r="H358" s="46">
        <v>2.3860000000000001</v>
      </c>
      <c r="I358" s="62">
        <v>1.2</v>
      </c>
      <c r="J358" s="69">
        <v>39</v>
      </c>
      <c r="K358" s="69">
        <f t="shared" si="107"/>
        <v>111.6648</v>
      </c>
      <c r="L358" s="141"/>
      <c r="M358" s="141"/>
      <c r="N358" s="141"/>
      <c r="O358" s="141"/>
      <c r="P358" s="141"/>
      <c r="Q358" s="141"/>
      <c r="R358" s="141"/>
      <c r="S358" s="141"/>
      <c r="T358" s="141"/>
      <c r="U358" s="141"/>
      <c r="V358" s="141"/>
      <c r="W358" s="141"/>
      <c r="X358" s="141"/>
      <c r="Y358" s="22"/>
      <c r="Z358" s="22"/>
      <c r="AA358" s="22"/>
      <c r="AB358" s="22"/>
      <c r="AC358" s="22"/>
      <c r="AD358" s="22"/>
      <c r="AE358" s="22"/>
      <c r="AF358" s="22"/>
      <c r="AG358" s="22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s="15" customFormat="1" ht="15.95" customHeight="1" outlineLevel="2" x14ac:dyDescent="0.3">
      <c r="A359" s="297">
        <v>19</v>
      </c>
      <c r="B359" s="299" t="s">
        <v>65</v>
      </c>
      <c r="C359" s="46" t="s">
        <v>339</v>
      </c>
      <c r="D359" s="32" t="s">
        <v>10</v>
      </c>
      <c r="E359" s="44" t="s">
        <v>11</v>
      </c>
      <c r="F359" s="42" t="s">
        <v>11</v>
      </c>
      <c r="G359" s="45" t="s">
        <v>30</v>
      </c>
      <c r="H359" s="46">
        <v>1.38</v>
      </c>
      <c r="I359" s="62">
        <v>1.2</v>
      </c>
      <c r="J359" s="69">
        <v>39</v>
      </c>
      <c r="K359" s="69">
        <f t="shared" si="107"/>
        <v>64.584000000000003</v>
      </c>
      <c r="L359" s="141"/>
      <c r="M359" s="141"/>
      <c r="N359" s="141"/>
      <c r="O359" s="141"/>
      <c r="P359" s="141"/>
      <c r="Q359" s="141"/>
      <c r="R359" s="141"/>
      <c r="S359" s="141"/>
      <c r="T359" s="141"/>
      <c r="U359" s="141"/>
      <c r="V359" s="141"/>
      <c r="W359" s="141"/>
      <c r="X359" s="141"/>
      <c r="Y359" s="22"/>
      <c r="Z359" s="22"/>
      <c r="AA359" s="22"/>
      <c r="AB359" s="22"/>
      <c r="AC359" s="22"/>
      <c r="AD359" s="22"/>
      <c r="AE359" s="22"/>
      <c r="AF359" s="22"/>
      <c r="AG359" s="22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s="15" customFormat="1" ht="15.95" customHeight="1" outlineLevel="2" x14ac:dyDescent="0.3">
      <c r="A360" s="297">
        <v>20</v>
      </c>
      <c r="B360" s="299" t="s">
        <v>65</v>
      </c>
      <c r="C360" s="46" t="s">
        <v>340</v>
      </c>
      <c r="D360" s="32" t="s">
        <v>10</v>
      </c>
      <c r="E360" s="44" t="s">
        <v>11</v>
      </c>
      <c r="F360" s="42" t="s">
        <v>11</v>
      </c>
      <c r="G360" s="45" t="s">
        <v>30</v>
      </c>
      <c r="H360" s="46">
        <v>1.653</v>
      </c>
      <c r="I360" s="62">
        <v>1.2</v>
      </c>
      <c r="J360" s="69">
        <v>39</v>
      </c>
      <c r="K360" s="69">
        <f t="shared" si="107"/>
        <v>77.360399999999998</v>
      </c>
      <c r="L360" s="141"/>
      <c r="M360" s="141"/>
      <c r="N360" s="141"/>
      <c r="O360" s="141"/>
      <c r="P360" s="141"/>
      <c r="Q360" s="141"/>
      <c r="R360" s="141"/>
      <c r="S360" s="141"/>
      <c r="T360" s="141"/>
      <c r="U360" s="141"/>
      <c r="V360" s="141"/>
      <c r="W360" s="141"/>
      <c r="X360" s="141"/>
      <c r="Y360" s="22"/>
      <c r="Z360" s="22"/>
      <c r="AA360" s="22"/>
      <c r="AB360" s="22"/>
      <c r="AC360" s="22"/>
      <c r="AD360" s="22"/>
      <c r="AE360" s="22"/>
      <c r="AF360" s="22"/>
      <c r="AG360" s="22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s="15" customFormat="1" ht="15.95" customHeight="1" outlineLevel="2" x14ac:dyDescent="0.3">
      <c r="A361" s="297">
        <v>21</v>
      </c>
      <c r="B361" s="299" t="s">
        <v>65</v>
      </c>
      <c r="C361" s="46" t="s">
        <v>341</v>
      </c>
      <c r="D361" s="32" t="s">
        <v>10</v>
      </c>
      <c r="E361" s="44" t="s">
        <v>11</v>
      </c>
      <c r="F361" s="42" t="s">
        <v>11</v>
      </c>
      <c r="G361" s="45" t="s">
        <v>30</v>
      </c>
      <c r="H361" s="46">
        <v>1.3580000000000001</v>
      </c>
      <c r="I361" s="62">
        <v>1.2</v>
      </c>
      <c r="J361" s="69">
        <v>39</v>
      </c>
      <c r="K361" s="69">
        <f t="shared" si="107"/>
        <v>63.554400000000008</v>
      </c>
      <c r="L361" s="141"/>
      <c r="M361" s="141"/>
      <c r="N361" s="141"/>
      <c r="O361" s="141"/>
      <c r="P361" s="141"/>
      <c r="Q361" s="141"/>
      <c r="R361" s="141"/>
      <c r="S361" s="141"/>
      <c r="T361" s="141"/>
      <c r="U361" s="141"/>
      <c r="V361" s="141"/>
      <c r="W361" s="141"/>
      <c r="X361" s="141"/>
      <c r="Y361" s="22"/>
      <c r="Z361" s="22"/>
      <c r="AA361" s="22"/>
      <c r="AB361" s="22"/>
      <c r="AC361" s="22"/>
      <c r="AD361" s="22"/>
      <c r="AE361" s="22"/>
      <c r="AF361" s="22"/>
      <c r="AG361" s="22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s="15" customFormat="1" ht="15.95" customHeight="1" outlineLevel="2" x14ac:dyDescent="0.3">
      <c r="A362" s="297">
        <v>22</v>
      </c>
      <c r="B362" s="299" t="s">
        <v>65</v>
      </c>
      <c r="C362" s="46" t="s">
        <v>342</v>
      </c>
      <c r="D362" s="32" t="s">
        <v>10</v>
      </c>
      <c r="E362" s="44" t="s">
        <v>11</v>
      </c>
      <c r="F362" s="42" t="s">
        <v>11</v>
      </c>
      <c r="G362" s="45" t="s">
        <v>30</v>
      </c>
      <c r="H362" s="46">
        <v>1.028</v>
      </c>
      <c r="I362" s="62">
        <v>1.2</v>
      </c>
      <c r="J362" s="69">
        <v>39</v>
      </c>
      <c r="K362" s="69">
        <f t="shared" si="107"/>
        <v>48.110399999999998</v>
      </c>
      <c r="L362" s="141"/>
      <c r="M362" s="141"/>
      <c r="N362" s="141"/>
      <c r="O362" s="141"/>
      <c r="P362" s="141"/>
      <c r="Q362" s="141"/>
      <c r="R362" s="141"/>
      <c r="S362" s="141"/>
      <c r="T362" s="141"/>
      <c r="U362" s="141"/>
      <c r="V362" s="141"/>
      <c r="W362" s="141"/>
      <c r="X362" s="141"/>
      <c r="Y362" s="22"/>
      <c r="Z362" s="22"/>
      <c r="AA362" s="22"/>
      <c r="AB362" s="22"/>
      <c r="AC362" s="22"/>
      <c r="AD362" s="22"/>
      <c r="AE362" s="22"/>
      <c r="AF362" s="22"/>
      <c r="AG362" s="22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s="15" customFormat="1" ht="15.95" customHeight="1" outlineLevel="2" x14ac:dyDescent="0.3">
      <c r="A363" s="297">
        <v>23</v>
      </c>
      <c r="B363" s="299" t="s">
        <v>65</v>
      </c>
      <c r="C363" s="46" t="s">
        <v>343</v>
      </c>
      <c r="D363" s="32" t="s">
        <v>10</v>
      </c>
      <c r="E363" s="44" t="s">
        <v>11</v>
      </c>
      <c r="F363" s="42" t="s">
        <v>11</v>
      </c>
      <c r="G363" s="45" t="s">
        <v>30</v>
      </c>
      <c r="H363" s="46">
        <v>1.1140000000000001</v>
      </c>
      <c r="I363" s="62">
        <v>1.2</v>
      </c>
      <c r="J363" s="69">
        <v>39</v>
      </c>
      <c r="K363" s="69">
        <f t="shared" si="107"/>
        <v>52.135199999999998</v>
      </c>
      <c r="L363" s="141"/>
      <c r="M363" s="141"/>
      <c r="N363" s="141"/>
      <c r="O363" s="141"/>
      <c r="P363" s="141"/>
      <c r="Q363" s="141"/>
      <c r="R363" s="141"/>
      <c r="S363" s="141"/>
      <c r="T363" s="141"/>
      <c r="U363" s="141"/>
      <c r="V363" s="141"/>
      <c r="W363" s="141"/>
      <c r="X363" s="141"/>
      <c r="Y363" s="22"/>
      <c r="Z363" s="22"/>
      <c r="AA363" s="22"/>
      <c r="AB363" s="22"/>
      <c r="AC363" s="22"/>
      <c r="AD363" s="22"/>
      <c r="AE363" s="22"/>
      <c r="AF363" s="22"/>
      <c r="AG363" s="22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s="15" customFormat="1" ht="15.95" customHeight="1" outlineLevel="2" x14ac:dyDescent="0.3">
      <c r="A364" s="297">
        <v>24</v>
      </c>
      <c r="B364" s="299" t="s">
        <v>65</v>
      </c>
      <c r="C364" s="46" t="s">
        <v>344</v>
      </c>
      <c r="D364" s="32" t="s">
        <v>10</v>
      </c>
      <c r="E364" s="44" t="s">
        <v>11</v>
      </c>
      <c r="F364" s="42" t="s">
        <v>11</v>
      </c>
      <c r="G364" s="45" t="s">
        <v>30</v>
      </c>
      <c r="H364" s="46">
        <v>1.395</v>
      </c>
      <c r="I364" s="62">
        <v>1.2</v>
      </c>
      <c r="J364" s="69">
        <v>39</v>
      </c>
      <c r="K364" s="69">
        <f t="shared" si="107"/>
        <v>65.286000000000001</v>
      </c>
      <c r="L364" s="141"/>
      <c r="M364" s="141"/>
      <c r="N364" s="141"/>
      <c r="O364" s="141"/>
      <c r="P364" s="141"/>
      <c r="Q364" s="141"/>
      <c r="R364" s="141"/>
      <c r="S364" s="141"/>
      <c r="T364" s="141"/>
      <c r="U364" s="141"/>
      <c r="V364" s="141"/>
      <c r="W364" s="141"/>
      <c r="X364" s="141"/>
      <c r="Y364" s="22"/>
      <c r="Z364" s="22"/>
      <c r="AA364" s="22"/>
      <c r="AB364" s="22"/>
      <c r="AC364" s="22"/>
      <c r="AD364" s="22"/>
      <c r="AE364" s="22"/>
      <c r="AF364" s="22"/>
      <c r="AG364" s="22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s="15" customFormat="1" ht="15.95" customHeight="1" outlineLevel="2" x14ac:dyDescent="0.3">
      <c r="A365" s="297">
        <v>25</v>
      </c>
      <c r="B365" s="299" t="s">
        <v>65</v>
      </c>
      <c r="C365" s="46" t="s">
        <v>345</v>
      </c>
      <c r="D365" s="32" t="s">
        <v>10</v>
      </c>
      <c r="E365" s="44" t="s">
        <v>11</v>
      </c>
      <c r="F365" s="42" t="s">
        <v>11</v>
      </c>
      <c r="G365" s="45" t="s">
        <v>30</v>
      </c>
      <c r="H365" s="46">
        <v>2.778</v>
      </c>
      <c r="I365" s="62">
        <v>1.2</v>
      </c>
      <c r="J365" s="69">
        <v>39</v>
      </c>
      <c r="K365" s="69">
        <f t="shared" si="107"/>
        <v>130.0104</v>
      </c>
      <c r="L365" s="141"/>
      <c r="M365" s="141"/>
      <c r="N365" s="141"/>
      <c r="O365" s="141"/>
      <c r="P365" s="141"/>
      <c r="Q365" s="141"/>
      <c r="R365" s="141"/>
      <c r="S365" s="141"/>
      <c r="T365" s="141"/>
      <c r="U365" s="141"/>
      <c r="V365" s="141"/>
      <c r="W365" s="141"/>
      <c r="X365" s="141"/>
      <c r="Y365" s="22"/>
      <c r="Z365" s="22"/>
      <c r="AA365" s="22"/>
      <c r="AB365" s="22"/>
      <c r="AC365" s="22"/>
      <c r="AD365" s="22"/>
      <c r="AE365" s="22"/>
      <c r="AF365" s="22"/>
      <c r="AG365" s="22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s="15" customFormat="1" ht="15.95" customHeight="1" outlineLevel="2" x14ac:dyDescent="0.3">
      <c r="A366" s="297">
        <v>26</v>
      </c>
      <c r="B366" s="49" t="s">
        <v>65</v>
      </c>
      <c r="C366" s="32" t="s">
        <v>544</v>
      </c>
      <c r="D366" s="32" t="s">
        <v>545</v>
      </c>
      <c r="E366" s="49" t="s">
        <v>11</v>
      </c>
      <c r="F366" s="42" t="s">
        <v>11</v>
      </c>
      <c r="G366" s="45" t="s">
        <v>30</v>
      </c>
      <c r="H366" s="32">
        <v>10.597</v>
      </c>
      <c r="I366" s="55">
        <v>1.2</v>
      </c>
      <c r="J366" s="69">
        <v>39</v>
      </c>
      <c r="K366" s="69">
        <f t="shared" si="107"/>
        <v>495.93959999999993</v>
      </c>
      <c r="L366" s="141"/>
      <c r="M366" s="141"/>
      <c r="N366" s="141"/>
      <c r="O366" s="141"/>
      <c r="P366" s="141"/>
      <c r="Q366" s="141"/>
      <c r="R366" s="141"/>
      <c r="S366" s="141"/>
      <c r="T366" s="141"/>
      <c r="U366" s="141"/>
      <c r="V366" s="141"/>
      <c r="W366" s="141"/>
      <c r="X366" s="141"/>
      <c r="Y366" s="22"/>
      <c r="Z366" s="22"/>
      <c r="AA366" s="22"/>
      <c r="AB366" s="22"/>
      <c r="AC366" s="22"/>
      <c r="AD366" s="22"/>
      <c r="AE366" s="22"/>
      <c r="AF366" s="22"/>
      <c r="AG366" s="22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s="15" customFormat="1" ht="15.95" customHeight="1" outlineLevel="2" x14ac:dyDescent="0.3">
      <c r="A367" s="297">
        <v>27</v>
      </c>
      <c r="B367" s="299" t="s">
        <v>65</v>
      </c>
      <c r="C367" s="46" t="s">
        <v>346</v>
      </c>
      <c r="D367" s="32" t="s">
        <v>10</v>
      </c>
      <c r="E367" s="44" t="s">
        <v>11</v>
      </c>
      <c r="F367" s="42" t="s">
        <v>11</v>
      </c>
      <c r="G367" s="45" t="s">
        <v>30</v>
      </c>
      <c r="H367" s="46">
        <v>3.3079999999999998</v>
      </c>
      <c r="I367" s="62">
        <v>1.2</v>
      </c>
      <c r="J367" s="69">
        <v>39</v>
      </c>
      <c r="K367" s="69">
        <f t="shared" si="107"/>
        <v>154.81439999999998</v>
      </c>
      <c r="L367" s="141"/>
      <c r="M367" s="141"/>
      <c r="N367" s="141"/>
      <c r="O367" s="141"/>
      <c r="P367" s="141"/>
      <c r="Q367" s="141"/>
      <c r="R367" s="141"/>
      <c r="S367" s="141"/>
      <c r="T367" s="141"/>
      <c r="U367" s="141"/>
      <c r="V367" s="141"/>
      <c r="W367" s="141"/>
      <c r="X367" s="141"/>
      <c r="Y367" s="22"/>
      <c r="Z367" s="22"/>
      <c r="AA367" s="22"/>
      <c r="AB367" s="22"/>
      <c r="AC367" s="22"/>
      <c r="AD367" s="22"/>
      <c r="AE367" s="22"/>
      <c r="AF367" s="22"/>
      <c r="AG367" s="22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s="15" customFormat="1" ht="15.95" customHeight="1" outlineLevel="2" x14ac:dyDescent="0.3">
      <c r="A368" s="297">
        <v>28</v>
      </c>
      <c r="B368" s="299" t="s">
        <v>65</v>
      </c>
      <c r="C368" s="46" t="s">
        <v>347</v>
      </c>
      <c r="D368" s="32" t="s">
        <v>10</v>
      </c>
      <c r="E368" s="44" t="s">
        <v>11</v>
      </c>
      <c r="F368" s="42" t="s">
        <v>11</v>
      </c>
      <c r="G368" s="45" t="s">
        <v>30</v>
      </c>
      <c r="H368" s="46">
        <v>2.605</v>
      </c>
      <c r="I368" s="62">
        <v>1.2</v>
      </c>
      <c r="J368" s="69">
        <v>39</v>
      </c>
      <c r="K368" s="69">
        <f t="shared" si="107"/>
        <v>121.914</v>
      </c>
      <c r="L368" s="141"/>
      <c r="M368" s="141"/>
      <c r="N368" s="141"/>
      <c r="O368" s="141"/>
      <c r="P368" s="141"/>
      <c r="Q368" s="141"/>
      <c r="R368" s="141"/>
      <c r="S368" s="141"/>
      <c r="T368" s="141"/>
      <c r="U368" s="141"/>
      <c r="V368" s="141"/>
      <c r="W368" s="141"/>
      <c r="X368" s="141"/>
      <c r="Y368" s="22"/>
      <c r="Z368" s="22"/>
      <c r="AA368" s="22"/>
      <c r="AB368" s="22"/>
      <c r="AC368" s="22"/>
      <c r="AD368" s="22"/>
      <c r="AE368" s="22"/>
      <c r="AF368" s="22"/>
      <c r="AG368" s="22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s="15" customFormat="1" ht="15.95" customHeight="1" outlineLevel="2" x14ac:dyDescent="0.3">
      <c r="A369" s="297">
        <v>29</v>
      </c>
      <c r="B369" s="299" t="s">
        <v>65</v>
      </c>
      <c r="C369" s="46" t="s">
        <v>348</v>
      </c>
      <c r="D369" s="32" t="s">
        <v>10</v>
      </c>
      <c r="E369" s="44" t="s">
        <v>11</v>
      </c>
      <c r="F369" s="42" t="s">
        <v>11</v>
      </c>
      <c r="G369" s="45" t="s">
        <v>30</v>
      </c>
      <c r="H369" s="46">
        <v>1.7170000000000001</v>
      </c>
      <c r="I369" s="62">
        <v>1.2</v>
      </c>
      <c r="J369" s="69">
        <v>39</v>
      </c>
      <c r="K369" s="69">
        <f t="shared" si="107"/>
        <v>80.355599999999995</v>
      </c>
      <c r="L369" s="141"/>
      <c r="M369" s="141"/>
      <c r="N369" s="141"/>
      <c r="O369" s="141"/>
      <c r="P369" s="141"/>
      <c r="Q369" s="141"/>
      <c r="R369" s="141"/>
      <c r="S369" s="141"/>
      <c r="T369" s="141"/>
      <c r="U369" s="141"/>
      <c r="V369" s="141"/>
      <c r="W369" s="141"/>
      <c r="X369" s="141"/>
      <c r="Y369" s="22"/>
      <c r="Z369" s="22"/>
      <c r="AA369" s="22"/>
      <c r="AB369" s="22"/>
      <c r="AC369" s="22"/>
      <c r="AD369" s="22"/>
      <c r="AE369" s="22"/>
      <c r="AF369" s="22"/>
      <c r="AG369" s="22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s="15" customFormat="1" ht="15.95" customHeight="1" outlineLevel="2" x14ac:dyDescent="0.3">
      <c r="A370" s="297">
        <v>30</v>
      </c>
      <c r="B370" s="299" t="s">
        <v>65</v>
      </c>
      <c r="C370" s="46" t="s">
        <v>349</v>
      </c>
      <c r="D370" s="32" t="s">
        <v>10</v>
      </c>
      <c r="E370" s="44" t="s">
        <v>11</v>
      </c>
      <c r="F370" s="42" t="s">
        <v>11</v>
      </c>
      <c r="G370" s="45" t="s">
        <v>30</v>
      </c>
      <c r="H370" s="46">
        <v>1.2969999999999999</v>
      </c>
      <c r="I370" s="62">
        <v>1.2</v>
      </c>
      <c r="J370" s="69">
        <v>39</v>
      </c>
      <c r="K370" s="69">
        <f t="shared" si="107"/>
        <v>60.69959999999999</v>
      </c>
      <c r="L370" s="141"/>
      <c r="M370" s="141"/>
      <c r="N370" s="141"/>
      <c r="O370" s="141"/>
      <c r="P370" s="141"/>
      <c r="Q370" s="141"/>
      <c r="R370" s="141"/>
      <c r="S370" s="141"/>
      <c r="T370" s="141"/>
      <c r="U370" s="141"/>
      <c r="V370" s="141"/>
      <c r="W370" s="141"/>
      <c r="X370" s="141"/>
      <c r="Y370" s="22"/>
      <c r="Z370" s="22"/>
      <c r="AA370" s="22"/>
      <c r="AB370" s="22"/>
      <c r="AC370" s="22"/>
      <c r="AD370" s="22"/>
      <c r="AE370" s="22"/>
      <c r="AF370" s="22"/>
      <c r="AG370" s="22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s="15" customFormat="1" ht="15.95" customHeight="1" outlineLevel="2" x14ac:dyDescent="0.3">
      <c r="A371" s="297">
        <v>31</v>
      </c>
      <c r="B371" s="299" t="s">
        <v>65</v>
      </c>
      <c r="C371" s="46" t="s">
        <v>350</v>
      </c>
      <c r="D371" s="32" t="s">
        <v>10</v>
      </c>
      <c r="E371" s="44" t="s">
        <v>11</v>
      </c>
      <c r="F371" s="42" t="s">
        <v>11</v>
      </c>
      <c r="G371" s="45" t="s">
        <v>30</v>
      </c>
      <c r="H371" s="46">
        <v>1.1870000000000001</v>
      </c>
      <c r="I371" s="62">
        <v>1.2</v>
      </c>
      <c r="J371" s="69">
        <v>39</v>
      </c>
      <c r="K371" s="69">
        <f t="shared" si="107"/>
        <v>55.551600000000008</v>
      </c>
      <c r="L371" s="141"/>
      <c r="M371" s="141"/>
      <c r="N371" s="141"/>
      <c r="O371" s="141"/>
      <c r="P371" s="141"/>
      <c r="Q371" s="141"/>
      <c r="R371" s="141"/>
      <c r="S371" s="141"/>
      <c r="T371" s="141"/>
      <c r="U371" s="141"/>
      <c r="V371" s="141"/>
      <c r="W371" s="141"/>
      <c r="X371" s="141"/>
      <c r="Y371" s="22"/>
      <c r="Z371" s="22"/>
      <c r="AA371" s="22"/>
      <c r="AB371" s="22"/>
      <c r="AC371" s="22"/>
      <c r="AD371" s="22"/>
      <c r="AE371" s="22"/>
      <c r="AF371" s="22"/>
      <c r="AG371" s="22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s="15" customFormat="1" ht="15.95" customHeight="1" outlineLevel="2" x14ac:dyDescent="0.3">
      <c r="A372" s="297">
        <v>32</v>
      </c>
      <c r="B372" s="299" t="s">
        <v>65</v>
      </c>
      <c r="C372" s="46" t="s">
        <v>351</v>
      </c>
      <c r="D372" s="32" t="s">
        <v>10</v>
      </c>
      <c r="E372" s="44" t="s">
        <v>11</v>
      </c>
      <c r="F372" s="42" t="s">
        <v>11</v>
      </c>
      <c r="G372" s="45" t="s">
        <v>30</v>
      </c>
      <c r="H372" s="46">
        <v>1.6619999999999999</v>
      </c>
      <c r="I372" s="62">
        <v>1.2</v>
      </c>
      <c r="J372" s="69">
        <v>39</v>
      </c>
      <c r="K372" s="69">
        <f t="shared" si="107"/>
        <v>77.781599999999983</v>
      </c>
      <c r="L372" s="141"/>
      <c r="M372" s="141"/>
      <c r="N372" s="141"/>
      <c r="O372" s="141"/>
      <c r="P372" s="141"/>
      <c r="Q372" s="141"/>
      <c r="R372" s="141"/>
      <c r="S372" s="141"/>
      <c r="T372" s="141"/>
      <c r="U372" s="141"/>
      <c r="V372" s="141"/>
      <c r="W372" s="141"/>
      <c r="X372" s="141"/>
      <c r="Y372" s="22"/>
      <c r="Z372" s="22"/>
      <c r="AA372" s="22"/>
      <c r="AB372" s="22"/>
      <c r="AC372" s="22"/>
      <c r="AD372" s="22"/>
      <c r="AE372" s="22"/>
      <c r="AF372" s="22"/>
      <c r="AG372" s="22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s="15" customFormat="1" ht="15.95" customHeight="1" outlineLevel="2" x14ac:dyDescent="0.3">
      <c r="A373" s="297">
        <v>33</v>
      </c>
      <c r="B373" s="299" t="s">
        <v>65</v>
      </c>
      <c r="C373" s="46" t="s">
        <v>352</v>
      </c>
      <c r="D373" s="32" t="s">
        <v>10</v>
      </c>
      <c r="E373" s="44" t="s">
        <v>11</v>
      </c>
      <c r="F373" s="42" t="s">
        <v>11</v>
      </c>
      <c r="G373" s="45" t="s">
        <v>30</v>
      </c>
      <c r="H373" s="46">
        <v>1.234</v>
      </c>
      <c r="I373" s="62">
        <v>1.2</v>
      </c>
      <c r="J373" s="69">
        <v>39</v>
      </c>
      <c r="K373" s="69">
        <f t="shared" si="107"/>
        <v>57.751199999999997</v>
      </c>
      <c r="L373" s="141"/>
      <c r="M373" s="141"/>
      <c r="N373" s="141"/>
      <c r="O373" s="141"/>
      <c r="P373" s="141"/>
      <c r="Q373" s="141"/>
      <c r="R373" s="141"/>
      <c r="S373" s="141"/>
      <c r="T373" s="141"/>
      <c r="U373" s="141"/>
      <c r="V373" s="141"/>
      <c r="W373" s="141"/>
      <c r="X373" s="141"/>
      <c r="Y373" s="22"/>
      <c r="Z373" s="22"/>
      <c r="AA373" s="22"/>
      <c r="AB373" s="22"/>
      <c r="AC373" s="22"/>
      <c r="AD373" s="22"/>
      <c r="AE373" s="22"/>
      <c r="AF373" s="22"/>
      <c r="AG373" s="22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s="15" customFormat="1" ht="15.95" customHeight="1" outlineLevel="2" x14ac:dyDescent="0.3">
      <c r="A374" s="297">
        <v>34</v>
      </c>
      <c r="B374" s="299" t="s">
        <v>65</v>
      </c>
      <c r="C374" s="46" t="s">
        <v>353</v>
      </c>
      <c r="D374" s="32" t="s">
        <v>10</v>
      </c>
      <c r="E374" s="44" t="s">
        <v>11</v>
      </c>
      <c r="F374" s="42" t="s">
        <v>11</v>
      </c>
      <c r="G374" s="45" t="s">
        <v>30</v>
      </c>
      <c r="H374" s="46">
        <v>1.974</v>
      </c>
      <c r="I374" s="62">
        <v>1.2</v>
      </c>
      <c r="J374" s="69">
        <v>39</v>
      </c>
      <c r="K374" s="69">
        <f t="shared" si="107"/>
        <v>92.383199999999988</v>
      </c>
      <c r="L374" s="141"/>
      <c r="M374" s="141"/>
      <c r="N374" s="141"/>
      <c r="O374" s="141"/>
      <c r="P374" s="141"/>
      <c r="Q374" s="141"/>
      <c r="R374" s="141"/>
      <c r="S374" s="141"/>
      <c r="T374" s="141"/>
      <c r="U374" s="141"/>
      <c r="V374" s="141"/>
      <c r="W374" s="141"/>
      <c r="X374" s="141"/>
      <c r="Y374" s="22"/>
      <c r="Z374" s="22"/>
      <c r="AA374" s="22"/>
      <c r="AB374" s="22"/>
      <c r="AC374" s="22"/>
      <c r="AD374" s="22"/>
      <c r="AE374" s="22"/>
      <c r="AF374" s="22"/>
      <c r="AG374" s="22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s="15" customFormat="1" ht="15.95" customHeight="1" outlineLevel="2" x14ac:dyDescent="0.3">
      <c r="A375" s="297">
        <v>35</v>
      </c>
      <c r="B375" s="299" t="s">
        <v>65</v>
      </c>
      <c r="C375" s="46" t="s">
        <v>354</v>
      </c>
      <c r="D375" s="32" t="s">
        <v>10</v>
      </c>
      <c r="E375" s="44" t="s">
        <v>11</v>
      </c>
      <c r="F375" s="42" t="s">
        <v>11</v>
      </c>
      <c r="G375" s="45" t="s">
        <v>30</v>
      </c>
      <c r="H375" s="46">
        <v>1.855</v>
      </c>
      <c r="I375" s="62">
        <v>1.2</v>
      </c>
      <c r="J375" s="69">
        <v>39</v>
      </c>
      <c r="K375" s="69">
        <f t="shared" si="107"/>
        <v>86.813999999999993</v>
      </c>
      <c r="L375" s="141"/>
      <c r="M375" s="141"/>
      <c r="N375" s="141"/>
      <c r="O375" s="141"/>
      <c r="P375" s="141"/>
      <c r="Q375" s="141"/>
      <c r="R375" s="141"/>
      <c r="S375" s="141"/>
      <c r="T375" s="141"/>
      <c r="U375" s="141"/>
      <c r="V375" s="141"/>
      <c r="W375" s="141"/>
      <c r="X375" s="141"/>
      <c r="Y375" s="22"/>
      <c r="Z375" s="22"/>
      <c r="AA375" s="22"/>
      <c r="AB375" s="22"/>
      <c r="AC375" s="22"/>
      <c r="AD375" s="22"/>
      <c r="AE375" s="22"/>
      <c r="AF375" s="22"/>
      <c r="AG375" s="22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s="15" customFormat="1" ht="15.95" customHeight="1" outlineLevel="2" x14ac:dyDescent="0.3">
      <c r="A376" s="297">
        <v>36</v>
      </c>
      <c r="B376" s="299" t="s">
        <v>65</v>
      </c>
      <c r="C376" s="46" t="s">
        <v>355</v>
      </c>
      <c r="D376" s="32" t="s">
        <v>10</v>
      </c>
      <c r="E376" s="44" t="s">
        <v>11</v>
      </c>
      <c r="F376" s="42" t="s">
        <v>11</v>
      </c>
      <c r="G376" s="45" t="s">
        <v>30</v>
      </c>
      <c r="H376" s="46">
        <v>2.9849999999999999</v>
      </c>
      <c r="I376" s="62">
        <v>1.2</v>
      </c>
      <c r="J376" s="69">
        <v>39</v>
      </c>
      <c r="K376" s="69">
        <f t="shared" si="107"/>
        <v>139.69800000000001</v>
      </c>
      <c r="L376" s="141"/>
      <c r="M376" s="141"/>
      <c r="N376" s="141"/>
      <c r="O376" s="141"/>
      <c r="P376" s="141"/>
      <c r="Q376" s="141"/>
      <c r="R376" s="141"/>
      <c r="S376" s="141"/>
      <c r="T376" s="141"/>
      <c r="U376" s="141"/>
      <c r="V376" s="141"/>
      <c r="W376" s="141"/>
      <c r="X376" s="141"/>
      <c r="Y376" s="22"/>
      <c r="Z376" s="22"/>
      <c r="AA376" s="22"/>
      <c r="AB376" s="22"/>
      <c r="AC376" s="22"/>
      <c r="AD376" s="22"/>
      <c r="AE376" s="22"/>
      <c r="AF376" s="22"/>
      <c r="AG376" s="22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s="15" customFormat="1" ht="15.95" customHeight="1" outlineLevel="2" x14ac:dyDescent="0.3">
      <c r="A377" s="297">
        <v>37</v>
      </c>
      <c r="B377" s="299" t="s">
        <v>65</v>
      </c>
      <c r="C377" s="46" t="s">
        <v>356</v>
      </c>
      <c r="D377" s="32" t="s">
        <v>10</v>
      </c>
      <c r="E377" s="44" t="s">
        <v>11</v>
      </c>
      <c r="F377" s="42" t="s">
        <v>11</v>
      </c>
      <c r="G377" s="43" t="s">
        <v>30</v>
      </c>
      <c r="H377" s="46">
        <v>3.8929999999999998</v>
      </c>
      <c r="I377" s="62">
        <v>1.2</v>
      </c>
      <c r="J377" s="69">
        <v>39</v>
      </c>
      <c r="K377" s="69">
        <f t="shared" si="107"/>
        <v>182.19239999999999</v>
      </c>
      <c r="L377" s="141"/>
      <c r="M377" s="141"/>
      <c r="N377" s="141"/>
      <c r="O377" s="141"/>
      <c r="P377" s="141"/>
      <c r="Q377" s="141"/>
      <c r="R377" s="141"/>
      <c r="S377" s="141"/>
      <c r="T377" s="141"/>
      <c r="U377" s="141"/>
      <c r="V377" s="141"/>
      <c r="W377" s="141"/>
      <c r="X377" s="141"/>
      <c r="Y377" s="22"/>
      <c r="Z377" s="22"/>
      <c r="AA377" s="22"/>
      <c r="AB377" s="22"/>
      <c r="AC377" s="22"/>
      <c r="AD377" s="22"/>
      <c r="AE377" s="22"/>
      <c r="AF377" s="22"/>
      <c r="AG377" s="22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s="15" customFormat="1" ht="15.95" customHeight="1" outlineLevel="2" x14ac:dyDescent="0.3">
      <c r="A378" s="297">
        <v>38</v>
      </c>
      <c r="B378" s="49" t="s">
        <v>65</v>
      </c>
      <c r="C378" s="32" t="s">
        <v>573</v>
      </c>
      <c r="D378" s="32" t="s">
        <v>574</v>
      </c>
      <c r="E378" s="49" t="s">
        <v>17</v>
      </c>
      <c r="F378" s="300" t="s">
        <v>17</v>
      </c>
      <c r="G378" s="43" t="s">
        <v>30</v>
      </c>
      <c r="H378" s="119">
        <v>3</v>
      </c>
      <c r="I378" s="62">
        <v>1.2</v>
      </c>
      <c r="J378" s="69">
        <v>39</v>
      </c>
      <c r="K378" s="69">
        <f t="shared" si="107"/>
        <v>140.39999999999998</v>
      </c>
      <c r="L378" s="141"/>
      <c r="M378" s="141"/>
      <c r="N378" s="141"/>
      <c r="O378" s="141"/>
      <c r="P378" s="141"/>
      <c r="Q378" s="141"/>
      <c r="R378" s="141"/>
      <c r="S378" s="141"/>
      <c r="T378" s="141"/>
      <c r="U378" s="141"/>
      <c r="V378" s="141"/>
      <c r="W378" s="141"/>
      <c r="X378" s="141"/>
      <c r="Y378" s="22"/>
      <c r="Z378" s="22"/>
      <c r="AA378" s="22"/>
      <c r="AB378" s="22"/>
      <c r="AC378" s="22"/>
      <c r="AD378" s="22"/>
      <c r="AE378" s="22"/>
      <c r="AF378" s="22"/>
      <c r="AG378" s="22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s="15" customFormat="1" ht="15.95" customHeight="1" outlineLevel="2" x14ac:dyDescent="0.3">
      <c r="A379" s="385">
        <v>39</v>
      </c>
      <c r="B379" s="327" t="s">
        <v>65</v>
      </c>
      <c r="C379" s="162" t="s">
        <v>578</v>
      </c>
      <c r="D379" s="162" t="s">
        <v>574</v>
      </c>
      <c r="E379" s="327" t="s">
        <v>17</v>
      </c>
      <c r="F379" s="328" t="s">
        <v>17</v>
      </c>
      <c r="G379" s="329" t="s">
        <v>30</v>
      </c>
      <c r="H379" s="162">
        <v>25.498999999999999</v>
      </c>
      <c r="I379" s="139">
        <v>1.2</v>
      </c>
      <c r="J379" s="331">
        <v>39</v>
      </c>
      <c r="K379" s="331">
        <f t="shared" si="107"/>
        <v>1193.3531999999998</v>
      </c>
      <c r="L379" s="141"/>
      <c r="M379" s="141"/>
      <c r="N379" s="141"/>
      <c r="O379" s="141"/>
      <c r="P379" s="141"/>
      <c r="Q379" s="141"/>
      <c r="R379" s="141"/>
      <c r="S379" s="141"/>
      <c r="T379" s="141"/>
      <c r="U379" s="141"/>
      <c r="V379" s="141"/>
      <c r="W379" s="141"/>
      <c r="X379" s="141"/>
      <c r="Y379" s="22"/>
      <c r="Z379" s="22"/>
      <c r="AA379" s="22"/>
      <c r="AB379" s="22"/>
      <c r="AC379" s="22"/>
      <c r="AD379" s="22"/>
      <c r="AE379" s="22"/>
      <c r="AF379" s="22"/>
      <c r="AG379" s="22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s="365" customFormat="1" ht="15.95" customHeight="1" outlineLevel="2" x14ac:dyDescent="0.3">
      <c r="A380" s="297">
        <v>40</v>
      </c>
      <c r="B380" s="49" t="s">
        <v>65</v>
      </c>
      <c r="C380" s="453" t="s">
        <v>567</v>
      </c>
      <c r="D380" s="429" t="s">
        <v>526</v>
      </c>
      <c r="E380" s="433" t="s">
        <v>11</v>
      </c>
      <c r="F380" s="433" t="s">
        <v>11</v>
      </c>
      <c r="G380" s="433" t="s">
        <v>30</v>
      </c>
      <c r="H380" s="429">
        <v>2.698</v>
      </c>
      <c r="I380" s="300">
        <v>1.2</v>
      </c>
      <c r="J380" s="69">
        <v>39</v>
      </c>
      <c r="K380" s="69">
        <f t="shared" si="107"/>
        <v>126.2664</v>
      </c>
      <c r="L380" s="141" t="s">
        <v>810</v>
      </c>
      <c r="M380" s="141"/>
      <c r="N380" s="141"/>
      <c r="O380" s="141"/>
      <c r="P380" s="141"/>
      <c r="Q380" s="141"/>
      <c r="R380" s="141"/>
      <c r="S380" s="141"/>
      <c r="T380" s="141"/>
      <c r="U380" s="141"/>
      <c r="V380" s="141"/>
      <c r="W380" s="141"/>
      <c r="X380" s="141"/>
      <c r="Y380" s="447"/>
      <c r="Z380" s="447"/>
      <c r="AA380" s="441"/>
      <c r="AB380" s="441"/>
      <c r="AC380" s="441"/>
      <c r="AD380" s="441"/>
      <c r="AE380" s="441"/>
      <c r="AF380" s="441"/>
      <c r="AG380" s="441"/>
      <c r="AH380" s="438"/>
    </row>
    <row r="381" spans="1:69" s="365" customFormat="1" ht="15.95" customHeight="1" outlineLevel="2" x14ac:dyDescent="0.3">
      <c r="A381" s="297">
        <v>41</v>
      </c>
      <c r="B381" s="49" t="s">
        <v>65</v>
      </c>
      <c r="C381" s="453" t="s">
        <v>570</v>
      </c>
      <c r="D381" s="429" t="s">
        <v>32</v>
      </c>
      <c r="E381" s="430" t="s">
        <v>11</v>
      </c>
      <c r="F381" s="430" t="s">
        <v>11</v>
      </c>
      <c r="G381" s="433" t="s">
        <v>30</v>
      </c>
      <c r="H381" s="429">
        <v>1.7909999999999999</v>
      </c>
      <c r="I381" s="300">
        <v>1.2</v>
      </c>
      <c r="J381" s="69">
        <v>39</v>
      </c>
      <c r="K381" s="69">
        <f t="shared" si="107"/>
        <v>83.818799999999996</v>
      </c>
      <c r="L381" s="141" t="s">
        <v>810</v>
      </c>
      <c r="M381" s="141"/>
      <c r="N381" s="141"/>
      <c r="O381" s="141"/>
      <c r="P381" s="141"/>
      <c r="Q381" s="141"/>
      <c r="R381" s="141"/>
      <c r="S381" s="141"/>
      <c r="T381" s="141"/>
      <c r="U381" s="141"/>
      <c r="V381" s="141"/>
      <c r="W381" s="141"/>
      <c r="X381" s="141"/>
      <c r="Y381" s="447"/>
      <c r="Z381" s="447"/>
      <c r="AA381" s="441"/>
      <c r="AB381" s="441"/>
      <c r="AC381" s="441"/>
      <c r="AD381" s="441"/>
      <c r="AE381" s="441"/>
      <c r="AF381" s="441"/>
      <c r="AG381" s="441"/>
      <c r="AH381" s="438"/>
    </row>
    <row r="382" spans="1:69" s="365" customFormat="1" ht="15.95" customHeight="1" outlineLevel="2" x14ac:dyDescent="0.3">
      <c r="A382" s="297">
        <v>42</v>
      </c>
      <c r="B382" s="49" t="s">
        <v>65</v>
      </c>
      <c r="C382" s="453" t="s">
        <v>560</v>
      </c>
      <c r="D382" s="429" t="s">
        <v>561</v>
      </c>
      <c r="E382" s="433" t="s">
        <v>11</v>
      </c>
      <c r="F382" s="433" t="s">
        <v>11</v>
      </c>
      <c r="G382" s="433" t="s">
        <v>30</v>
      </c>
      <c r="H382" s="429">
        <v>10.367000000000001</v>
      </c>
      <c r="I382" s="300">
        <v>1.2</v>
      </c>
      <c r="J382" s="69">
        <v>39</v>
      </c>
      <c r="K382" s="69">
        <f t="shared" si="107"/>
        <v>485.17560000000003</v>
      </c>
      <c r="L382" s="141" t="s">
        <v>810</v>
      </c>
      <c r="M382" s="141"/>
      <c r="N382" s="141"/>
      <c r="O382" s="141"/>
      <c r="P382" s="141"/>
      <c r="Q382" s="141"/>
      <c r="R382" s="141"/>
      <c r="S382" s="141"/>
      <c r="T382" s="141"/>
      <c r="U382" s="141"/>
      <c r="V382" s="141"/>
      <c r="W382" s="141"/>
      <c r="X382" s="141"/>
      <c r="Y382" s="447"/>
      <c r="Z382" s="447"/>
      <c r="AA382" s="441"/>
      <c r="AB382" s="441"/>
      <c r="AC382" s="441"/>
      <c r="AD382" s="441"/>
      <c r="AE382" s="441"/>
      <c r="AF382" s="441"/>
      <c r="AG382" s="441"/>
      <c r="AH382" s="438"/>
    </row>
    <row r="383" spans="1:69" s="365" customFormat="1" ht="15.95" customHeight="1" outlineLevel="2" x14ac:dyDescent="0.3">
      <c r="A383" s="297">
        <v>43</v>
      </c>
      <c r="B383" s="49" t="s">
        <v>65</v>
      </c>
      <c r="C383" s="453" t="s">
        <v>557</v>
      </c>
      <c r="D383" s="429" t="s">
        <v>526</v>
      </c>
      <c r="E383" s="433" t="s">
        <v>11</v>
      </c>
      <c r="F383" s="433" t="s">
        <v>11</v>
      </c>
      <c r="G383" s="433" t="s">
        <v>30</v>
      </c>
      <c r="H383" s="429">
        <v>12.714</v>
      </c>
      <c r="I383" s="300">
        <v>1.2</v>
      </c>
      <c r="J383" s="69">
        <v>39</v>
      </c>
      <c r="K383" s="69">
        <f t="shared" si="107"/>
        <v>595.01520000000005</v>
      </c>
      <c r="L383" s="141" t="s">
        <v>810</v>
      </c>
      <c r="M383" s="141"/>
      <c r="N383" s="141"/>
      <c r="O383" s="141"/>
      <c r="P383" s="141"/>
      <c r="Q383" s="141"/>
      <c r="R383" s="141"/>
      <c r="S383" s="141"/>
      <c r="T383" s="141"/>
      <c r="U383" s="141"/>
      <c r="V383" s="141"/>
      <c r="W383" s="141"/>
      <c r="X383" s="141"/>
      <c r="Y383" s="447"/>
      <c r="Z383" s="447"/>
      <c r="AA383" s="441"/>
      <c r="AB383" s="441"/>
      <c r="AC383" s="441"/>
      <c r="AD383" s="441"/>
      <c r="AE383" s="441"/>
      <c r="AF383" s="441"/>
      <c r="AG383" s="441"/>
      <c r="AH383" s="438"/>
    </row>
    <row r="384" spans="1:69" s="365" customFormat="1" ht="15.95" customHeight="1" outlineLevel="2" x14ac:dyDescent="0.3">
      <c r="A384" s="297">
        <v>44</v>
      </c>
      <c r="B384" s="49" t="s">
        <v>65</v>
      </c>
      <c r="C384" s="453" t="s">
        <v>562</v>
      </c>
      <c r="D384" s="429" t="s">
        <v>526</v>
      </c>
      <c r="E384" s="433" t="s">
        <v>11</v>
      </c>
      <c r="F384" s="433" t="s">
        <v>11</v>
      </c>
      <c r="G384" s="433" t="s">
        <v>30</v>
      </c>
      <c r="H384" s="429">
        <v>5.8250000000000002</v>
      </c>
      <c r="I384" s="300">
        <v>1.2</v>
      </c>
      <c r="J384" s="69">
        <v>39</v>
      </c>
      <c r="K384" s="69">
        <f t="shared" si="107"/>
        <v>272.61</v>
      </c>
      <c r="L384" s="141" t="s">
        <v>810</v>
      </c>
      <c r="M384" s="141"/>
      <c r="N384" s="141"/>
      <c r="O384" s="141"/>
      <c r="P384" s="141"/>
      <c r="Q384" s="141"/>
      <c r="R384" s="141"/>
      <c r="S384" s="141"/>
      <c r="T384" s="141"/>
      <c r="U384" s="141"/>
      <c r="V384" s="141"/>
      <c r="W384" s="141"/>
      <c r="X384" s="141"/>
      <c r="Y384" s="447"/>
      <c r="Z384" s="447"/>
      <c r="AA384" s="441"/>
      <c r="AB384" s="441"/>
      <c r="AC384" s="441"/>
      <c r="AD384" s="441"/>
      <c r="AE384" s="441"/>
      <c r="AF384" s="441"/>
      <c r="AG384" s="441"/>
      <c r="AH384" s="438"/>
    </row>
    <row r="385" spans="1:34" s="365" customFormat="1" ht="15.95" customHeight="1" outlineLevel="2" x14ac:dyDescent="0.3">
      <c r="A385" s="297">
        <v>45</v>
      </c>
      <c r="B385" s="49" t="s">
        <v>65</v>
      </c>
      <c r="C385" s="453" t="s">
        <v>563</v>
      </c>
      <c r="D385" s="429" t="s">
        <v>526</v>
      </c>
      <c r="E385" s="430" t="s">
        <v>11</v>
      </c>
      <c r="F385" s="430" t="s">
        <v>11</v>
      </c>
      <c r="G385" s="433" t="s">
        <v>30</v>
      </c>
      <c r="H385" s="429">
        <v>10.798999999999999</v>
      </c>
      <c r="I385" s="300">
        <v>1.2</v>
      </c>
      <c r="J385" s="69">
        <v>39</v>
      </c>
      <c r="K385" s="69">
        <f t="shared" si="107"/>
        <v>505.39319999999992</v>
      </c>
      <c r="L385" s="141" t="s">
        <v>810</v>
      </c>
      <c r="M385" s="141"/>
      <c r="N385" s="141"/>
      <c r="O385" s="141"/>
      <c r="P385" s="141"/>
      <c r="Q385" s="141"/>
      <c r="R385" s="141"/>
      <c r="S385" s="141"/>
      <c r="T385" s="141"/>
      <c r="U385" s="141"/>
      <c r="V385" s="141"/>
      <c r="W385" s="141"/>
      <c r="X385" s="141"/>
      <c r="Y385" s="447"/>
      <c r="Z385" s="447"/>
      <c r="AA385" s="441"/>
      <c r="AB385" s="441"/>
      <c r="AC385" s="441"/>
      <c r="AD385" s="441"/>
      <c r="AE385" s="441"/>
      <c r="AF385" s="441"/>
      <c r="AG385" s="441"/>
      <c r="AH385" s="438"/>
    </row>
    <row r="386" spans="1:34" s="365" customFormat="1" ht="15.95" customHeight="1" outlineLevel="2" x14ac:dyDescent="0.3">
      <c r="A386" s="297">
        <v>46</v>
      </c>
      <c r="B386" s="49" t="s">
        <v>65</v>
      </c>
      <c r="C386" s="453" t="s">
        <v>548</v>
      </c>
      <c r="D386" s="429" t="s">
        <v>549</v>
      </c>
      <c r="E386" s="430" t="s">
        <v>17</v>
      </c>
      <c r="F386" s="430" t="s">
        <v>17</v>
      </c>
      <c r="G386" s="433" t="s">
        <v>30</v>
      </c>
      <c r="H386" s="429">
        <v>4.2910000000000004</v>
      </c>
      <c r="I386" s="300">
        <v>1.2</v>
      </c>
      <c r="J386" s="69">
        <v>39</v>
      </c>
      <c r="K386" s="69">
        <f t="shared" si="107"/>
        <v>200.81880000000001</v>
      </c>
      <c r="L386" s="141" t="s">
        <v>810</v>
      </c>
      <c r="M386" s="141"/>
      <c r="N386" s="141"/>
      <c r="O386" s="141"/>
      <c r="P386" s="141"/>
      <c r="Q386" s="141"/>
      <c r="R386" s="141"/>
      <c r="S386" s="141"/>
      <c r="T386" s="141"/>
      <c r="U386" s="141"/>
      <c r="V386" s="141"/>
      <c r="W386" s="141"/>
      <c r="X386" s="141"/>
      <c r="Y386" s="447"/>
      <c r="Z386" s="447"/>
      <c r="AA386" s="441"/>
      <c r="AB386" s="441"/>
      <c r="AC386" s="441"/>
      <c r="AD386" s="441"/>
      <c r="AE386" s="441"/>
      <c r="AF386" s="441"/>
      <c r="AG386" s="441"/>
      <c r="AH386" s="438"/>
    </row>
    <row r="387" spans="1:34" s="365" customFormat="1" ht="15.95" customHeight="1" outlineLevel="2" x14ac:dyDescent="0.3">
      <c r="A387" s="297">
        <v>47</v>
      </c>
      <c r="B387" s="49" t="s">
        <v>65</v>
      </c>
      <c r="C387" s="453" t="s">
        <v>200</v>
      </c>
      <c r="D387" s="429" t="s">
        <v>123</v>
      </c>
      <c r="E387" s="430" t="s">
        <v>17</v>
      </c>
      <c r="F387" s="430" t="s">
        <v>17</v>
      </c>
      <c r="G387" s="430" t="s">
        <v>14</v>
      </c>
      <c r="H387" s="429">
        <v>2.9990000000000001</v>
      </c>
      <c r="I387" s="300">
        <v>1.2</v>
      </c>
      <c r="J387" s="69">
        <v>39</v>
      </c>
      <c r="K387" s="69">
        <f t="shared" si="107"/>
        <v>140.35319999999999</v>
      </c>
      <c r="L387" s="141" t="s">
        <v>810</v>
      </c>
      <c r="M387" s="141"/>
      <c r="N387" s="141"/>
      <c r="O387" s="141"/>
      <c r="P387" s="141"/>
      <c r="Q387" s="141"/>
      <c r="R387" s="141"/>
      <c r="S387" s="141"/>
      <c r="T387" s="141"/>
      <c r="U387" s="141"/>
      <c r="V387" s="141"/>
      <c r="W387" s="141"/>
      <c r="X387" s="141"/>
      <c r="Y387" s="447"/>
      <c r="Z387" s="447"/>
      <c r="AA387" s="441"/>
      <c r="AB387" s="441"/>
      <c r="AC387" s="441"/>
      <c r="AD387" s="441"/>
      <c r="AE387" s="441"/>
      <c r="AF387" s="441"/>
      <c r="AG387" s="441"/>
      <c r="AH387" s="438"/>
    </row>
    <row r="388" spans="1:34" s="365" customFormat="1" ht="15.95" customHeight="1" outlineLevel="2" x14ac:dyDescent="0.3">
      <c r="A388" s="297">
        <v>48</v>
      </c>
      <c r="B388" s="49" t="s">
        <v>65</v>
      </c>
      <c r="C388" s="453" t="s">
        <v>568</v>
      </c>
      <c r="D388" s="429" t="s">
        <v>551</v>
      </c>
      <c r="E388" s="430" t="s">
        <v>21</v>
      </c>
      <c r="F388" s="430" t="s">
        <v>21</v>
      </c>
      <c r="G388" s="433" t="s">
        <v>30</v>
      </c>
      <c r="H388" s="429">
        <v>3.444</v>
      </c>
      <c r="I388" s="300">
        <v>1.2</v>
      </c>
      <c r="J388" s="69">
        <v>39</v>
      </c>
      <c r="K388" s="69">
        <f t="shared" si="107"/>
        <v>161.17919999999998</v>
      </c>
      <c r="L388" s="141" t="s">
        <v>810</v>
      </c>
      <c r="M388" s="141"/>
      <c r="N388" s="141"/>
      <c r="O388" s="141"/>
      <c r="P388" s="141"/>
      <c r="Q388" s="141"/>
      <c r="R388" s="141"/>
      <c r="S388" s="141"/>
      <c r="T388" s="141"/>
      <c r="U388" s="141"/>
      <c r="V388" s="141"/>
      <c r="W388" s="141"/>
      <c r="X388" s="141"/>
      <c r="Y388" s="447"/>
      <c r="Z388" s="447"/>
      <c r="AA388" s="441"/>
      <c r="AB388" s="441"/>
      <c r="AC388" s="441"/>
      <c r="AD388" s="441"/>
      <c r="AE388" s="441"/>
      <c r="AF388" s="441"/>
      <c r="AG388" s="441"/>
      <c r="AH388" s="438"/>
    </row>
    <row r="389" spans="1:34" s="365" customFormat="1" ht="15.95" customHeight="1" outlineLevel="2" x14ac:dyDescent="0.3">
      <c r="A389" s="297">
        <v>49</v>
      </c>
      <c r="B389" s="49" t="s">
        <v>65</v>
      </c>
      <c r="C389" s="453" t="s">
        <v>550</v>
      </c>
      <c r="D389" s="429" t="s">
        <v>551</v>
      </c>
      <c r="E389" s="430" t="s">
        <v>21</v>
      </c>
      <c r="F389" s="430" t="s">
        <v>21</v>
      </c>
      <c r="G389" s="433" t="s">
        <v>30</v>
      </c>
      <c r="H389" s="429">
        <v>5.49</v>
      </c>
      <c r="I389" s="300">
        <v>1.2</v>
      </c>
      <c r="J389" s="69">
        <v>39</v>
      </c>
      <c r="K389" s="69">
        <f t="shared" si="107"/>
        <v>256.93200000000002</v>
      </c>
      <c r="L389" s="141" t="s">
        <v>810</v>
      </c>
      <c r="M389" s="141"/>
      <c r="N389" s="141"/>
      <c r="O389" s="141"/>
      <c r="P389" s="141"/>
      <c r="Q389" s="141"/>
      <c r="R389" s="141"/>
      <c r="S389" s="141"/>
      <c r="T389" s="141"/>
      <c r="U389" s="141"/>
      <c r="V389" s="141"/>
      <c r="W389" s="141"/>
      <c r="X389" s="141"/>
      <c r="Y389" s="447"/>
      <c r="Z389" s="447"/>
      <c r="AA389" s="441"/>
      <c r="AB389" s="441"/>
      <c r="AC389" s="441"/>
      <c r="AD389" s="441"/>
      <c r="AE389" s="441"/>
      <c r="AF389" s="441"/>
      <c r="AG389" s="441"/>
      <c r="AH389" s="438"/>
    </row>
    <row r="390" spans="1:34" s="365" customFormat="1" ht="15.95" customHeight="1" outlineLevel="2" x14ac:dyDescent="0.3">
      <c r="A390" s="297">
        <v>50</v>
      </c>
      <c r="B390" s="49" t="s">
        <v>65</v>
      </c>
      <c r="C390" s="453" t="s">
        <v>552</v>
      </c>
      <c r="D390" s="429" t="s">
        <v>547</v>
      </c>
      <c r="E390" s="430" t="s">
        <v>11</v>
      </c>
      <c r="F390" s="430" t="s">
        <v>11</v>
      </c>
      <c r="G390" s="433" t="s">
        <v>30</v>
      </c>
      <c r="H390" s="429">
        <v>3.9990000000000001</v>
      </c>
      <c r="I390" s="300">
        <v>1.2</v>
      </c>
      <c r="J390" s="69">
        <v>39</v>
      </c>
      <c r="K390" s="69">
        <f t="shared" si="107"/>
        <v>187.1532</v>
      </c>
      <c r="L390" s="141" t="s">
        <v>810</v>
      </c>
      <c r="M390" s="141"/>
      <c r="N390" s="141"/>
      <c r="O390" s="141"/>
      <c r="P390" s="141"/>
      <c r="Q390" s="141"/>
      <c r="R390" s="141"/>
      <c r="S390" s="141"/>
      <c r="T390" s="141"/>
      <c r="U390" s="141"/>
      <c r="V390" s="141"/>
      <c r="W390" s="141"/>
      <c r="X390" s="141"/>
      <c r="Y390" s="447"/>
      <c r="Z390" s="447"/>
      <c r="AA390" s="441"/>
      <c r="AB390" s="441"/>
      <c r="AC390" s="441"/>
      <c r="AD390" s="441"/>
      <c r="AE390" s="441"/>
      <c r="AF390" s="441"/>
      <c r="AG390" s="441"/>
      <c r="AH390" s="438"/>
    </row>
    <row r="391" spans="1:34" s="365" customFormat="1" ht="15.95" customHeight="1" outlineLevel="2" x14ac:dyDescent="0.3">
      <c r="A391" s="297">
        <v>51</v>
      </c>
      <c r="B391" s="49" t="s">
        <v>65</v>
      </c>
      <c r="C391" s="453" t="s">
        <v>571</v>
      </c>
      <c r="D391" s="429" t="s">
        <v>572</v>
      </c>
      <c r="E391" s="430" t="s">
        <v>17</v>
      </c>
      <c r="F391" s="430" t="s">
        <v>17</v>
      </c>
      <c r="G391" s="433" t="s">
        <v>30</v>
      </c>
      <c r="H391" s="429">
        <v>2.9660000000000002</v>
      </c>
      <c r="I391" s="300">
        <v>1.2</v>
      </c>
      <c r="J391" s="69">
        <v>39</v>
      </c>
      <c r="K391" s="69">
        <f t="shared" si="107"/>
        <v>138.80880000000002</v>
      </c>
      <c r="L391" s="141" t="s">
        <v>810</v>
      </c>
      <c r="M391" s="141"/>
      <c r="N391" s="141"/>
      <c r="O391" s="141"/>
      <c r="P391" s="141"/>
      <c r="Q391" s="141"/>
      <c r="R391" s="141"/>
      <c r="S391" s="141"/>
      <c r="T391" s="141"/>
      <c r="U391" s="141"/>
      <c r="V391" s="141"/>
      <c r="W391" s="141"/>
      <c r="X391" s="141"/>
      <c r="Y391" s="447"/>
      <c r="Z391" s="447"/>
      <c r="AA391" s="441"/>
      <c r="AB391" s="441"/>
      <c r="AC391" s="441"/>
      <c r="AD391" s="441"/>
      <c r="AE391" s="441"/>
      <c r="AF391" s="441"/>
      <c r="AG391" s="441"/>
      <c r="AH391" s="438"/>
    </row>
    <row r="392" spans="1:34" s="365" customFormat="1" ht="15.95" customHeight="1" outlineLevel="2" x14ac:dyDescent="0.3">
      <c r="A392" s="297">
        <v>52</v>
      </c>
      <c r="B392" s="49" t="s">
        <v>65</v>
      </c>
      <c r="C392" s="453" t="s">
        <v>569</v>
      </c>
      <c r="D392" s="429" t="s">
        <v>559</v>
      </c>
      <c r="E392" s="430" t="s">
        <v>17</v>
      </c>
      <c r="F392" s="430" t="s">
        <v>17</v>
      </c>
      <c r="G392" s="433" t="s">
        <v>30</v>
      </c>
      <c r="H392" s="429">
        <v>3.6190000000000002</v>
      </c>
      <c r="I392" s="300">
        <v>1.2</v>
      </c>
      <c r="J392" s="69">
        <v>39</v>
      </c>
      <c r="K392" s="69">
        <f t="shared" si="107"/>
        <v>169.36920000000001</v>
      </c>
      <c r="L392" s="141" t="s">
        <v>810</v>
      </c>
      <c r="M392" s="141"/>
      <c r="N392" s="141"/>
      <c r="O392" s="141"/>
      <c r="P392" s="141"/>
      <c r="Q392" s="141"/>
      <c r="R392" s="141"/>
      <c r="S392" s="141"/>
      <c r="T392" s="141"/>
      <c r="U392" s="141"/>
      <c r="V392" s="141"/>
      <c r="W392" s="141"/>
      <c r="X392" s="141"/>
      <c r="Y392" s="447"/>
      <c r="Z392" s="447"/>
      <c r="AA392" s="441"/>
      <c r="AB392" s="441"/>
      <c r="AC392" s="441"/>
      <c r="AD392" s="441"/>
      <c r="AE392" s="441"/>
      <c r="AF392" s="441"/>
      <c r="AG392" s="441"/>
      <c r="AH392" s="438"/>
    </row>
    <row r="393" spans="1:34" s="365" customFormat="1" ht="15.95" customHeight="1" outlineLevel="2" x14ac:dyDescent="0.3">
      <c r="A393" s="297">
        <v>53</v>
      </c>
      <c r="B393" s="49" t="s">
        <v>65</v>
      </c>
      <c r="C393" s="453" t="s">
        <v>558</v>
      </c>
      <c r="D393" s="429" t="s">
        <v>559</v>
      </c>
      <c r="E393" s="430" t="s">
        <v>17</v>
      </c>
      <c r="F393" s="430" t="s">
        <v>17</v>
      </c>
      <c r="G393" s="433" t="s">
        <v>30</v>
      </c>
      <c r="H393" s="429">
        <v>5.9989999999999997</v>
      </c>
      <c r="I393" s="300">
        <v>1.2</v>
      </c>
      <c r="J393" s="69">
        <v>39</v>
      </c>
      <c r="K393" s="69">
        <f t="shared" si="107"/>
        <v>280.75319999999999</v>
      </c>
      <c r="L393" s="141" t="s">
        <v>810</v>
      </c>
      <c r="M393" s="141"/>
      <c r="N393" s="141"/>
      <c r="O393" s="141"/>
      <c r="P393" s="141"/>
      <c r="Q393" s="141"/>
      <c r="R393" s="141"/>
      <c r="S393" s="141"/>
      <c r="T393" s="141"/>
      <c r="U393" s="141"/>
      <c r="V393" s="141"/>
      <c r="W393" s="141"/>
      <c r="X393" s="141"/>
      <c r="Y393" s="447"/>
      <c r="Z393" s="447"/>
      <c r="AA393" s="441"/>
      <c r="AB393" s="441"/>
      <c r="AC393" s="441"/>
      <c r="AD393" s="441"/>
      <c r="AE393" s="441"/>
      <c r="AF393" s="441"/>
      <c r="AG393" s="441"/>
      <c r="AH393" s="438"/>
    </row>
    <row r="394" spans="1:34" s="365" customFormat="1" ht="15.95" customHeight="1" outlineLevel="2" x14ac:dyDescent="0.3">
      <c r="A394" s="297">
        <v>54</v>
      </c>
      <c r="B394" s="49" t="s">
        <v>65</v>
      </c>
      <c r="C394" s="453" t="s">
        <v>564</v>
      </c>
      <c r="D394" s="429" t="s">
        <v>559</v>
      </c>
      <c r="E394" s="430" t="s">
        <v>17</v>
      </c>
      <c r="F394" s="430" t="s">
        <v>17</v>
      </c>
      <c r="G394" s="433" t="s">
        <v>30</v>
      </c>
      <c r="H394" s="429">
        <v>9.0069999999999997</v>
      </c>
      <c r="I394" s="300">
        <v>1.2</v>
      </c>
      <c r="J394" s="69">
        <v>39</v>
      </c>
      <c r="K394" s="69">
        <f t="shared" si="107"/>
        <v>421.52759999999995</v>
      </c>
      <c r="L394" s="141" t="s">
        <v>810</v>
      </c>
      <c r="M394" s="141"/>
      <c r="N394" s="141"/>
      <c r="O394" s="141"/>
      <c r="P394" s="141"/>
      <c r="Q394" s="141"/>
      <c r="R394" s="141"/>
      <c r="S394" s="141"/>
      <c r="T394" s="141"/>
      <c r="U394" s="141"/>
      <c r="V394" s="141"/>
      <c r="W394" s="141"/>
      <c r="X394" s="141"/>
      <c r="Y394" s="447"/>
      <c r="Z394" s="447"/>
      <c r="AA394" s="441"/>
      <c r="AB394" s="441"/>
      <c r="AC394" s="441"/>
      <c r="AD394" s="441"/>
      <c r="AE394" s="441"/>
      <c r="AF394" s="441"/>
      <c r="AG394" s="441"/>
      <c r="AH394" s="438"/>
    </row>
    <row r="395" spans="1:34" s="365" customFormat="1" ht="15.95" customHeight="1" outlineLevel="2" x14ac:dyDescent="0.3">
      <c r="A395" s="297">
        <v>55</v>
      </c>
      <c r="B395" s="49" t="s">
        <v>65</v>
      </c>
      <c r="C395" s="453" t="s">
        <v>565</v>
      </c>
      <c r="D395" s="429" t="s">
        <v>566</v>
      </c>
      <c r="E395" s="430" t="s">
        <v>17</v>
      </c>
      <c r="F395" s="430" t="s">
        <v>17</v>
      </c>
      <c r="G395" s="433" t="s">
        <v>30</v>
      </c>
      <c r="H395" s="429">
        <v>9.1370000000000005</v>
      </c>
      <c r="I395" s="300">
        <v>1.2</v>
      </c>
      <c r="J395" s="69">
        <v>39</v>
      </c>
      <c r="K395" s="69">
        <f t="shared" si="107"/>
        <v>427.61159999999995</v>
      </c>
      <c r="L395" s="141" t="s">
        <v>810</v>
      </c>
      <c r="M395" s="141"/>
      <c r="N395" s="141"/>
      <c r="O395" s="141"/>
      <c r="P395" s="141"/>
      <c r="Q395" s="141"/>
      <c r="R395" s="141"/>
      <c r="S395" s="141"/>
      <c r="T395" s="141"/>
      <c r="U395" s="141"/>
      <c r="V395" s="141"/>
      <c r="W395" s="141"/>
      <c r="X395" s="141"/>
      <c r="Y395" s="447"/>
      <c r="Z395" s="447"/>
      <c r="AA395" s="441"/>
      <c r="AB395" s="441"/>
      <c r="AC395" s="441"/>
      <c r="AD395" s="441"/>
      <c r="AE395" s="441"/>
      <c r="AF395" s="441"/>
      <c r="AG395" s="441"/>
      <c r="AH395" s="438"/>
    </row>
    <row r="396" spans="1:34" s="365" customFormat="1" ht="15.95" customHeight="1" outlineLevel="2" x14ac:dyDescent="0.3">
      <c r="A396" s="297">
        <v>56</v>
      </c>
      <c r="B396" s="49" t="s">
        <v>65</v>
      </c>
      <c r="C396" s="453" t="s">
        <v>553</v>
      </c>
      <c r="D396" s="429" t="s">
        <v>539</v>
      </c>
      <c r="E396" s="430" t="s">
        <v>17</v>
      </c>
      <c r="F396" s="430" t="s">
        <v>17</v>
      </c>
      <c r="G396" s="433" t="s">
        <v>30</v>
      </c>
      <c r="H396" s="429">
        <v>8.6809999999999992</v>
      </c>
      <c r="I396" s="300">
        <v>1.2</v>
      </c>
      <c r="J396" s="69">
        <v>39</v>
      </c>
      <c r="K396" s="69">
        <f t="shared" si="107"/>
        <v>406.27079999999995</v>
      </c>
      <c r="L396" s="141" t="s">
        <v>810</v>
      </c>
      <c r="M396" s="141"/>
      <c r="N396" s="141"/>
      <c r="O396" s="141"/>
      <c r="P396" s="141"/>
      <c r="Q396" s="141"/>
      <c r="R396" s="141"/>
      <c r="S396" s="141"/>
      <c r="T396" s="141"/>
      <c r="U396" s="141"/>
      <c r="V396" s="141"/>
      <c r="W396" s="141"/>
      <c r="X396" s="141"/>
      <c r="Y396" s="447"/>
      <c r="Z396" s="447"/>
      <c r="AA396" s="441"/>
      <c r="AB396" s="441"/>
      <c r="AC396" s="441"/>
      <c r="AD396" s="441"/>
      <c r="AE396" s="441"/>
      <c r="AF396" s="441"/>
      <c r="AG396" s="441"/>
      <c r="AH396" s="438"/>
    </row>
    <row r="397" spans="1:34" s="365" customFormat="1" ht="15.95" customHeight="1" outlineLevel="2" x14ac:dyDescent="0.3">
      <c r="A397" s="297">
        <v>57</v>
      </c>
      <c r="B397" s="49" t="s">
        <v>65</v>
      </c>
      <c r="C397" s="453" t="s">
        <v>554</v>
      </c>
      <c r="D397" s="429" t="s">
        <v>555</v>
      </c>
      <c r="E397" s="430" t="s">
        <v>17</v>
      </c>
      <c r="F397" s="430" t="s">
        <v>17</v>
      </c>
      <c r="G397" s="433" t="s">
        <v>30</v>
      </c>
      <c r="H397" s="429">
        <v>3.9990000000000001</v>
      </c>
      <c r="I397" s="300">
        <v>1.2</v>
      </c>
      <c r="J397" s="69">
        <v>39</v>
      </c>
      <c r="K397" s="69">
        <f t="shared" ref="K397:K402" si="108">(H397*I397*J397)</f>
        <v>187.1532</v>
      </c>
      <c r="L397" s="141" t="s">
        <v>810</v>
      </c>
      <c r="M397" s="141"/>
      <c r="N397" s="141"/>
      <c r="O397" s="141"/>
      <c r="P397" s="141"/>
      <c r="Q397" s="141"/>
      <c r="R397" s="141"/>
      <c r="S397" s="141"/>
      <c r="T397" s="141"/>
      <c r="U397" s="141"/>
      <c r="V397" s="141"/>
      <c r="W397" s="141"/>
      <c r="X397" s="141"/>
      <c r="Y397" s="447"/>
      <c r="Z397" s="447"/>
      <c r="AA397" s="441"/>
      <c r="AB397" s="441"/>
      <c r="AC397" s="441"/>
      <c r="AD397" s="441"/>
      <c r="AE397" s="441"/>
      <c r="AF397" s="441"/>
      <c r="AG397" s="441"/>
      <c r="AH397" s="438"/>
    </row>
    <row r="398" spans="1:34" s="365" customFormat="1" ht="15.95" customHeight="1" outlineLevel="2" x14ac:dyDescent="0.3">
      <c r="A398" s="297">
        <v>58</v>
      </c>
      <c r="B398" s="49" t="s">
        <v>65</v>
      </c>
      <c r="C398" s="453" t="s">
        <v>556</v>
      </c>
      <c r="D398" s="429" t="s">
        <v>555</v>
      </c>
      <c r="E398" s="430" t="s">
        <v>17</v>
      </c>
      <c r="F398" s="430" t="s">
        <v>17</v>
      </c>
      <c r="G398" s="433" t="s">
        <v>30</v>
      </c>
      <c r="H398" s="429">
        <v>5.702</v>
      </c>
      <c r="I398" s="300">
        <v>1.2</v>
      </c>
      <c r="J398" s="69">
        <v>39</v>
      </c>
      <c r="K398" s="69">
        <f t="shared" si="108"/>
        <v>266.85359999999997</v>
      </c>
      <c r="L398" s="141" t="s">
        <v>810</v>
      </c>
      <c r="M398" s="141"/>
      <c r="N398" s="141"/>
      <c r="O398" s="141"/>
      <c r="P398" s="141"/>
      <c r="Q398" s="141"/>
      <c r="R398" s="141"/>
      <c r="S398" s="141"/>
      <c r="T398" s="141"/>
      <c r="U398" s="141"/>
      <c r="V398" s="141"/>
      <c r="W398" s="141"/>
      <c r="X398" s="141"/>
      <c r="Y398" s="447"/>
      <c r="Z398" s="447"/>
      <c r="AA398" s="441"/>
      <c r="AB398" s="441"/>
      <c r="AC398" s="441"/>
      <c r="AD398" s="441"/>
      <c r="AE398" s="441"/>
      <c r="AF398" s="441"/>
      <c r="AG398" s="441"/>
      <c r="AH398" s="438"/>
    </row>
    <row r="399" spans="1:34" s="365" customFormat="1" ht="15.95" customHeight="1" outlineLevel="2" x14ac:dyDescent="0.3">
      <c r="A399" s="297">
        <v>59</v>
      </c>
      <c r="B399" s="49" t="s">
        <v>65</v>
      </c>
      <c r="C399" s="453" t="s">
        <v>575</v>
      </c>
      <c r="D399" s="429" t="s">
        <v>45</v>
      </c>
      <c r="E399" s="430" t="s">
        <v>17</v>
      </c>
      <c r="F399" s="430" t="s">
        <v>17</v>
      </c>
      <c r="G399" s="433" t="s">
        <v>30</v>
      </c>
      <c r="H399" s="429">
        <v>2.589</v>
      </c>
      <c r="I399" s="300">
        <v>1.2</v>
      </c>
      <c r="J399" s="69">
        <v>39</v>
      </c>
      <c r="K399" s="69">
        <f t="shared" si="108"/>
        <v>121.1652</v>
      </c>
      <c r="L399" s="141" t="s">
        <v>810</v>
      </c>
      <c r="M399" s="141"/>
      <c r="N399" s="141"/>
      <c r="O399" s="141"/>
      <c r="P399" s="141"/>
      <c r="Q399" s="141"/>
      <c r="R399" s="141"/>
      <c r="S399" s="141"/>
      <c r="T399" s="141"/>
      <c r="U399" s="141"/>
      <c r="V399" s="141"/>
      <c r="W399" s="141"/>
      <c r="X399" s="141"/>
      <c r="Y399" s="447"/>
      <c r="Z399" s="447"/>
      <c r="AA399" s="441"/>
      <c r="AB399" s="441"/>
      <c r="AC399" s="441"/>
      <c r="AD399" s="441"/>
      <c r="AE399" s="441"/>
      <c r="AF399" s="441"/>
      <c r="AG399" s="441"/>
      <c r="AH399" s="438"/>
    </row>
    <row r="400" spans="1:34" s="365" customFormat="1" ht="15.95" customHeight="1" outlineLevel="2" x14ac:dyDescent="0.3">
      <c r="A400" s="297">
        <v>60</v>
      </c>
      <c r="B400" s="49" t="s">
        <v>65</v>
      </c>
      <c r="C400" s="453" t="s">
        <v>576</v>
      </c>
      <c r="D400" s="429" t="s">
        <v>577</v>
      </c>
      <c r="E400" s="433" t="s">
        <v>11</v>
      </c>
      <c r="F400" s="433" t="s">
        <v>11</v>
      </c>
      <c r="G400" s="433" t="s">
        <v>30</v>
      </c>
      <c r="H400" s="429">
        <v>2.5249999999999999</v>
      </c>
      <c r="I400" s="300">
        <v>1.2</v>
      </c>
      <c r="J400" s="69">
        <v>39</v>
      </c>
      <c r="K400" s="69">
        <f t="shared" si="108"/>
        <v>118.16999999999999</v>
      </c>
      <c r="L400" s="141" t="s">
        <v>810</v>
      </c>
      <c r="M400" s="141"/>
      <c r="N400" s="141"/>
      <c r="O400" s="141"/>
      <c r="P400" s="141"/>
      <c r="Q400" s="141"/>
      <c r="R400" s="141"/>
      <c r="S400" s="141"/>
      <c r="T400" s="141"/>
      <c r="U400" s="141"/>
      <c r="V400" s="141"/>
      <c r="W400" s="141"/>
      <c r="X400" s="141"/>
      <c r="Y400" s="447"/>
      <c r="Z400" s="447"/>
      <c r="AA400" s="441"/>
      <c r="AB400" s="441"/>
      <c r="AC400" s="441"/>
      <c r="AD400" s="441"/>
      <c r="AE400" s="441"/>
      <c r="AF400" s="441"/>
      <c r="AG400" s="441"/>
      <c r="AH400" s="438"/>
    </row>
    <row r="401" spans="1:69" s="365" customFormat="1" ht="15.95" customHeight="1" outlineLevel="2" x14ac:dyDescent="0.3">
      <c r="A401" s="297">
        <v>61</v>
      </c>
      <c r="B401" s="49" t="s">
        <v>65</v>
      </c>
      <c r="C401" s="453" t="s">
        <v>546</v>
      </c>
      <c r="D401" s="429" t="s">
        <v>547</v>
      </c>
      <c r="E401" s="430" t="s">
        <v>11</v>
      </c>
      <c r="F401" s="430" t="s">
        <v>11</v>
      </c>
      <c r="G401" s="433" t="s">
        <v>30</v>
      </c>
      <c r="H401" s="429">
        <v>21.995000000000001</v>
      </c>
      <c r="I401" s="300">
        <v>1.2</v>
      </c>
      <c r="J401" s="69">
        <v>39</v>
      </c>
      <c r="K401" s="69">
        <f t="shared" si="108"/>
        <v>1029.366</v>
      </c>
      <c r="L401" s="141" t="s">
        <v>810</v>
      </c>
      <c r="M401" s="141"/>
      <c r="N401" s="141"/>
      <c r="O401" s="141"/>
      <c r="P401" s="141"/>
      <c r="Q401" s="141"/>
      <c r="R401" s="141"/>
      <c r="S401" s="141"/>
      <c r="T401" s="141"/>
      <c r="U401" s="141"/>
      <c r="V401" s="141"/>
      <c r="W401" s="141"/>
      <c r="X401" s="141"/>
      <c r="Y401" s="447"/>
      <c r="Z401" s="447"/>
      <c r="AA401" s="441"/>
      <c r="AB401" s="441"/>
      <c r="AC401" s="441"/>
      <c r="AD401" s="441"/>
      <c r="AE401" s="441"/>
      <c r="AF401" s="441"/>
      <c r="AG401" s="441"/>
      <c r="AH401" s="438"/>
    </row>
    <row r="402" spans="1:69" s="365" customFormat="1" ht="15.95" customHeight="1" outlineLevel="2" x14ac:dyDescent="0.3">
      <c r="A402" s="297">
        <v>62</v>
      </c>
      <c r="B402" s="49" t="s">
        <v>65</v>
      </c>
      <c r="C402" s="453" t="s">
        <v>204</v>
      </c>
      <c r="D402" s="429" t="s">
        <v>32</v>
      </c>
      <c r="E402" s="430" t="s">
        <v>11</v>
      </c>
      <c r="F402" s="430" t="s">
        <v>11</v>
      </c>
      <c r="G402" s="430" t="s">
        <v>14</v>
      </c>
      <c r="H402" s="429">
        <v>1.4</v>
      </c>
      <c r="I402" s="300">
        <v>1.2</v>
      </c>
      <c r="J402" s="69">
        <v>39</v>
      </c>
      <c r="K402" s="69">
        <f t="shared" si="108"/>
        <v>65.52</v>
      </c>
      <c r="L402" s="141" t="s">
        <v>810</v>
      </c>
      <c r="M402" s="141"/>
      <c r="N402" s="141"/>
      <c r="O402" s="141"/>
      <c r="P402" s="141"/>
      <c r="Q402" s="141"/>
      <c r="R402" s="141"/>
      <c r="S402" s="141"/>
      <c r="T402" s="141"/>
      <c r="U402" s="141"/>
      <c r="V402" s="141"/>
      <c r="W402" s="141"/>
      <c r="X402" s="141"/>
      <c r="Y402" s="447"/>
      <c r="Z402" s="447"/>
      <c r="AA402" s="441"/>
      <c r="AB402" s="441"/>
      <c r="AC402" s="441"/>
      <c r="AD402" s="441"/>
      <c r="AE402" s="441"/>
      <c r="AF402" s="441"/>
      <c r="AG402" s="441"/>
      <c r="AH402" s="438"/>
    </row>
    <row r="403" spans="1:69" s="96" customFormat="1" ht="15.95" customHeight="1" outlineLevel="1" x14ac:dyDescent="0.3">
      <c r="A403" s="359"/>
      <c r="B403" s="360" t="s">
        <v>802</v>
      </c>
      <c r="C403" s="333"/>
      <c r="D403" s="333"/>
      <c r="E403" s="335"/>
      <c r="F403" s="336"/>
      <c r="G403" s="337"/>
      <c r="H403" s="364">
        <f>SUM(H341:H402)</f>
        <v>265.86699999999996</v>
      </c>
      <c r="I403" s="336"/>
      <c r="J403" s="338"/>
      <c r="K403" s="446"/>
      <c r="L403" s="100"/>
      <c r="M403" s="100"/>
      <c r="N403" s="140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</row>
    <row r="404" spans="1:69" s="15" customFormat="1" ht="15.95" customHeight="1" outlineLevel="1" x14ac:dyDescent="0.3">
      <c r="A404" s="297"/>
      <c r="B404" s="38"/>
      <c r="C404" s="32"/>
      <c r="D404" s="32"/>
      <c r="E404" s="49"/>
      <c r="F404" s="55"/>
      <c r="G404" s="45"/>
      <c r="H404" s="94"/>
      <c r="I404" s="55"/>
      <c r="J404" s="68"/>
      <c r="K404" s="69"/>
      <c r="L404" s="100"/>
      <c r="M404" s="100"/>
      <c r="N404" s="140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s="15" customFormat="1" ht="15.95" customHeight="1" outlineLevel="1" x14ac:dyDescent="0.3">
      <c r="A405" s="297"/>
      <c r="B405" s="51"/>
      <c r="C405" s="46"/>
      <c r="D405" s="32"/>
      <c r="E405" s="44"/>
      <c r="F405" s="62"/>
      <c r="G405" s="45"/>
      <c r="H405" s="46"/>
      <c r="I405" s="62"/>
      <c r="J405" s="68"/>
      <c r="K405" s="69"/>
      <c r="L405" s="100"/>
      <c r="M405" s="100"/>
      <c r="N405" s="140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ht="15.95" customHeight="1" outlineLevel="1" x14ac:dyDescent="0.3">
      <c r="A406" s="297"/>
      <c r="B406" s="299"/>
      <c r="C406" s="112"/>
      <c r="D406" s="32"/>
      <c r="E406" s="33"/>
      <c r="F406" s="300"/>
      <c r="G406" s="300"/>
      <c r="H406" s="119"/>
      <c r="I406" s="55"/>
      <c r="J406" s="68"/>
      <c r="K406" s="69"/>
    </row>
    <row r="407" spans="1:69" ht="15.95" customHeight="1" outlineLevel="1" x14ac:dyDescent="0.3">
      <c r="A407" s="297"/>
      <c r="B407" s="299"/>
      <c r="C407" s="112"/>
      <c r="D407" s="32"/>
      <c r="E407" s="33"/>
      <c r="F407" s="300"/>
      <c r="G407" s="300"/>
      <c r="H407" s="119"/>
      <c r="I407" s="55"/>
      <c r="J407" s="68"/>
      <c r="K407" s="69"/>
    </row>
    <row r="408" spans="1:69" s="2" customFormat="1" ht="15.95" customHeight="1" outlineLevel="2" x14ac:dyDescent="0.3">
      <c r="A408" s="297">
        <v>1</v>
      </c>
      <c r="B408" s="299" t="s">
        <v>66</v>
      </c>
      <c r="C408" s="301" t="s">
        <v>208</v>
      </c>
      <c r="D408" s="32" t="s">
        <v>70</v>
      </c>
      <c r="E408" s="33" t="s">
        <v>11</v>
      </c>
      <c r="F408" s="55" t="s">
        <v>11</v>
      </c>
      <c r="G408" s="55" t="s">
        <v>107</v>
      </c>
      <c r="H408" s="119">
        <v>3</v>
      </c>
      <c r="I408" s="62">
        <v>1.2</v>
      </c>
      <c r="J408" s="69">
        <v>28</v>
      </c>
      <c r="K408" s="69">
        <f t="shared" ref="K408:K475" si="109">(H408*I408*J408)</f>
        <v>100.79999999999998</v>
      </c>
      <c r="L408" s="141"/>
      <c r="M408" s="141"/>
      <c r="N408" s="141"/>
      <c r="O408" s="141"/>
      <c r="P408" s="141"/>
      <c r="Q408" s="141"/>
      <c r="R408" s="141"/>
      <c r="S408" s="141"/>
      <c r="T408" s="141"/>
      <c r="U408" s="141"/>
      <c r="V408" s="141"/>
      <c r="W408" s="141"/>
      <c r="X408" s="141"/>
      <c r="Y408" s="141"/>
      <c r="Z408" s="141"/>
      <c r="AA408" s="141"/>
      <c r="AB408" s="141"/>
      <c r="AC408" s="141"/>
      <c r="AD408" s="141"/>
      <c r="AE408" s="141"/>
      <c r="AF408" s="22"/>
      <c r="AG408" s="22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s="205" customFormat="1" ht="15.95" customHeight="1" outlineLevel="1" x14ac:dyDescent="0.3">
      <c r="A409" s="297"/>
      <c r="B409" s="206" t="s">
        <v>802</v>
      </c>
      <c r="C409" s="115"/>
      <c r="D409" s="32"/>
      <c r="E409" s="302"/>
      <c r="F409" s="299"/>
      <c r="G409" s="209"/>
      <c r="H409" s="163">
        <f>SUBTOTAL(9,H408:H408)</f>
        <v>3</v>
      </c>
      <c r="I409" s="54"/>
      <c r="J409" s="300"/>
      <c r="K409" s="69"/>
      <c r="L409" s="65"/>
      <c r="M409" s="65"/>
      <c r="N409" s="13"/>
      <c r="O409" s="442"/>
      <c r="P409" s="442"/>
      <c r="Q409" s="442"/>
      <c r="R409" s="442"/>
      <c r="S409" s="442"/>
      <c r="T409" s="442"/>
      <c r="U409" s="442"/>
      <c r="V409" s="442"/>
      <c r="W409" s="442"/>
      <c r="X409" s="442"/>
      <c r="Y409" s="442"/>
      <c r="Z409" s="442"/>
      <c r="AA409" s="442"/>
      <c r="AB409" s="442"/>
      <c r="AC409" s="442"/>
      <c r="AD409" s="442"/>
      <c r="AE409" s="442"/>
      <c r="AF409" s="442"/>
      <c r="AG409" s="442"/>
    </row>
    <row r="410" spans="1:69" s="8" customFormat="1" ht="15.95" customHeight="1" outlineLevel="1" x14ac:dyDescent="0.3">
      <c r="A410" s="297"/>
      <c r="B410" s="51"/>
      <c r="C410" s="115"/>
      <c r="D410" s="32"/>
      <c r="E410" s="302"/>
      <c r="F410" s="54"/>
      <c r="G410" s="45"/>
      <c r="H410" s="163"/>
      <c r="I410" s="54"/>
      <c r="J410" s="300"/>
      <c r="K410" s="69"/>
      <c r="L410" s="65"/>
      <c r="M410" s="65"/>
      <c r="N410" s="13"/>
      <c r="O410" s="442"/>
      <c r="P410" s="442"/>
      <c r="Q410" s="442"/>
      <c r="R410" s="442"/>
      <c r="S410" s="442"/>
      <c r="T410" s="442"/>
      <c r="U410" s="442"/>
      <c r="V410" s="442"/>
      <c r="W410" s="442"/>
      <c r="X410" s="442"/>
      <c r="Y410" s="442"/>
      <c r="Z410" s="442"/>
      <c r="AA410" s="442"/>
      <c r="AB410" s="442"/>
      <c r="AC410" s="442"/>
      <c r="AD410" s="442"/>
      <c r="AE410" s="442"/>
      <c r="AF410" s="442"/>
      <c r="AG410" s="442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1"/>
      <c r="BH410" s="11"/>
      <c r="BI410" s="11"/>
      <c r="BJ410" s="11"/>
      <c r="BK410" s="11"/>
      <c r="BL410" s="11"/>
      <c r="BM410" s="11"/>
      <c r="BN410" s="11"/>
      <c r="BO410" s="11"/>
      <c r="BP410" s="11"/>
      <c r="BQ410" s="11"/>
    </row>
    <row r="411" spans="1:69" s="8" customFormat="1" ht="15.95" customHeight="1" outlineLevel="1" x14ac:dyDescent="0.3">
      <c r="A411" s="297"/>
      <c r="B411" s="299"/>
      <c r="C411" s="116"/>
      <c r="D411" s="32"/>
      <c r="E411" s="302"/>
      <c r="F411" s="299"/>
      <c r="G411" s="300"/>
      <c r="H411" s="127"/>
      <c r="I411" s="54"/>
      <c r="J411" s="300"/>
      <c r="K411" s="69"/>
      <c r="L411" s="65"/>
      <c r="M411" s="65"/>
      <c r="N411" s="13"/>
      <c r="O411" s="442"/>
      <c r="P411" s="442"/>
      <c r="Q411" s="442"/>
      <c r="R411" s="442"/>
      <c r="S411" s="442"/>
      <c r="T411" s="442"/>
      <c r="U411" s="442"/>
      <c r="V411" s="442"/>
      <c r="W411" s="442"/>
      <c r="X411" s="442"/>
      <c r="Y411" s="442"/>
      <c r="Z411" s="442"/>
      <c r="AA411" s="442"/>
      <c r="AB411" s="442"/>
      <c r="AC411" s="442"/>
      <c r="AD411" s="442"/>
      <c r="AE411" s="442"/>
      <c r="AF411" s="442"/>
      <c r="AG411" s="442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1"/>
      <c r="BH411" s="11"/>
      <c r="BI411" s="11"/>
      <c r="BJ411" s="11"/>
      <c r="BK411" s="11"/>
      <c r="BL411" s="11"/>
      <c r="BM411" s="11"/>
      <c r="BN411" s="11"/>
      <c r="BO411" s="11"/>
      <c r="BP411" s="11"/>
      <c r="BQ411" s="11"/>
    </row>
    <row r="412" spans="1:69" s="3" customFormat="1" ht="15.95" customHeight="1" outlineLevel="1" x14ac:dyDescent="0.3">
      <c r="A412" s="297"/>
      <c r="B412" s="300"/>
      <c r="C412" s="109"/>
      <c r="D412" s="32"/>
      <c r="E412" s="302"/>
      <c r="F412" s="299"/>
      <c r="G412" s="300"/>
      <c r="H412" s="119"/>
      <c r="I412" s="54"/>
      <c r="J412" s="68"/>
      <c r="K412" s="69"/>
      <c r="L412" s="100"/>
      <c r="M412" s="100"/>
      <c r="N412" s="140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</row>
    <row r="413" spans="1:69" s="4" customFormat="1" ht="15.95" customHeight="1" outlineLevel="2" x14ac:dyDescent="0.3">
      <c r="A413" s="297">
        <v>1</v>
      </c>
      <c r="B413" s="300" t="s">
        <v>72</v>
      </c>
      <c r="C413" s="110" t="s">
        <v>215</v>
      </c>
      <c r="D413" s="32" t="s">
        <v>126</v>
      </c>
      <c r="E413" s="33" t="s">
        <v>17</v>
      </c>
      <c r="F413" s="55" t="s">
        <v>17</v>
      </c>
      <c r="G413" s="43" t="s">
        <v>30</v>
      </c>
      <c r="H413" s="123">
        <v>14.113</v>
      </c>
      <c r="I413" s="55">
        <v>1.2</v>
      </c>
      <c r="J413" s="69">
        <v>35</v>
      </c>
      <c r="K413" s="69">
        <f t="shared" si="109"/>
        <v>592.74599999999987</v>
      </c>
      <c r="L413" s="141"/>
      <c r="M413" s="141"/>
      <c r="N413" s="141"/>
      <c r="O413" s="141"/>
      <c r="P413" s="141"/>
      <c r="Q413" s="141"/>
      <c r="R413" s="141"/>
      <c r="S413" s="141"/>
      <c r="T413" s="141"/>
      <c r="U413" s="141"/>
      <c r="V413" s="141"/>
      <c r="W413" s="141"/>
      <c r="X413" s="141"/>
      <c r="Y413" s="22"/>
      <c r="Z413" s="22"/>
      <c r="AA413" s="22"/>
      <c r="AB413" s="22"/>
      <c r="AC413" s="22"/>
      <c r="AD413" s="22"/>
      <c r="AE413" s="22"/>
      <c r="AF413" s="22"/>
      <c r="AG413" s="22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s="4" customFormat="1" ht="15.95" customHeight="1" outlineLevel="2" x14ac:dyDescent="0.3">
      <c r="A414" s="297">
        <v>2</v>
      </c>
      <c r="B414" s="300" t="s">
        <v>72</v>
      </c>
      <c r="C414" s="110" t="s">
        <v>216</v>
      </c>
      <c r="D414" s="32" t="s">
        <v>73</v>
      </c>
      <c r="E414" s="33" t="s">
        <v>17</v>
      </c>
      <c r="F414" s="55" t="s">
        <v>17</v>
      </c>
      <c r="G414" s="55" t="s">
        <v>107</v>
      </c>
      <c r="H414" s="119">
        <v>11.621</v>
      </c>
      <c r="I414" s="55">
        <v>1.2</v>
      </c>
      <c r="J414" s="69">
        <v>35</v>
      </c>
      <c r="K414" s="69">
        <f t="shared" si="109"/>
        <v>488.08199999999999</v>
      </c>
      <c r="L414" s="141"/>
      <c r="M414" s="141"/>
      <c r="N414" s="141"/>
      <c r="O414" s="141"/>
      <c r="P414" s="141"/>
      <c r="Q414" s="141"/>
      <c r="R414" s="141"/>
      <c r="S414" s="141"/>
      <c r="T414" s="141"/>
      <c r="U414" s="141"/>
      <c r="V414" s="141"/>
      <c r="W414" s="141"/>
      <c r="X414" s="141"/>
      <c r="Y414" s="22"/>
      <c r="Z414" s="22"/>
      <c r="AA414" s="22"/>
      <c r="AB414" s="22"/>
      <c r="AC414" s="22"/>
      <c r="AD414" s="22"/>
      <c r="AE414" s="22"/>
      <c r="AF414" s="22"/>
      <c r="AG414" s="22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s="4" customFormat="1" ht="15.95" customHeight="1" outlineLevel="2" x14ac:dyDescent="0.3">
      <c r="A415" s="297">
        <v>3</v>
      </c>
      <c r="B415" s="300" t="s">
        <v>72</v>
      </c>
      <c r="C415" s="110" t="s">
        <v>217</v>
      </c>
      <c r="D415" s="32" t="s">
        <v>126</v>
      </c>
      <c r="E415" s="33" t="s">
        <v>19</v>
      </c>
      <c r="F415" s="300" t="s">
        <v>19</v>
      </c>
      <c r="G415" s="300" t="s">
        <v>107</v>
      </c>
      <c r="H415" s="123">
        <v>2.988</v>
      </c>
      <c r="I415" s="55">
        <v>0.7</v>
      </c>
      <c r="J415" s="69">
        <v>35</v>
      </c>
      <c r="K415" s="69">
        <f t="shared" si="109"/>
        <v>73.205999999999989</v>
      </c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141"/>
      <c r="W415" s="141"/>
      <c r="X415" s="141"/>
      <c r="Y415" s="141"/>
      <c r="Z415" s="141"/>
      <c r="AA415" s="141"/>
      <c r="AB415" s="141"/>
      <c r="AC415" s="141"/>
      <c r="AD415" s="141"/>
      <c r="AE415" s="141"/>
      <c r="AF415" s="141"/>
      <c r="AG415" s="141"/>
      <c r="AH415" s="388">
        <f t="shared" ref="AH415:AP415" si="110">(AG415+7.32)</f>
        <v>7.32</v>
      </c>
      <c r="AI415" s="69">
        <f t="shared" si="110"/>
        <v>14.64</v>
      </c>
      <c r="AJ415" s="69">
        <f t="shared" si="110"/>
        <v>21.96</v>
      </c>
      <c r="AK415" s="69">
        <f t="shared" si="110"/>
        <v>29.28</v>
      </c>
      <c r="AL415" s="69">
        <f t="shared" si="110"/>
        <v>36.6</v>
      </c>
      <c r="AM415" s="69">
        <f t="shared" si="110"/>
        <v>43.92</v>
      </c>
      <c r="AN415" s="69">
        <f t="shared" si="110"/>
        <v>51.24</v>
      </c>
      <c r="AO415" s="69">
        <f t="shared" si="110"/>
        <v>58.56</v>
      </c>
      <c r="AP415" s="69">
        <f t="shared" si="110"/>
        <v>65.88</v>
      </c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s="15" customFormat="1" ht="15.95" customHeight="1" outlineLevel="2" x14ac:dyDescent="0.3">
      <c r="A416" s="297">
        <v>4</v>
      </c>
      <c r="B416" s="49" t="s">
        <v>72</v>
      </c>
      <c r="C416" s="32" t="s">
        <v>587</v>
      </c>
      <c r="D416" s="32" t="s">
        <v>32</v>
      </c>
      <c r="E416" s="49" t="s">
        <v>19</v>
      </c>
      <c r="F416" s="55" t="s">
        <v>19</v>
      </c>
      <c r="G416" s="45" t="s">
        <v>30</v>
      </c>
      <c r="H416" s="119">
        <v>5.22</v>
      </c>
      <c r="I416" s="55">
        <v>0.7</v>
      </c>
      <c r="J416" s="69">
        <v>35</v>
      </c>
      <c r="K416" s="69">
        <f t="shared" si="109"/>
        <v>127.88999999999999</v>
      </c>
      <c r="L416" s="141"/>
      <c r="M416" s="141"/>
      <c r="N416" s="141"/>
      <c r="O416" s="141"/>
      <c r="P416" s="141"/>
      <c r="Q416" s="141"/>
      <c r="R416" s="141"/>
      <c r="S416" s="141"/>
      <c r="T416" s="141"/>
      <c r="U416" s="141"/>
      <c r="V416" s="141"/>
      <c r="W416" s="141"/>
      <c r="X416" s="141"/>
      <c r="Y416" s="141"/>
      <c r="Z416" s="141"/>
      <c r="AA416" s="141"/>
      <c r="AB416" s="141"/>
      <c r="AC416" s="141"/>
      <c r="AD416" s="141"/>
      <c r="AE416" s="141"/>
      <c r="AF416" s="141"/>
      <c r="AG416" s="141"/>
      <c r="AH416" s="388">
        <f t="shared" ref="AH416:AP416" si="111">(AG416+12.79)</f>
        <v>12.79</v>
      </c>
      <c r="AI416" s="69">
        <f t="shared" si="111"/>
        <v>25.58</v>
      </c>
      <c r="AJ416" s="69">
        <f t="shared" si="111"/>
        <v>38.369999999999997</v>
      </c>
      <c r="AK416" s="69">
        <f t="shared" si="111"/>
        <v>51.16</v>
      </c>
      <c r="AL416" s="69">
        <f t="shared" si="111"/>
        <v>63.949999999999996</v>
      </c>
      <c r="AM416" s="69">
        <f t="shared" si="111"/>
        <v>76.739999999999995</v>
      </c>
      <c r="AN416" s="69">
        <f t="shared" si="111"/>
        <v>89.53</v>
      </c>
      <c r="AO416" s="69">
        <f t="shared" si="111"/>
        <v>102.32</v>
      </c>
      <c r="AP416" s="69">
        <f t="shared" si="111"/>
        <v>115.10999999999999</v>
      </c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s="15" customFormat="1" ht="15.95" customHeight="1" outlineLevel="2" x14ac:dyDescent="0.3">
      <c r="A417" s="297">
        <v>5</v>
      </c>
      <c r="B417" s="161" t="s">
        <v>72</v>
      </c>
      <c r="C417" s="32" t="s">
        <v>634</v>
      </c>
      <c r="D417" s="157" t="s">
        <v>635</v>
      </c>
      <c r="E417" s="44"/>
      <c r="F417" s="300" t="s">
        <v>17</v>
      </c>
      <c r="G417" s="156" t="s">
        <v>36</v>
      </c>
      <c r="H417" s="32">
        <v>26.428999999999998</v>
      </c>
      <c r="I417" s="55">
        <v>1.2</v>
      </c>
      <c r="J417" s="69">
        <v>35</v>
      </c>
      <c r="K417" s="69">
        <f t="shared" si="109"/>
        <v>1110.0179999999998</v>
      </c>
      <c r="L417" s="141"/>
      <c r="M417" s="141"/>
      <c r="N417" s="141"/>
      <c r="O417" s="141"/>
      <c r="P417" s="141"/>
      <c r="Q417" s="141"/>
      <c r="R417" s="141"/>
      <c r="S417" s="141"/>
      <c r="T417" s="141"/>
      <c r="U417" s="141"/>
      <c r="V417" s="141"/>
      <c r="W417" s="141"/>
      <c r="X417" s="141"/>
      <c r="Y417" s="141"/>
      <c r="Z417" s="141"/>
      <c r="AA417" s="141"/>
      <c r="AB417" s="141"/>
      <c r="AC417" s="141"/>
      <c r="AD417" s="141"/>
      <c r="AE417" s="141"/>
      <c r="AF417" s="141"/>
      <c r="AG417" s="141"/>
      <c r="AH417" s="388"/>
      <c r="AI417" s="69"/>
      <c r="AJ417" s="69"/>
      <c r="AK417" s="69"/>
      <c r="AL417" s="69"/>
      <c r="AM417" s="69"/>
      <c r="AN417" s="69"/>
      <c r="AO417" s="69"/>
      <c r="AP417" s="69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s="15" customFormat="1" ht="15.95" customHeight="1" outlineLevel="2" x14ac:dyDescent="0.3">
      <c r="A418" s="297">
        <v>6</v>
      </c>
      <c r="B418" s="173" t="s">
        <v>72</v>
      </c>
      <c r="C418" s="46" t="s">
        <v>366</v>
      </c>
      <c r="D418" s="157" t="s">
        <v>405</v>
      </c>
      <c r="E418" s="44" t="s">
        <v>19</v>
      </c>
      <c r="F418" s="42" t="s">
        <v>19</v>
      </c>
      <c r="G418" s="156" t="s">
        <v>368</v>
      </c>
      <c r="H418" s="46">
        <v>3.3239999999999998</v>
      </c>
      <c r="I418" s="55">
        <v>0.7</v>
      </c>
      <c r="J418" s="69">
        <v>35</v>
      </c>
      <c r="K418" s="69">
        <f t="shared" si="109"/>
        <v>81.437999999999988</v>
      </c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141"/>
      <c r="W418" s="141"/>
      <c r="X418" s="141"/>
      <c r="Y418" s="141"/>
      <c r="Z418" s="141"/>
      <c r="AA418" s="141"/>
      <c r="AB418" s="141"/>
      <c r="AC418" s="141"/>
      <c r="AD418" s="141"/>
      <c r="AE418" s="141"/>
      <c r="AF418" s="141"/>
      <c r="AG418" s="141"/>
      <c r="AH418" s="388">
        <f t="shared" ref="AH418:AP418" si="112">(AG418+8.14)</f>
        <v>8.14</v>
      </c>
      <c r="AI418" s="69">
        <f t="shared" si="112"/>
        <v>16.28</v>
      </c>
      <c r="AJ418" s="69">
        <f t="shared" si="112"/>
        <v>24.42</v>
      </c>
      <c r="AK418" s="69">
        <f t="shared" si="112"/>
        <v>32.56</v>
      </c>
      <c r="AL418" s="69">
        <f t="shared" si="112"/>
        <v>40.700000000000003</v>
      </c>
      <c r="AM418" s="69">
        <f t="shared" si="112"/>
        <v>48.84</v>
      </c>
      <c r="AN418" s="69">
        <f t="shared" si="112"/>
        <v>56.980000000000004</v>
      </c>
      <c r="AO418" s="69">
        <f t="shared" si="112"/>
        <v>65.12</v>
      </c>
      <c r="AP418" s="69">
        <f t="shared" si="112"/>
        <v>73.260000000000005</v>
      </c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s="15" customFormat="1" ht="15.95" customHeight="1" outlineLevel="2" x14ac:dyDescent="0.3">
      <c r="A419" s="297">
        <v>7</v>
      </c>
      <c r="B419" s="173" t="s">
        <v>72</v>
      </c>
      <c r="C419" s="46" t="s">
        <v>367</v>
      </c>
      <c r="D419" s="157" t="s">
        <v>127</v>
      </c>
      <c r="E419" s="44" t="s">
        <v>38</v>
      </c>
      <c r="F419" s="299" t="s">
        <v>38</v>
      </c>
      <c r="G419" s="156" t="s">
        <v>30</v>
      </c>
      <c r="H419" s="46">
        <v>3.7749999999999999</v>
      </c>
      <c r="I419" s="55">
        <v>0.7</v>
      </c>
      <c r="J419" s="69">
        <v>35</v>
      </c>
      <c r="K419" s="69">
        <f t="shared" si="109"/>
        <v>92.487499999999983</v>
      </c>
      <c r="L419" s="141"/>
      <c r="M419" s="141"/>
      <c r="N419" s="141"/>
      <c r="O419" s="141"/>
      <c r="P419" s="141"/>
      <c r="Q419" s="141"/>
      <c r="R419" s="141"/>
      <c r="S419" s="141"/>
      <c r="T419" s="141"/>
      <c r="U419" s="141"/>
      <c r="V419" s="141"/>
      <c r="W419" s="141"/>
      <c r="X419" s="141"/>
      <c r="Y419" s="141"/>
      <c r="Z419" s="141"/>
      <c r="AA419" s="141"/>
      <c r="AB419" s="141"/>
      <c r="AC419" s="141"/>
      <c r="AD419" s="141"/>
      <c r="AE419" s="141"/>
      <c r="AF419" s="141"/>
      <c r="AG419" s="141"/>
      <c r="AH419" s="388">
        <f t="shared" ref="AH419:AP419" si="113">(AG419+9.25)</f>
        <v>9.25</v>
      </c>
      <c r="AI419" s="69">
        <f t="shared" si="113"/>
        <v>18.5</v>
      </c>
      <c r="AJ419" s="69">
        <f t="shared" si="113"/>
        <v>27.75</v>
      </c>
      <c r="AK419" s="69">
        <f t="shared" si="113"/>
        <v>37</v>
      </c>
      <c r="AL419" s="69">
        <f t="shared" si="113"/>
        <v>46.25</v>
      </c>
      <c r="AM419" s="69">
        <f t="shared" si="113"/>
        <v>55.5</v>
      </c>
      <c r="AN419" s="69">
        <f t="shared" si="113"/>
        <v>64.75</v>
      </c>
      <c r="AO419" s="69">
        <f t="shared" si="113"/>
        <v>74</v>
      </c>
      <c r="AP419" s="69">
        <f t="shared" si="113"/>
        <v>83.25</v>
      </c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s="96" customFormat="1" ht="15.95" customHeight="1" outlineLevel="2" x14ac:dyDescent="0.3">
      <c r="A420" s="297">
        <v>8</v>
      </c>
      <c r="B420" s="173" t="s">
        <v>72</v>
      </c>
      <c r="C420" s="354" t="s">
        <v>771</v>
      </c>
      <c r="D420" s="159" t="s">
        <v>635</v>
      </c>
      <c r="E420" s="146"/>
      <c r="F420" s="328" t="s">
        <v>17</v>
      </c>
      <c r="G420" s="160" t="s">
        <v>36</v>
      </c>
      <c r="H420" s="354">
        <v>26.248999999999999</v>
      </c>
      <c r="I420" s="55">
        <v>1.2</v>
      </c>
      <c r="J420" s="69">
        <v>35</v>
      </c>
      <c r="K420" s="69">
        <f t="shared" si="109"/>
        <v>1102.4579999999999</v>
      </c>
      <c r="L420" s="141"/>
      <c r="M420" s="141"/>
      <c r="N420" s="141"/>
      <c r="O420" s="141"/>
      <c r="P420" s="141"/>
      <c r="Q420" s="141"/>
      <c r="R420" s="141"/>
      <c r="S420" s="141"/>
      <c r="T420" s="141"/>
      <c r="U420" s="141"/>
      <c r="V420" s="141"/>
      <c r="W420" s="141"/>
      <c r="X420" s="141"/>
      <c r="Y420" s="141"/>
      <c r="Z420" s="141"/>
      <c r="AA420" s="141"/>
      <c r="AB420" s="141"/>
      <c r="AC420" s="141"/>
      <c r="AD420" s="141"/>
      <c r="AE420" s="141"/>
      <c r="AF420" s="141"/>
      <c r="AG420" s="141"/>
      <c r="AH420" s="388"/>
      <c r="AI420" s="69"/>
      <c r="AJ420" s="69"/>
      <c r="AK420" s="69"/>
      <c r="AL420" s="69"/>
      <c r="AM420" s="69"/>
      <c r="AN420" s="69"/>
      <c r="AO420" s="69"/>
      <c r="AP420" s="69"/>
    </row>
    <row r="421" spans="1:69" s="352" customFormat="1" ht="15.95" customHeight="1" outlineLevel="2" x14ac:dyDescent="0.3">
      <c r="A421" s="297">
        <v>9</v>
      </c>
      <c r="B421" s="173" t="s">
        <v>72</v>
      </c>
      <c r="C421" s="429" t="s">
        <v>588</v>
      </c>
      <c r="D421" s="429" t="s">
        <v>589</v>
      </c>
      <c r="E421" s="430" t="s">
        <v>19</v>
      </c>
      <c r="F421" s="300" t="s">
        <v>19</v>
      </c>
      <c r="G421" s="43" t="s">
        <v>30</v>
      </c>
      <c r="H421" s="429">
        <v>9.109</v>
      </c>
      <c r="I421" s="434">
        <v>0.7</v>
      </c>
      <c r="J421" s="69">
        <v>35</v>
      </c>
      <c r="K421" s="69">
        <f t="shared" si="109"/>
        <v>223.17049999999998</v>
      </c>
      <c r="L421" s="141"/>
      <c r="M421" s="141"/>
      <c r="N421" s="141"/>
      <c r="O421" s="141"/>
      <c r="P421" s="141"/>
      <c r="Q421" s="141"/>
      <c r="R421" s="141"/>
      <c r="S421" s="141"/>
      <c r="T421" s="141"/>
      <c r="U421" s="141"/>
      <c r="V421" s="141"/>
      <c r="W421" s="141"/>
      <c r="X421" s="141"/>
      <c r="Y421" s="141"/>
      <c r="Z421" s="141"/>
      <c r="AA421" s="321"/>
      <c r="AB421" s="321"/>
      <c r="AC421" s="321"/>
      <c r="AD421" s="321"/>
      <c r="AE421" s="321"/>
      <c r="AF421" s="321"/>
      <c r="AG421" s="321"/>
      <c r="AH421" s="321"/>
      <c r="AI421" s="321"/>
      <c r="AJ421" s="321"/>
      <c r="AK421" s="321"/>
      <c r="AL421" s="321"/>
      <c r="AM421" s="321"/>
      <c r="AN421" s="321"/>
      <c r="AO421" s="321"/>
      <c r="AP421" s="321"/>
    </row>
    <row r="422" spans="1:69" s="352" customFormat="1" ht="15.95" customHeight="1" outlineLevel="2" x14ac:dyDescent="0.3">
      <c r="A422" s="297">
        <v>10</v>
      </c>
      <c r="B422" s="173" t="s">
        <v>72</v>
      </c>
      <c r="C422" s="429" t="s">
        <v>586</v>
      </c>
      <c r="D422" s="429" t="s">
        <v>127</v>
      </c>
      <c r="E422" s="430" t="s">
        <v>804</v>
      </c>
      <c r="F422" s="300" t="s">
        <v>19</v>
      </c>
      <c r="G422" s="43" t="s">
        <v>30</v>
      </c>
      <c r="H422" s="429">
        <v>13.15</v>
      </c>
      <c r="I422" s="434">
        <v>1.2</v>
      </c>
      <c r="J422" s="69">
        <v>35</v>
      </c>
      <c r="K422" s="69">
        <f t="shared" si="109"/>
        <v>552.29999999999995</v>
      </c>
      <c r="L422" s="141"/>
      <c r="M422" s="141"/>
      <c r="N422" s="141"/>
      <c r="O422" s="141"/>
      <c r="P422" s="141"/>
      <c r="Q422" s="141"/>
      <c r="R422" s="141"/>
      <c r="S422" s="141"/>
      <c r="T422" s="141"/>
      <c r="U422" s="141"/>
      <c r="V422" s="141"/>
      <c r="W422" s="141"/>
      <c r="X422" s="141"/>
      <c r="Y422" s="141"/>
      <c r="Z422" s="141"/>
      <c r="AA422" s="321"/>
      <c r="AB422" s="321"/>
      <c r="AC422" s="321"/>
      <c r="AD422" s="321"/>
      <c r="AE422" s="321"/>
      <c r="AF422" s="321"/>
      <c r="AG422" s="321"/>
      <c r="AH422" s="321"/>
      <c r="AI422" s="321"/>
      <c r="AJ422" s="321"/>
      <c r="AK422" s="321"/>
      <c r="AL422" s="321"/>
      <c r="AM422" s="321"/>
      <c r="AN422" s="321"/>
      <c r="AO422" s="321"/>
      <c r="AP422" s="321"/>
    </row>
    <row r="423" spans="1:69" s="352" customFormat="1" ht="15.95" customHeight="1" outlineLevel="2" x14ac:dyDescent="0.3">
      <c r="A423" s="297">
        <v>11</v>
      </c>
      <c r="B423" s="173" t="s">
        <v>72</v>
      </c>
      <c r="C423" s="429" t="s">
        <v>636</v>
      </c>
      <c r="D423" s="429" t="s">
        <v>585</v>
      </c>
      <c r="E423" s="430" t="s">
        <v>19</v>
      </c>
      <c r="F423" s="300" t="s">
        <v>19</v>
      </c>
      <c r="G423" s="43" t="s">
        <v>30</v>
      </c>
      <c r="H423" s="429">
        <v>8.5559999999999992</v>
      </c>
      <c r="I423" s="178">
        <v>0.7</v>
      </c>
      <c r="J423" s="69">
        <v>35</v>
      </c>
      <c r="K423" s="69">
        <f t="shared" si="109"/>
        <v>209.62199999999999</v>
      </c>
      <c r="L423" s="141"/>
      <c r="M423" s="141"/>
      <c r="N423" s="141"/>
      <c r="O423" s="141"/>
      <c r="P423" s="141"/>
      <c r="Q423" s="141"/>
      <c r="R423" s="141"/>
      <c r="S423" s="141"/>
      <c r="T423" s="141"/>
      <c r="U423" s="141"/>
      <c r="V423" s="141"/>
      <c r="W423" s="141"/>
      <c r="X423" s="141"/>
      <c r="Y423" s="141"/>
      <c r="Z423" s="141"/>
      <c r="AA423" s="321"/>
      <c r="AB423" s="321"/>
      <c r="AC423" s="321"/>
      <c r="AD423" s="321"/>
      <c r="AE423" s="321"/>
      <c r="AF423" s="321"/>
      <c r="AG423" s="321"/>
      <c r="AH423" s="321"/>
      <c r="AI423" s="321"/>
      <c r="AJ423" s="321"/>
      <c r="AK423" s="321"/>
      <c r="AL423" s="321"/>
      <c r="AM423" s="321"/>
      <c r="AN423" s="321"/>
      <c r="AO423" s="321"/>
      <c r="AP423" s="321"/>
    </row>
    <row r="424" spans="1:69" s="352" customFormat="1" ht="15.95" customHeight="1" outlineLevel="2" x14ac:dyDescent="0.3">
      <c r="A424" s="297">
        <v>12</v>
      </c>
      <c r="B424" s="173" t="s">
        <v>72</v>
      </c>
      <c r="C424" s="429" t="s">
        <v>584</v>
      </c>
      <c r="D424" s="429" t="s">
        <v>585</v>
      </c>
      <c r="E424" s="430" t="s">
        <v>19</v>
      </c>
      <c r="F424" s="300" t="s">
        <v>19</v>
      </c>
      <c r="G424" s="43" t="s">
        <v>30</v>
      </c>
      <c r="H424" s="429">
        <v>4.2969999999999997</v>
      </c>
      <c r="I424" s="435">
        <v>0.7</v>
      </c>
      <c r="J424" s="388">
        <v>35</v>
      </c>
      <c r="K424" s="69">
        <f t="shared" si="109"/>
        <v>105.2765</v>
      </c>
      <c r="L424" s="141"/>
      <c r="M424" s="141"/>
      <c r="N424" s="141"/>
      <c r="O424" s="141"/>
      <c r="P424" s="141"/>
      <c r="Q424" s="141"/>
      <c r="R424" s="141"/>
      <c r="S424" s="141"/>
      <c r="T424" s="141"/>
      <c r="U424" s="141"/>
      <c r="V424" s="141"/>
      <c r="W424" s="141"/>
      <c r="X424" s="141"/>
      <c r="Y424" s="141"/>
      <c r="Z424" s="141"/>
      <c r="AA424" s="321"/>
      <c r="AB424" s="321"/>
      <c r="AC424" s="321"/>
      <c r="AD424" s="321"/>
      <c r="AE424" s="321"/>
      <c r="AF424" s="321"/>
      <c r="AG424" s="321"/>
      <c r="AH424" s="321"/>
      <c r="AI424" s="321"/>
      <c r="AJ424" s="321"/>
      <c r="AK424" s="321"/>
      <c r="AL424" s="321"/>
      <c r="AM424" s="321"/>
      <c r="AN424" s="321"/>
      <c r="AO424" s="321"/>
      <c r="AP424" s="321"/>
    </row>
    <row r="425" spans="1:69" s="96" customFormat="1" ht="15.95" customHeight="1" outlineLevel="1" x14ac:dyDescent="0.3">
      <c r="A425" s="297"/>
      <c r="B425" s="206" t="s">
        <v>802</v>
      </c>
      <c r="C425" s="355"/>
      <c r="D425" s="356"/>
      <c r="E425" s="357"/>
      <c r="F425" s="336"/>
      <c r="G425" s="337"/>
      <c r="H425" s="391">
        <f>SUM(H413:H424)</f>
        <v>128.83099999999999</v>
      </c>
      <c r="I425" s="336"/>
      <c r="J425" s="68"/>
      <c r="K425" s="69"/>
      <c r="L425" s="100"/>
      <c r="M425" s="100"/>
      <c r="N425" s="140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</row>
    <row r="426" spans="1:69" s="15" customFormat="1" ht="15.95" customHeight="1" outlineLevel="1" x14ac:dyDescent="0.3">
      <c r="A426" s="297"/>
      <c r="B426" s="38"/>
      <c r="C426" s="32"/>
      <c r="D426" s="32"/>
      <c r="E426" s="49"/>
      <c r="F426" s="55"/>
      <c r="G426" s="45"/>
      <c r="H426" s="133"/>
      <c r="I426" s="55"/>
      <c r="J426" s="68"/>
      <c r="K426" s="69"/>
      <c r="L426" s="100"/>
      <c r="M426" s="100"/>
      <c r="N426" s="140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s="15" customFormat="1" ht="15.95" customHeight="1" outlineLevel="1" x14ac:dyDescent="0.3">
      <c r="A427" s="297"/>
      <c r="B427" s="61"/>
      <c r="C427" s="110"/>
      <c r="D427" s="32"/>
      <c r="E427" s="302"/>
      <c r="F427" s="54"/>
      <c r="G427" s="55"/>
      <c r="H427" s="123"/>
      <c r="I427" s="54"/>
      <c r="J427" s="68"/>
      <c r="K427" s="69"/>
      <c r="L427" s="100"/>
      <c r="M427" s="100"/>
      <c r="N427" s="140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s="15" customFormat="1" ht="15.95" customHeight="1" outlineLevel="1" x14ac:dyDescent="0.3">
      <c r="A428" s="297"/>
      <c r="B428" s="61"/>
      <c r="C428" s="110"/>
      <c r="D428" s="32"/>
      <c r="E428" s="302"/>
      <c r="F428" s="54"/>
      <c r="G428" s="55"/>
      <c r="H428" s="123"/>
      <c r="I428" s="54"/>
      <c r="J428" s="68"/>
      <c r="K428" s="69"/>
      <c r="L428" s="100"/>
      <c r="M428" s="100"/>
      <c r="N428" s="140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s="3" customFormat="1" ht="15.95" customHeight="1" outlineLevel="2" x14ac:dyDescent="0.3">
      <c r="A429" s="297">
        <v>1</v>
      </c>
      <c r="B429" s="300" t="s">
        <v>74</v>
      </c>
      <c r="C429" s="29" t="s">
        <v>218</v>
      </c>
      <c r="D429" s="32" t="s">
        <v>75</v>
      </c>
      <c r="E429" s="33" t="s">
        <v>17</v>
      </c>
      <c r="F429" s="300" t="s">
        <v>17</v>
      </c>
      <c r="G429" s="300" t="s">
        <v>107</v>
      </c>
      <c r="H429" s="32">
        <v>5.5540000000000003</v>
      </c>
      <c r="I429" s="62">
        <v>1.2</v>
      </c>
      <c r="J429" s="69">
        <v>36</v>
      </c>
      <c r="K429" s="69">
        <f t="shared" si="109"/>
        <v>239.93280000000001</v>
      </c>
      <c r="L429" s="141"/>
      <c r="M429" s="141"/>
      <c r="N429" s="141"/>
      <c r="O429" s="141"/>
      <c r="P429" s="141"/>
      <c r="Q429" s="141"/>
      <c r="R429" s="141"/>
      <c r="S429" s="141"/>
      <c r="T429" s="141"/>
      <c r="U429" s="141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</row>
    <row r="430" spans="1:69" s="3" customFormat="1" ht="15.95" customHeight="1" outlineLevel="2" x14ac:dyDescent="0.3">
      <c r="A430" s="297">
        <v>2</v>
      </c>
      <c r="B430" s="300" t="s">
        <v>74</v>
      </c>
      <c r="C430" s="29" t="s">
        <v>219</v>
      </c>
      <c r="D430" s="32" t="s">
        <v>76</v>
      </c>
      <c r="E430" s="33" t="s">
        <v>19</v>
      </c>
      <c r="F430" s="300" t="s">
        <v>19</v>
      </c>
      <c r="G430" s="300" t="s">
        <v>107</v>
      </c>
      <c r="H430" s="32">
        <v>5.1859999999999999</v>
      </c>
      <c r="I430" s="55">
        <v>0.7</v>
      </c>
      <c r="J430" s="69">
        <v>36</v>
      </c>
      <c r="K430" s="69">
        <f t="shared" si="109"/>
        <v>130.68719999999999</v>
      </c>
      <c r="L430" s="141"/>
      <c r="M430" s="141"/>
      <c r="N430" s="141"/>
      <c r="O430" s="141"/>
      <c r="P430" s="141"/>
      <c r="Q430" s="141"/>
      <c r="R430" s="141"/>
      <c r="S430" s="141"/>
      <c r="T430" s="141"/>
      <c r="U430" s="141"/>
      <c r="V430" s="141"/>
      <c r="W430" s="141"/>
      <c r="X430" s="141"/>
      <c r="Y430" s="141"/>
      <c r="Z430" s="141"/>
      <c r="AA430" s="141"/>
      <c r="AB430" s="141"/>
      <c r="AC430" s="141"/>
      <c r="AD430" s="141"/>
      <c r="AE430" s="141"/>
      <c r="AF430" s="141"/>
      <c r="AG430" s="141"/>
      <c r="AH430" s="388">
        <f>(AG430+13.07)</f>
        <v>13.07</v>
      </c>
      <c r="AI430" s="69">
        <f>(AH430+13.07)</f>
        <v>26.14</v>
      </c>
      <c r="AJ430" s="69">
        <f>(AI430+13.07)</f>
        <v>39.21</v>
      </c>
      <c r="AK430" s="69">
        <f>(AJ430+13.07)</f>
        <v>52.28</v>
      </c>
    </row>
    <row r="431" spans="1:69" s="3" customFormat="1" ht="15.95" customHeight="1" outlineLevel="2" x14ac:dyDescent="0.3">
      <c r="A431" s="297">
        <v>3</v>
      </c>
      <c r="B431" s="300" t="s">
        <v>74</v>
      </c>
      <c r="C431" s="29" t="s">
        <v>221</v>
      </c>
      <c r="D431" s="32" t="s">
        <v>76</v>
      </c>
      <c r="E431" s="33" t="s">
        <v>19</v>
      </c>
      <c r="F431" s="300" t="s">
        <v>19</v>
      </c>
      <c r="G431" s="300" t="s">
        <v>107</v>
      </c>
      <c r="H431" s="32">
        <v>12.775</v>
      </c>
      <c r="I431" s="55">
        <v>1.2</v>
      </c>
      <c r="J431" s="69">
        <v>36</v>
      </c>
      <c r="K431" s="69">
        <f t="shared" si="109"/>
        <v>551.88</v>
      </c>
      <c r="L431" s="141"/>
      <c r="M431" s="141"/>
      <c r="N431" s="141"/>
      <c r="O431" s="141"/>
      <c r="P431" s="141"/>
      <c r="Q431" s="141"/>
      <c r="R431" s="141"/>
      <c r="S431" s="141"/>
      <c r="T431" s="141"/>
      <c r="U431" s="141"/>
      <c r="V431" s="141"/>
      <c r="W431" s="141"/>
      <c r="X431" s="141"/>
      <c r="Y431" s="141"/>
      <c r="Z431" s="141"/>
      <c r="AA431" s="141"/>
      <c r="AB431" s="141"/>
      <c r="AC431" s="141"/>
      <c r="AD431" s="22"/>
      <c r="AE431" s="22"/>
      <c r="AF431" s="22"/>
      <c r="AG431" s="22"/>
    </row>
    <row r="432" spans="1:69" s="3" customFormat="1" ht="15.95" customHeight="1" outlineLevel="2" x14ac:dyDescent="0.3">
      <c r="A432" s="297">
        <v>4</v>
      </c>
      <c r="B432" s="300" t="s">
        <v>74</v>
      </c>
      <c r="C432" s="29" t="s">
        <v>220</v>
      </c>
      <c r="D432" s="32" t="s">
        <v>76</v>
      </c>
      <c r="E432" s="33" t="s">
        <v>19</v>
      </c>
      <c r="F432" s="300" t="s">
        <v>19</v>
      </c>
      <c r="G432" s="300" t="s">
        <v>107</v>
      </c>
      <c r="H432" s="32">
        <v>5.899</v>
      </c>
      <c r="I432" s="55">
        <v>0.7</v>
      </c>
      <c r="J432" s="69">
        <v>36</v>
      </c>
      <c r="K432" s="69">
        <f t="shared" si="109"/>
        <v>148.65479999999999</v>
      </c>
      <c r="L432" s="141"/>
      <c r="M432" s="141"/>
      <c r="N432" s="141"/>
      <c r="O432" s="141"/>
      <c r="P432" s="141"/>
      <c r="Q432" s="141"/>
      <c r="R432" s="141"/>
      <c r="S432" s="141"/>
      <c r="T432" s="141"/>
      <c r="U432" s="141"/>
      <c r="V432" s="141"/>
      <c r="W432" s="141"/>
      <c r="X432" s="141"/>
      <c r="Y432" s="141"/>
      <c r="Z432" s="141"/>
      <c r="AA432" s="141"/>
      <c r="AB432" s="141"/>
      <c r="AC432" s="141"/>
      <c r="AD432" s="141"/>
      <c r="AE432" s="141"/>
      <c r="AF432" s="141"/>
      <c r="AG432" s="141"/>
      <c r="AH432" s="388">
        <f>(AG432+14.87)</f>
        <v>14.87</v>
      </c>
      <c r="AI432" s="69">
        <f>(AH432+14.87)</f>
        <v>29.74</v>
      </c>
      <c r="AJ432" s="69">
        <f>(AI432+14.87)</f>
        <v>44.61</v>
      </c>
      <c r="AK432" s="69">
        <f>(AJ432+14.87)</f>
        <v>59.48</v>
      </c>
    </row>
    <row r="433" spans="1:69" s="3" customFormat="1" ht="15.95" customHeight="1" outlineLevel="2" x14ac:dyDescent="0.3">
      <c r="A433" s="297">
        <v>5</v>
      </c>
      <c r="B433" s="300" t="s">
        <v>74</v>
      </c>
      <c r="C433" s="46" t="s">
        <v>222</v>
      </c>
      <c r="D433" s="32" t="s">
        <v>119</v>
      </c>
      <c r="E433" s="44" t="s">
        <v>43</v>
      </c>
      <c r="F433" s="42" t="s">
        <v>43</v>
      </c>
      <c r="G433" s="300" t="s">
        <v>107</v>
      </c>
      <c r="H433" s="121">
        <v>1.58</v>
      </c>
      <c r="I433" s="55">
        <v>0.7</v>
      </c>
      <c r="J433" s="69">
        <v>36</v>
      </c>
      <c r="K433" s="69">
        <f t="shared" si="109"/>
        <v>39.815999999999995</v>
      </c>
      <c r="L433" s="141"/>
      <c r="M433" s="141"/>
      <c r="N433" s="141"/>
      <c r="O433" s="141"/>
      <c r="P433" s="141"/>
      <c r="Q433" s="141"/>
      <c r="R433" s="141"/>
      <c r="S433" s="141"/>
      <c r="T433" s="141"/>
      <c r="U433" s="141"/>
      <c r="V433" s="141"/>
      <c r="W433" s="141"/>
      <c r="X433" s="141"/>
      <c r="Y433" s="141"/>
      <c r="Z433" s="141"/>
      <c r="AA433" s="141"/>
      <c r="AB433" s="141"/>
      <c r="AC433" s="141"/>
      <c r="AD433" s="141"/>
      <c r="AE433" s="141"/>
      <c r="AF433" s="141"/>
      <c r="AG433" s="141"/>
      <c r="AH433" s="388">
        <f>(AG433+3.98)</f>
        <v>3.98</v>
      </c>
      <c r="AI433" s="69">
        <f>(AH433+3.98)</f>
        <v>7.96</v>
      </c>
      <c r="AJ433" s="69">
        <f>(AI433+3.98)</f>
        <v>11.94</v>
      </c>
      <c r="AK433" s="69">
        <f>(AJ433+3.98)</f>
        <v>15.92</v>
      </c>
    </row>
    <row r="434" spans="1:69" s="4" customFormat="1" ht="15.95" customHeight="1" outlineLevel="2" x14ac:dyDescent="0.3">
      <c r="A434" s="297">
        <v>6</v>
      </c>
      <c r="B434" s="300" t="s">
        <v>74</v>
      </c>
      <c r="C434" s="46" t="s">
        <v>611</v>
      </c>
      <c r="D434" s="32" t="s">
        <v>77</v>
      </c>
      <c r="E434" s="32" t="s">
        <v>19</v>
      </c>
      <c r="F434" s="300" t="s">
        <v>19</v>
      </c>
      <c r="G434" s="43" t="s">
        <v>36</v>
      </c>
      <c r="H434" s="32">
        <v>14.313000000000001</v>
      </c>
      <c r="I434" s="55">
        <v>1.2</v>
      </c>
      <c r="J434" s="69">
        <v>36</v>
      </c>
      <c r="K434" s="69">
        <f t="shared" si="109"/>
        <v>618.32159999999999</v>
      </c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141"/>
      <c r="W434" s="141"/>
      <c r="X434" s="141"/>
      <c r="Y434" s="22"/>
      <c r="Z434" s="22"/>
      <c r="AA434" s="22"/>
      <c r="AB434" s="22"/>
      <c r="AC434" s="22"/>
      <c r="AD434" s="22"/>
      <c r="AE434" s="22"/>
      <c r="AF434" s="22"/>
      <c r="AG434" s="22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s="2" customFormat="1" ht="15.95" customHeight="1" outlineLevel="2" x14ac:dyDescent="0.3">
      <c r="A435" s="297">
        <v>7</v>
      </c>
      <c r="B435" s="300" t="s">
        <v>74</v>
      </c>
      <c r="C435" s="46" t="s">
        <v>612</v>
      </c>
      <c r="D435" s="32" t="s">
        <v>77</v>
      </c>
      <c r="E435" s="32" t="s">
        <v>19</v>
      </c>
      <c r="F435" s="300" t="s">
        <v>19</v>
      </c>
      <c r="G435" s="43" t="s">
        <v>36</v>
      </c>
      <c r="H435" s="32">
        <v>15.294</v>
      </c>
      <c r="I435" s="55">
        <v>1.2</v>
      </c>
      <c r="J435" s="69">
        <v>36</v>
      </c>
      <c r="K435" s="69">
        <f t="shared" si="109"/>
        <v>660.70079999999996</v>
      </c>
      <c r="L435" s="141"/>
      <c r="M435" s="141"/>
      <c r="N435" s="141"/>
      <c r="O435" s="141"/>
      <c r="P435" s="141"/>
      <c r="Q435" s="141"/>
      <c r="R435" s="141"/>
      <c r="S435" s="141"/>
      <c r="T435" s="141"/>
      <c r="U435" s="141"/>
      <c r="V435" s="141"/>
      <c r="W435" s="141"/>
      <c r="X435" s="141"/>
      <c r="Y435" s="22"/>
      <c r="Z435" s="22"/>
      <c r="AA435" s="22"/>
      <c r="AB435" s="22"/>
      <c r="AC435" s="22"/>
      <c r="AD435" s="22"/>
      <c r="AE435" s="22"/>
      <c r="AF435" s="22"/>
      <c r="AG435" s="22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s="2" customFormat="1" ht="15.95" customHeight="1" outlineLevel="2" x14ac:dyDescent="0.3">
      <c r="A436" s="297">
        <v>8</v>
      </c>
      <c r="B436" s="300" t="s">
        <v>74</v>
      </c>
      <c r="C436" s="29" t="s">
        <v>223</v>
      </c>
      <c r="D436" s="32" t="s">
        <v>71</v>
      </c>
      <c r="E436" s="33" t="s">
        <v>19</v>
      </c>
      <c r="F436" s="300" t="s">
        <v>19</v>
      </c>
      <c r="G436" s="300" t="s">
        <v>107</v>
      </c>
      <c r="H436" s="123">
        <v>3.4289999999999998</v>
      </c>
      <c r="I436" s="55">
        <v>0.7</v>
      </c>
      <c r="J436" s="69">
        <v>36</v>
      </c>
      <c r="K436" s="69">
        <f t="shared" si="109"/>
        <v>86.410799999999995</v>
      </c>
      <c r="L436" s="141"/>
      <c r="M436" s="141"/>
      <c r="N436" s="141"/>
      <c r="O436" s="141"/>
      <c r="P436" s="141"/>
      <c r="Q436" s="141"/>
      <c r="R436" s="141"/>
      <c r="S436" s="141"/>
      <c r="T436" s="141"/>
      <c r="U436" s="141"/>
      <c r="V436" s="141"/>
      <c r="W436" s="141"/>
      <c r="X436" s="141"/>
      <c r="Y436" s="141"/>
      <c r="Z436" s="141"/>
      <c r="AA436" s="141"/>
      <c r="AB436" s="141"/>
      <c r="AC436" s="141"/>
      <c r="AD436" s="141"/>
      <c r="AE436" s="141"/>
      <c r="AF436" s="141"/>
      <c r="AG436" s="141"/>
      <c r="AH436" s="388">
        <f>(AG436+8.64)</f>
        <v>8.64</v>
      </c>
      <c r="AI436" s="69">
        <f>(AH436+8.64)</f>
        <v>17.28</v>
      </c>
      <c r="AJ436" s="69">
        <f>(AI436+8.64)</f>
        <v>25.92</v>
      </c>
      <c r="AK436" s="69">
        <f>(AJ436+8.64)</f>
        <v>34.56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s="15" customFormat="1" ht="15.95" customHeight="1" outlineLevel="2" x14ac:dyDescent="0.3">
      <c r="A437" s="297">
        <v>9</v>
      </c>
      <c r="B437" s="300" t="s">
        <v>74</v>
      </c>
      <c r="C437" s="29" t="s">
        <v>224</v>
      </c>
      <c r="D437" s="32" t="s">
        <v>138</v>
      </c>
      <c r="E437" s="33" t="s">
        <v>19</v>
      </c>
      <c r="F437" s="55" t="s">
        <v>19</v>
      </c>
      <c r="G437" s="55" t="s">
        <v>107</v>
      </c>
      <c r="H437" s="123">
        <v>97.728999999999999</v>
      </c>
      <c r="I437" s="55">
        <v>1.2</v>
      </c>
      <c r="J437" s="69">
        <v>36</v>
      </c>
      <c r="K437" s="69">
        <f t="shared" si="109"/>
        <v>4221.8927999999996</v>
      </c>
      <c r="L437" s="141"/>
      <c r="M437" s="141"/>
      <c r="N437" s="141"/>
      <c r="O437" s="141"/>
      <c r="P437" s="141"/>
      <c r="Q437" s="141"/>
      <c r="R437" s="141"/>
      <c r="S437" s="141"/>
      <c r="T437" s="141"/>
      <c r="U437" s="141"/>
      <c r="V437" s="141"/>
      <c r="W437" s="141"/>
      <c r="X437" s="141"/>
      <c r="Y437" s="141"/>
      <c r="Z437" s="22"/>
      <c r="AA437" s="22"/>
      <c r="AB437" s="22"/>
      <c r="AC437" s="22"/>
      <c r="AD437" s="22"/>
      <c r="AE437" s="22"/>
      <c r="AF437" s="22"/>
      <c r="AG437" s="22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s="15" customFormat="1" ht="15.95" customHeight="1" outlineLevel="2" x14ac:dyDescent="0.3">
      <c r="A438" s="297">
        <v>10</v>
      </c>
      <c r="B438" s="300" t="s">
        <v>74</v>
      </c>
      <c r="C438" s="46" t="s">
        <v>613</v>
      </c>
      <c r="D438" s="32" t="s">
        <v>138</v>
      </c>
      <c r="E438" s="32" t="s">
        <v>17</v>
      </c>
      <c r="F438" s="55" t="s">
        <v>17</v>
      </c>
      <c r="G438" s="45" t="s">
        <v>36</v>
      </c>
      <c r="H438" s="32">
        <v>12.185</v>
      </c>
      <c r="I438" s="55">
        <v>1.2</v>
      </c>
      <c r="J438" s="69">
        <v>36</v>
      </c>
      <c r="K438" s="69">
        <f t="shared" si="109"/>
        <v>526.39200000000005</v>
      </c>
      <c r="L438" s="141"/>
      <c r="M438" s="141"/>
      <c r="N438" s="141"/>
      <c r="O438" s="141"/>
      <c r="P438" s="141"/>
      <c r="Q438" s="141"/>
      <c r="R438" s="141"/>
      <c r="S438" s="141"/>
      <c r="T438" s="141"/>
      <c r="U438" s="141"/>
      <c r="V438" s="141"/>
      <c r="W438" s="141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s="15" customFormat="1" ht="15.95" customHeight="1" outlineLevel="2" x14ac:dyDescent="0.3">
      <c r="A439" s="297">
        <v>11</v>
      </c>
      <c r="B439" s="300" t="s">
        <v>74</v>
      </c>
      <c r="C439" s="46" t="s">
        <v>296</v>
      </c>
      <c r="D439" s="32" t="s">
        <v>398</v>
      </c>
      <c r="E439" s="44" t="s">
        <v>19</v>
      </c>
      <c r="F439" s="55" t="s">
        <v>19</v>
      </c>
      <c r="G439" s="55" t="s">
        <v>107</v>
      </c>
      <c r="H439" s="46">
        <v>3.016</v>
      </c>
      <c r="I439" s="55">
        <v>0.7</v>
      </c>
      <c r="J439" s="69">
        <v>36</v>
      </c>
      <c r="K439" s="69">
        <f t="shared" si="109"/>
        <v>76.003199999999993</v>
      </c>
      <c r="L439" s="141"/>
      <c r="M439" s="141"/>
      <c r="N439" s="141"/>
      <c r="O439" s="141"/>
      <c r="P439" s="141"/>
      <c r="Q439" s="141"/>
      <c r="R439" s="141"/>
      <c r="S439" s="141"/>
      <c r="T439" s="141"/>
      <c r="U439" s="141"/>
      <c r="V439" s="141"/>
      <c r="W439" s="141"/>
      <c r="X439" s="141"/>
      <c r="Y439" s="141"/>
      <c r="Z439" s="141"/>
      <c r="AA439" s="141"/>
      <c r="AB439" s="141"/>
      <c r="AC439" s="141"/>
      <c r="AD439" s="141"/>
      <c r="AE439" s="141"/>
      <c r="AF439" s="141"/>
      <c r="AG439" s="141"/>
      <c r="AH439" s="388">
        <f>(AG439+7.6)</f>
        <v>7.6</v>
      </c>
      <c r="AI439" s="69">
        <f>(AH439+7.6)</f>
        <v>15.2</v>
      </c>
      <c r="AJ439" s="69">
        <f>(AI439+7.6)</f>
        <v>22.799999999999997</v>
      </c>
      <c r="AK439" s="69">
        <f>(AJ439+7.6)</f>
        <v>30.4</v>
      </c>
      <c r="AL439" s="69">
        <f>(AK439+7.6)</f>
        <v>38</v>
      </c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s="15" customFormat="1" ht="15.95" customHeight="1" outlineLevel="2" x14ac:dyDescent="0.3">
      <c r="A440" s="297">
        <v>12</v>
      </c>
      <c r="B440" s="300" t="s">
        <v>74</v>
      </c>
      <c r="C440" s="46" t="s">
        <v>614</v>
      </c>
      <c r="D440" s="32" t="s">
        <v>615</v>
      </c>
      <c r="E440" s="32" t="s">
        <v>19</v>
      </c>
      <c r="F440" s="55" t="s">
        <v>19</v>
      </c>
      <c r="G440" s="43" t="s">
        <v>36</v>
      </c>
      <c r="H440" s="119">
        <v>8.81</v>
      </c>
      <c r="I440" s="55">
        <v>0.7</v>
      </c>
      <c r="J440" s="69">
        <v>36</v>
      </c>
      <c r="K440" s="69">
        <f t="shared" si="109"/>
        <v>222.012</v>
      </c>
      <c r="L440" s="141"/>
      <c r="M440" s="141"/>
      <c r="N440" s="141"/>
      <c r="O440" s="141"/>
      <c r="P440" s="141"/>
      <c r="Q440" s="141"/>
      <c r="R440" s="141"/>
      <c r="S440" s="141"/>
      <c r="T440" s="141"/>
      <c r="U440" s="141"/>
      <c r="V440" s="141"/>
      <c r="W440" s="141"/>
      <c r="X440" s="141"/>
      <c r="Y440" s="141"/>
      <c r="Z440" s="141"/>
      <c r="AA440" s="141"/>
      <c r="AB440" s="141"/>
      <c r="AC440" s="141"/>
      <c r="AD440" s="141"/>
      <c r="AE440" s="141"/>
      <c r="AF440" s="141"/>
      <c r="AG440" s="141"/>
      <c r="AH440" s="388">
        <f t="shared" ref="AH440:AN440" si="114">(AG440+22.2)</f>
        <v>22.2</v>
      </c>
      <c r="AI440" s="69">
        <f t="shared" si="114"/>
        <v>44.4</v>
      </c>
      <c r="AJ440" s="69">
        <f t="shared" si="114"/>
        <v>66.599999999999994</v>
      </c>
      <c r="AK440" s="69">
        <f t="shared" si="114"/>
        <v>88.8</v>
      </c>
      <c r="AL440" s="69">
        <f t="shared" si="114"/>
        <v>111</v>
      </c>
      <c r="AM440" s="69">
        <f t="shared" si="114"/>
        <v>133.19999999999999</v>
      </c>
      <c r="AN440" s="69">
        <f t="shared" si="114"/>
        <v>155.39999999999998</v>
      </c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s="15" customFormat="1" ht="15.95" customHeight="1" outlineLevel="2" x14ac:dyDescent="0.3">
      <c r="A441" s="297">
        <v>13</v>
      </c>
      <c r="B441" s="300" t="s">
        <v>74</v>
      </c>
      <c r="C441" s="46" t="s">
        <v>297</v>
      </c>
      <c r="D441" s="32" t="s">
        <v>78</v>
      </c>
      <c r="E441" s="44" t="s">
        <v>43</v>
      </c>
      <c r="F441" s="62" t="s">
        <v>43</v>
      </c>
      <c r="G441" s="43" t="s">
        <v>30</v>
      </c>
      <c r="H441" s="46">
        <v>1.111</v>
      </c>
      <c r="I441" s="55">
        <v>0.7</v>
      </c>
      <c r="J441" s="69">
        <v>36</v>
      </c>
      <c r="K441" s="69">
        <f t="shared" si="109"/>
        <v>27.997199999999999</v>
      </c>
      <c r="L441" s="141"/>
      <c r="M441" s="141"/>
      <c r="N441" s="141"/>
      <c r="O441" s="141"/>
      <c r="P441" s="141"/>
      <c r="Q441" s="141"/>
      <c r="R441" s="141"/>
      <c r="S441" s="141"/>
      <c r="T441" s="141"/>
      <c r="U441" s="141"/>
      <c r="V441" s="141"/>
      <c r="W441" s="141"/>
      <c r="X441" s="141"/>
      <c r="Y441" s="141"/>
      <c r="Z441" s="141"/>
      <c r="AA441" s="141"/>
      <c r="AB441" s="141"/>
      <c r="AC441" s="141"/>
      <c r="AD441" s="141"/>
      <c r="AE441" s="141"/>
      <c r="AF441" s="141"/>
      <c r="AG441" s="141"/>
      <c r="AH441" s="388">
        <f>(AG441+2.8)</f>
        <v>2.8</v>
      </c>
      <c r="AI441" s="69">
        <f>(AH441+2.8)</f>
        <v>5.6</v>
      </c>
      <c r="AJ441" s="69">
        <f>(AI441+2.8)</f>
        <v>8.3999999999999986</v>
      </c>
      <c r="AK441" s="69">
        <f>(AJ441+2.8)</f>
        <v>11.2</v>
      </c>
      <c r="AL441" s="69">
        <f>(AK441+2.8)</f>
        <v>14</v>
      </c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s="15" customFormat="1" ht="15.95" customHeight="1" outlineLevel="2" x14ac:dyDescent="0.3">
      <c r="A442" s="297">
        <v>14</v>
      </c>
      <c r="B442" s="300" t="s">
        <v>74</v>
      </c>
      <c r="C442" s="46" t="s">
        <v>298</v>
      </c>
      <c r="D442" s="32" t="s">
        <v>78</v>
      </c>
      <c r="E442" s="44" t="s">
        <v>43</v>
      </c>
      <c r="F442" s="62" t="s">
        <v>43</v>
      </c>
      <c r="G442" s="43" t="s">
        <v>30</v>
      </c>
      <c r="H442" s="46">
        <v>1.1080000000000001</v>
      </c>
      <c r="I442" s="55">
        <v>0.7</v>
      </c>
      <c r="J442" s="69">
        <v>36</v>
      </c>
      <c r="K442" s="69">
        <f t="shared" si="109"/>
        <v>27.921600000000002</v>
      </c>
      <c r="L442" s="141"/>
      <c r="M442" s="141"/>
      <c r="N442" s="141"/>
      <c r="O442" s="141"/>
      <c r="P442" s="141"/>
      <c r="Q442" s="141"/>
      <c r="R442" s="141"/>
      <c r="S442" s="141"/>
      <c r="T442" s="141"/>
      <c r="U442" s="141"/>
      <c r="V442" s="141"/>
      <c r="W442" s="141"/>
      <c r="X442" s="141"/>
      <c r="Y442" s="141"/>
      <c r="Z442" s="141"/>
      <c r="AA442" s="141"/>
      <c r="AB442" s="141"/>
      <c r="AC442" s="141"/>
      <c r="AD442" s="141"/>
      <c r="AE442" s="141"/>
      <c r="AF442" s="141"/>
      <c r="AG442" s="141"/>
      <c r="AH442" s="388">
        <f t="shared" ref="AH442:AN442" si="115">(AG442+2.79)</f>
        <v>2.79</v>
      </c>
      <c r="AI442" s="69">
        <f t="shared" si="115"/>
        <v>5.58</v>
      </c>
      <c r="AJ442" s="69">
        <f t="shared" si="115"/>
        <v>8.370000000000001</v>
      </c>
      <c r="AK442" s="69">
        <f t="shared" si="115"/>
        <v>11.16</v>
      </c>
      <c r="AL442" s="69">
        <f t="shared" si="115"/>
        <v>13.95</v>
      </c>
      <c r="AM442" s="69">
        <f t="shared" si="115"/>
        <v>16.739999999999998</v>
      </c>
      <c r="AN442" s="69">
        <f t="shared" si="115"/>
        <v>19.529999999999998</v>
      </c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s="15" customFormat="1" ht="15.95" customHeight="1" outlineLevel="2" x14ac:dyDescent="0.3">
      <c r="A443" s="297">
        <v>15</v>
      </c>
      <c r="B443" s="300" t="s">
        <v>74</v>
      </c>
      <c r="C443" s="46" t="s">
        <v>299</v>
      </c>
      <c r="D443" s="32" t="s">
        <v>78</v>
      </c>
      <c r="E443" s="44" t="s">
        <v>43</v>
      </c>
      <c r="F443" s="62" t="s">
        <v>43</v>
      </c>
      <c r="G443" s="43" t="s">
        <v>30</v>
      </c>
      <c r="H443" s="46">
        <v>1.4950000000000001</v>
      </c>
      <c r="I443" s="55">
        <v>0.7</v>
      </c>
      <c r="J443" s="69">
        <v>36</v>
      </c>
      <c r="K443" s="69">
        <f t="shared" si="109"/>
        <v>37.673999999999999</v>
      </c>
      <c r="L443" s="141"/>
      <c r="M443" s="141"/>
      <c r="N443" s="141"/>
      <c r="O443" s="141"/>
      <c r="P443" s="141"/>
      <c r="Q443" s="141"/>
      <c r="R443" s="141"/>
      <c r="S443" s="141"/>
      <c r="T443" s="141"/>
      <c r="U443" s="141"/>
      <c r="V443" s="141"/>
      <c r="W443" s="141"/>
      <c r="X443" s="141"/>
      <c r="Y443" s="141"/>
      <c r="Z443" s="141"/>
      <c r="AA443" s="141"/>
      <c r="AB443" s="141"/>
      <c r="AC443" s="141"/>
      <c r="AD443" s="141"/>
      <c r="AE443" s="141"/>
      <c r="AF443" s="141"/>
      <c r="AG443" s="141"/>
      <c r="AH443" s="388">
        <f>(AG443+3.77)</f>
        <v>3.77</v>
      </c>
      <c r="AI443" s="69">
        <f>(AH443+3.77)</f>
        <v>7.54</v>
      </c>
      <c r="AJ443" s="69">
        <f>(AI443+3.77)</f>
        <v>11.31</v>
      </c>
      <c r="AK443" s="69">
        <f>(AJ443+3.77)</f>
        <v>15.08</v>
      </c>
      <c r="AL443" s="69">
        <f>(AK443+3.77)</f>
        <v>18.850000000000001</v>
      </c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s="15" customFormat="1" ht="15.95" customHeight="1" outlineLevel="2" x14ac:dyDescent="0.3">
      <c r="A444" s="297">
        <v>16</v>
      </c>
      <c r="B444" s="300" t="s">
        <v>74</v>
      </c>
      <c r="C444" s="46" t="s">
        <v>300</v>
      </c>
      <c r="D444" s="32" t="s">
        <v>78</v>
      </c>
      <c r="E444" s="44" t="s">
        <v>43</v>
      </c>
      <c r="F444" s="62" t="s">
        <v>43</v>
      </c>
      <c r="G444" s="43" t="s">
        <v>30</v>
      </c>
      <c r="H444" s="46">
        <v>1.0760000000000001</v>
      </c>
      <c r="I444" s="55">
        <v>0.7</v>
      </c>
      <c r="J444" s="69">
        <v>36</v>
      </c>
      <c r="K444" s="69">
        <f t="shared" si="109"/>
        <v>27.115199999999998</v>
      </c>
      <c r="L444" s="141"/>
      <c r="M444" s="141"/>
      <c r="N444" s="141"/>
      <c r="O444" s="141"/>
      <c r="P444" s="141"/>
      <c r="Q444" s="141"/>
      <c r="R444" s="141"/>
      <c r="S444" s="141"/>
      <c r="T444" s="141"/>
      <c r="U444" s="141"/>
      <c r="V444" s="141"/>
      <c r="W444" s="141"/>
      <c r="X444" s="141"/>
      <c r="Y444" s="141"/>
      <c r="Z444" s="141"/>
      <c r="AA444" s="141"/>
      <c r="AB444" s="141"/>
      <c r="AC444" s="141"/>
      <c r="AD444" s="141"/>
      <c r="AE444" s="141"/>
      <c r="AF444" s="141"/>
      <c r="AG444" s="141"/>
      <c r="AH444" s="388">
        <f>(AG444+2.71)</f>
        <v>2.71</v>
      </c>
      <c r="AI444" s="69">
        <f>(AH444+2.71)</f>
        <v>5.42</v>
      </c>
      <c r="AJ444" s="69">
        <f>(AI444+2.71)</f>
        <v>8.129999999999999</v>
      </c>
      <c r="AK444" s="69">
        <f>(AJ444+2.71)</f>
        <v>10.84</v>
      </c>
      <c r="AL444" s="69">
        <f>(AK444+2.71)</f>
        <v>13.55</v>
      </c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s="15" customFormat="1" ht="15.95" customHeight="1" outlineLevel="2" x14ac:dyDescent="0.3">
      <c r="A445" s="297">
        <v>17</v>
      </c>
      <c r="B445" s="300" t="s">
        <v>74</v>
      </c>
      <c r="C445" s="46" t="s">
        <v>301</v>
      </c>
      <c r="D445" s="32" t="s">
        <v>399</v>
      </c>
      <c r="E445" s="44" t="s">
        <v>43</v>
      </c>
      <c r="F445" s="62" t="s">
        <v>43</v>
      </c>
      <c r="G445" s="300" t="s">
        <v>107</v>
      </c>
      <c r="H445" s="46">
        <v>2.9540000000000002</v>
      </c>
      <c r="I445" s="55">
        <v>0.7</v>
      </c>
      <c r="J445" s="69">
        <v>36</v>
      </c>
      <c r="K445" s="69">
        <f t="shared" si="109"/>
        <v>74.440799999999996</v>
      </c>
      <c r="L445" s="141"/>
      <c r="M445" s="141"/>
      <c r="N445" s="141"/>
      <c r="O445" s="141"/>
      <c r="P445" s="141"/>
      <c r="Q445" s="141"/>
      <c r="R445" s="141"/>
      <c r="S445" s="141"/>
      <c r="T445" s="141"/>
      <c r="U445" s="141"/>
      <c r="V445" s="141"/>
      <c r="W445" s="141"/>
      <c r="X445" s="141"/>
      <c r="Y445" s="141"/>
      <c r="Z445" s="141"/>
      <c r="AA445" s="141"/>
      <c r="AB445" s="141"/>
      <c r="AC445" s="141"/>
      <c r="AD445" s="141"/>
      <c r="AE445" s="141"/>
      <c r="AF445" s="141"/>
      <c r="AG445" s="141"/>
      <c r="AH445" s="388">
        <f>(AG445+7.44)</f>
        <v>7.44</v>
      </c>
      <c r="AI445" s="69">
        <f>(AH445+7.44)</f>
        <v>14.88</v>
      </c>
      <c r="AJ445" s="69">
        <f>(AI445+7.44)</f>
        <v>22.32</v>
      </c>
      <c r="AK445" s="69">
        <f>(AJ445+7.44)</f>
        <v>29.76</v>
      </c>
      <c r="AL445" s="69">
        <f>(AK445+7.44)</f>
        <v>37.200000000000003</v>
      </c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s="15" customFormat="1" ht="15.95" customHeight="1" outlineLevel="2" x14ac:dyDescent="0.3">
      <c r="A446" s="297">
        <v>18</v>
      </c>
      <c r="B446" s="300" t="s">
        <v>74</v>
      </c>
      <c r="C446" s="46" t="s">
        <v>302</v>
      </c>
      <c r="D446" s="32" t="s">
        <v>399</v>
      </c>
      <c r="E446" s="44" t="s">
        <v>43</v>
      </c>
      <c r="F446" s="62" t="s">
        <v>43</v>
      </c>
      <c r="G446" s="300" t="s">
        <v>107</v>
      </c>
      <c r="H446" s="46">
        <v>1.905</v>
      </c>
      <c r="I446" s="55">
        <v>0.7</v>
      </c>
      <c r="J446" s="69">
        <v>36</v>
      </c>
      <c r="K446" s="69">
        <f t="shared" si="109"/>
        <v>48.006</v>
      </c>
      <c r="L446" s="141"/>
      <c r="M446" s="141"/>
      <c r="N446" s="141"/>
      <c r="O446" s="141"/>
      <c r="P446" s="141"/>
      <c r="Q446" s="141"/>
      <c r="R446" s="141"/>
      <c r="S446" s="141"/>
      <c r="T446" s="141"/>
      <c r="U446" s="141"/>
      <c r="V446" s="141"/>
      <c r="W446" s="141"/>
      <c r="X446" s="141"/>
      <c r="Y446" s="141"/>
      <c r="Z446" s="141"/>
      <c r="AA446" s="141"/>
      <c r="AB446" s="141"/>
      <c r="AC446" s="141"/>
      <c r="AD446" s="141"/>
      <c r="AE446" s="141"/>
      <c r="AF446" s="141"/>
      <c r="AG446" s="141"/>
      <c r="AH446" s="388">
        <f t="shared" ref="AH446:AN446" si="116">(AG446+4.8)</f>
        <v>4.8</v>
      </c>
      <c r="AI446" s="69">
        <f t="shared" si="116"/>
        <v>9.6</v>
      </c>
      <c r="AJ446" s="69">
        <f t="shared" si="116"/>
        <v>14.399999999999999</v>
      </c>
      <c r="AK446" s="69">
        <f t="shared" si="116"/>
        <v>19.2</v>
      </c>
      <c r="AL446" s="69">
        <f t="shared" si="116"/>
        <v>24</v>
      </c>
      <c r="AM446" s="69">
        <f t="shared" si="116"/>
        <v>28.8</v>
      </c>
      <c r="AN446" s="69">
        <f t="shared" si="116"/>
        <v>33.6</v>
      </c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s="15" customFormat="1" ht="15.95" customHeight="1" outlineLevel="2" x14ac:dyDescent="0.3">
      <c r="A447" s="297">
        <v>19</v>
      </c>
      <c r="B447" s="300" t="s">
        <v>74</v>
      </c>
      <c r="C447" s="46" t="s">
        <v>303</v>
      </c>
      <c r="D447" s="32" t="s">
        <v>78</v>
      </c>
      <c r="E447" s="44" t="s">
        <v>43</v>
      </c>
      <c r="F447" s="62" t="s">
        <v>43</v>
      </c>
      <c r="G447" s="300" t="s">
        <v>107</v>
      </c>
      <c r="H447" s="46">
        <v>1.143</v>
      </c>
      <c r="I447" s="55">
        <v>0.7</v>
      </c>
      <c r="J447" s="69">
        <v>36</v>
      </c>
      <c r="K447" s="69">
        <f t="shared" si="109"/>
        <v>28.803599999999996</v>
      </c>
      <c r="L447" s="141"/>
      <c r="M447" s="141"/>
      <c r="N447" s="141"/>
      <c r="O447" s="141"/>
      <c r="P447" s="141"/>
      <c r="Q447" s="141"/>
      <c r="R447" s="141"/>
      <c r="S447" s="141"/>
      <c r="T447" s="141"/>
      <c r="U447" s="141"/>
      <c r="V447" s="141"/>
      <c r="W447" s="141"/>
      <c r="X447" s="141"/>
      <c r="Y447" s="141"/>
      <c r="Z447" s="141"/>
      <c r="AA447" s="141"/>
      <c r="AB447" s="141"/>
      <c r="AC447" s="141"/>
      <c r="AD447" s="141"/>
      <c r="AE447" s="141"/>
      <c r="AF447" s="141"/>
      <c r="AG447" s="141"/>
      <c r="AH447" s="388">
        <f>(AG447+2.88)</f>
        <v>2.88</v>
      </c>
      <c r="AI447" s="69">
        <f>(AH447+2.88)</f>
        <v>5.76</v>
      </c>
      <c r="AJ447" s="69">
        <f>(AI447+2.88)</f>
        <v>8.64</v>
      </c>
      <c r="AK447" s="69">
        <f>(AJ447+2.88)</f>
        <v>11.52</v>
      </c>
      <c r="AL447" s="69">
        <f>(AK447+2.88)</f>
        <v>14.399999999999999</v>
      </c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s="15" customFormat="1" ht="15.95" customHeight="1" outlineLevel="2" x14ac:dyDescent="0.3">
      <c r="A448" s="297">
        <v>20</v>
      </c>
      <c r="B448" s="300" t="s">
        <v>74</v>
      </c>
      <c r="C448" s="46" t="s">
        <v>304</v>
      </c>
      <c r="D448" s="32" t="s">
        <v>78</v>
      </c>
      <c r="E448" s="44" t="s">
        <v>43</v>
      </c>
      <c r="F448" s="62" t="s">
        <v>43</v>
      </c>
      <c r="G448" s="300" t="s">
        <v>107</v>
      </c>
      <c r="H448" s="46">
        <v>1.482</v>
      </c>
      <c r="I448" s="55">
        <v>0.7</v>
      </c>
      <c r="J448" s="69">
        <v>36</v>
      </c>
      <c r="K448" s="69">
        <f t="shared" si="109"/>
        <v>37.346399999999996</v>
      </c>
      <c r="L448" s="141"/>
      <c r="M448" s="141"/>
      <c r="N448" s="141"/>
      <c r="O448" s="141"/>
      <c r="P448" s="141"/>
      <c r="Q448" s="141"/>
      <c r="R448" s="141"/>
      <c r="S448" s="141"/>
      <c r="T448" s="141"/>
      <c r="U448" s="141"/>
      <c r="V448" s="141"/>
      <c r="W448" s="141"/>
      <c r="X448" s="141"/>
      <c r="Y448" s="141"/>
      <c r="Z448" s="141"/>
      <c r="AA448" s="141"/>
      <c r="AB448" s="141"/>
      <c r="AC448" s="141"/>
      <c r="AD448" s="141"/>
      <c r="AE448" s="141"/>
      <c r="AF448" s="141"/>
      <c r="AG448" s="141"/>
      <c r="AH448" s="388">
        <f>(AG448+3.74)</f>
        <v>3.74</v>
      </c>
      <c r="AI448" s="69">
        <f>(AH448+3.74)</f>
        <v>7.48</v>
      </c>
      <c r="AJ448" s="69">
        <f>(AI448+3.74)</f>
        <v>11.22</v>
      </c>
      <c r="AK448" s="69">
        <f>(AJ448+3.74)</f>
        <v>14.96</v>
      </c>
      <c r="AL448" s="69">
        <f>(AK448+3.74)</f>
        <v>18.700000000000003</v>
      </c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s="15" customFormat="1" ht="15.95" customHeight="1" outlineLevel="2" x14ac:dyDescent="0.3">
      <c r="A449" s="297">
        <v>21</v>
      </c>
      <c r="B449" s="300" t="s">
        <v>74</v>
      </c>
      <c r="C449" s="46" t="s">
        <v>305</v>
      </c>
      <c r="D449" s="32" t="s">
        <v>78</v>
      </c>
      <c r="E449" s="44" t="s">
        <v>43</v>
      </c>
      <c r="F449" s="62" t="s">
        <v>43</v>
      </c>
      <c r="G449" s="300" t="s">
        <v>107</v>
      </c>
      <c r="H449" s="46">
        <v>1.704</v>
      </c>
      <c r="I449" s="55">
        <v>0.7</v>
      </c>
      <c r="J449" s="69">
        <v>36</v>
      </c>
      <c r="K449" s="69">
        <f t="shared" si="109"/>
        <v>42.940799999999996</v>
      </c>
      <c r="L449" s="141"/>
      <c r="M449" s="141"/>
      <c r="N449" s="141"/>
      <c r="O449" s="141"/>
      <c r="P449" s="141"/>
      <c r="Q449" s="141"/>
      <c r="R449" s="141"/>
      <c r="S449" s="141"/>
      <c r="T449" s="141"/>
      <c r="U449" s="141"/>
      <c r="V449" s="141"/>
      <c r="W449" s="141"/>
      <c r="X449" s="141"/>
      <c r="Y449" s="141"/>
      <c r="Z449" s="141"/>
      <c r="AA449" s="141"/>
      <c r="AB449" s="141"/>
      <c r="AC449" s="141"/>
      <c r="AD449" s="141"/>
      <c r="AE449" s="141"/>
      <c r="AF449" s="141"/>
      <c r="AG449" s="141"/>
      <c r="AH449" s="388">
        <f t="shared" ref="AH449:AN449" si="117">(AG449+4.29)</f>
        <v>4.29</v>
      </c>
      <c r="AI449" s="69">
        <f t="shared" si="117"/>
        <v>8.58</v>
      </c>
      <c r="AJ449" s="69">
        <f t="shared" si="117"/>
        <v>12.870000000000001</v>
      </c>
      <c r="AK449" s="69">
        <f t="shared" si="117"/>
        <v>17.16</v>
      </c>
      <c r="AL449" s="69">
        <f t="shared" si="117"/>
        <v>21.45</v>
      </c>
      <c r="AM449" s="69">
        <f t="shared" si="117"/>
        <v>25.74</v>
      </c>
      <c r="AN449" s="69">
        <f t="shared" si="117"/>
        <v>30.029999999999998</v>
      </c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s="15" customFormat="1" ht="15.95" customHeight="1" outlineLevel="2" x14ac:dyDescent="0.3">
      <c r="A450" s="297">
        <v>22</v>
      </c>
      <c r="B450" s="300" t="s">
        <v>74</v>
      </c>
      <c r="C450" s="46" t="s">
        <v>306</v>
      </c>
      <c r="D450" s="32" t="s">
        <v>78</v>
      </c>
      <c r="E450" s="44" t="s">
        <v>43</v>
      </c>
      <c r="F450" s="62" t="s">
        <v>43</v>
      </c>
      <c r="G450" s="55" t="s">
        <v>107</v>
      </c>
      <c r="H450" s="46">
        <v>1.4379999999999999</v>
      </c>
      <c r="I450" s="55">
        <v>0.7</v>
      </c>
      <c r="J450" s="69">
        <v>36</v>
      </c>
      <c r="K450" s="69">
        <f t="shared" si="109"/>
        <v>36.2376</v>
      </c>
      <c r="L450" s="141"/>
      <c r="M450" s="141"/>
      <c r="N450" s="141"/>
      <c r="O450" s="141"/>
      <c r="P450" s="141"/>
      <c r="Q450" s="141"/>
      <c r="R450" s="141"/>
      <c r="S450" s="141"/>
      <c r="T450" s="141"/>
      <c r="U450" s="141"/>
      <c r="V450" s="141"/>
      <c r="W450" s="141"/>
      <c r="X450" s="141"/>
      <c r="Y450" s="141"/>
      <c r="Z450" s="141"/>
      <c r="AA450" s="141"/>
      <c r="AB450" s="141"/>
      <c r="AC450" s="141"/>
      <c r="AD450" s="141"/>
      <c r="AE450" s="141"/>
      <c r="AF450" s="141"/>
      <c r="AG450" s="141"/>
      <c r="AH450" s="388">
        <f>(AG450+3.62)</f>
        <v>3.62</v>
      </c>
      <c r="AI450" s="69">
        <f>(AH450+3.62)</f>
        <v>7.24</v>
      </c>
      <c r="AJ450" s="69">
        <f>(AI450+3.62)</f>
        <v>10.86</v>
      </c>
      <c r="AK450" s="69">
        <f>(AJ450+3.62)</f>
        <v>14.48</v>
      </c>
      <c r="AL450" s="69">
        <f>(AK450+3.62)</f>
        <v>18.100000000000001</v>
      </c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s="15" customFormat="1" ht="15.95" customHeight="1" outlineLevel="2" x14ac:dyDescent="0.3">
      <c r="A451" s="297">
        <v>23</v>
      </c>
      <c r="B451" s="300" t="s">
        <v>74</v>
      </c>
      <c r="C451" s="29" t="s">
        <v>225</v>
      </c>
      <c r="D451" s="32" t="s">
        <v>78</v>
      </c>
      <c r="E451" s="33" t="s">
        <v>29</v>
      </c>
      <c r="F451" s="42" t="s">
        <v>43</v>
      </c>
      <c r="G451" s="300" t="s">
        <v>107</v>
      </c>
      <c r="H451" s="32">
        <v>9.3629999999999995</v>
      </c>
      <c r="I451" s="55">
        <v>0.7</v>
      </c>
      <c r="J451" s="69">
        <v>36</v>
      </c>
      <c r="K451" s="69">
        <f t="shared" si="109"/>
        <v>235.94759999999997</v>
      </c>
      <c r="L451" s="141"/>
      <c r="M451" s="141"/>
      <c r="N451" s="141"/>
      <c r="O451" s="141"/>
      <c r="P451" s="141"/>
      <c r="Q451" s="141"/>
      <c r="R451" s="141"/>
      <c r="S451" s="141"/>
      <c r="T451" s="141"/>
      <c r="U451" s="141"/>
      <c r="V451" s="141"/>
      <c r="W451" s="141"/>
      <c r="X451" s="141"/>
      <c r="Y451" s="141"/>
      <c r="Z451" s="141"/>
      <c r="AA451" s="141"/>
      <c r="AB451" s="141"/>
      <c r="AC451" s="141"/>
      <c r="AD451" s="141"/>
      <c r="AE451" s="141"/>
      <c r="AF451" s="141"/>
      <c r="AG451" s="141"/>
      <c r="AH451" s="388">
        <f>(AG451+23.6)</f>
        <v>23.6</v>
      </c>
      <c r="AI451" s="69">
        <f>(AH451+23.6)</f>
        <v>47.2</v>
      </c>
      <c r="AJ451" s="69">
        <f>(AI451+23.6)</f>
        <v>70.800000000000011</v>
      </c>
      <c r="AK451" s="69">
        <f>(AJ451+23.6)</f>
        <v>94.4</v>
      </c>
      <c r="AL451" s="69">
        <f>(AK451+23.6)</f>
        <v>118</v>
      </c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s="15" customFormat="1" ht="15.95" customHeight="1" outlineLevel="2" x14ac:dyDescent="0.3">
      <c r="A452" s="297">
        <v>24</v>
      </c>
      <c r="B452" s="300" t="s">
        <v>74</v>
      </c>
      <c r="C452" s="46" t="s">
        <v>307</v>
      </c>
      <c r="D452" s="32" t="s">
        <v>78</v>
      </c>
      <c r="E452" s="44" t="s">
        <v>43</v>
      </c>
      <c r="F452" s="42" t="s">
        <v>43</v>
      </c>
      <c r="G452" s="300" t="s">
        <v>107</v>
      </c>
      <c r="H452" s="46">
        <v>1.135</v>
      </c>
      <c r="I452" s="55">
        <v>0.7</v>
      </c>
      <c r="J452" s="69">
        <v>36</v>
      </c>
      <c r="K452" s="69">
        <f t="shared" si="109"/>
        <v>28.602</v>
      </c>
      <c r="L452" s="141"/>
      <c r="M452" s="141"/>
      <c r="N452" s="141"/>
      <c r="O452" s="141"/>
      <c r="P452" s="141"/>
      <c r="Q452" s="141"/>
      <c r="R452" s="141"/>
      <c r="S452" s="141"/>
      <c r="T452" s="141"/>
      <c r="U452" s="141"/>
      <c r="V452" s="141"/>
      <c r="W452" s="141"/>
      <c r="X452" s="141"/>
      <c r="Y452" s="141"/>
      <c r="Z452" s="141"/>
      <c r="AA452" s="141"/>
      <c r="AB452" s="141"/>
      <c r="AC452" s="141"/>
      <c r="AD452" s="141"/>
      <c r="AE452" s="141"/>
      <c r="AF452" s="141"/>
      <c r="AG452" s="141"/>
      <c r="AH452" s="388">
        <f t="shared" ref="AH452:AN452" si="118">(AG452+2.86)</f>
        <v>2.86</v>
      </c>
      <c r="AI452" s="69">
        <f t="shared" si="118"/>
        <v>5.72</v>
      </c>
      <c r="AJ452" s="69">
        <f t="shared" si="118"/>
        <v>8.58</v>
      </c>
      <c r="AK452" s="69">
        <f t="shared" si="118"/>
        <v>11.44</v>
      </c>
      <c r="AL452" s="69">
        <f t="shared" si="118"/>
        <v>14.299999999999999</v>
      </c>
      <c r="AM452" s="69">
        <f t="shared" si="118"/>
        <v>17.16</v>
      </c>
      <c r="AN452" s="69">
        <f t="shared" si="118"/>
        <v>20.02</v>
      </c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s="15" customFormat="1" ht="15.95" customHeight="1" outlineLevel="2" x14ac:dyDescent="0.3">
      <c r="A453" s="297">
        <v>25</v>
      </c>
      <c r="B453" s="300" t="s">
        <v>74</v>
      </c>
      <c r="C453" s="46" t="s">
        <v>308</v>
      </c>
      <c r="D453" s="32" t="s">
        <v>78</v>
      </c>
      <c r="E453" s="44" t="s">
        <v>43</v>
      </c>
      <c r="F453" s="42" t="s">
        <v>43</v>
      </c>
      <c r="G453" s="300" t="s">
        <v>107</v>
      </c>
      <c r="H453" s="46">
        <v>1.4279999999999999</v>
      </c>
      <c r="I453" s="55">
        <v>0.7</v>
      </c>
      <c r="J453" s="69">
        <v>36</v>
      </c>
      <c r="K453" s="69">
        <f t="shared" si="109"/>
        <v>35.985599999999998</v>
      </c>
      <c r="L453" s="141"/>
      <c r="M453" s="141"/>
      <c r="N453" s="141"/>
      <c r="O453" s="141"/>
      <c r="P453" s="141"/>
      <c r="Q453" s="141"/>
      <c r="R453" s="141"/>
      <c r="S453" s="141"/>
      <c r="T453" s="141"/>
      <c r="U453" s="141"/>
      <c r="V453" s="141"/>
      <c r="W453" s="141"/>
      <c r="X453" s="141"/>
      <c r="Y453" s="141"/>
      <c r="Z453" s="141"/>
      <c r="AA453" s="141"/>
      <c r="AB453" s="141"/>
      <c r="AC453" s="141"/>
      <c r="AD453" s="141"/>
      <c r="AE453" s="141"/>
      <c r="AF453" s="141"/>
      <c r="AG453" s="141"/>
      <c r="AH453" s="388">
        <f t="shared" ref="AH453:AN453" si="119">(AG453+3.6)</f>
        <v>3.6</v>
      </c>
      <c r="AI453" s="69">
        <f t="shared" si="119"/>
        <v>7.2</v>
      </c>
      <c r="AJ453" s="69">
        <f t="shared" si="119"/>
        <v>10.8</v>
      </c>
      <c r="AK453" s="69">
        <f t="shared" si="119"/>
        <v>14.4</v>
      </c>
      <c r="AL453" s="69">
        <f t="shared" si="119"/>
        <v>18</v>
      </c>
      <c r="AM453" s="69">
        <f t="shared" si="119"/>
        <v>21.6</v>
      </c>
      <c r="AN453" s="69">
        <f t="shared" si="119"/>
        <v>25.200000000000003</v>
      </c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s="15" customFormat="1" ht="15.95" customHeight="1" outlineLevel="2" x14ac:dyDescent="0.3">
      <c r="A454" s="297">
        <v>26</v>
      </c>
      <c r="B454" s="300" t="s">
        <v>74</v>
      </c>
      <c r="C454" s="46" t="s">
        <v>309</v>
      </c>
      <c r="D454" s="32" t="s">
        <v>78</v>
      </c>
      <c r="E454" s="44" t="s">
        <v>43</v>
      </c>
      <c r="F454" s="42" t="s">
        <v>43</v>
      </c>
      <c r="G454" s="300" t="s">
        <v>107</v>
      </c>
      <c r="H454" s="46">
        <v>1.248</v>
      </c>
      <c r="I454" s="55">
        <v>0.7</v>
      </c>
      <c r="J454" s="69">
        <v>36</v>
      </c>
      <c r="K454" s="69">
        <f t="shared" si="109"/>
        <v>31.449599999999997</v>
      </c>
      <c r="L454" s="141"/>
      <c r="M454" s="141"/>
      <c r="N454" s="141"/>
      <c r="O454" s="141"/>
      <c r="P454" s="141"/>
      <c r="Q454" s="141"/>
      <c r="R454" s="141"/>
      <c r="S454" s="141"/>
      <c r="T454" s="141"/>
      <c r="U454" s="141"/>
      <c r="V454" s="141"/>
      <c r="W454" s="141"/>
      <c r="X454" s="141"/>
      <c r="Y454" s="141"/>
      <c r="Z454" s="141"/>
      <c r="AA454" s="141"/>
      <c r="AB454" s="141"/>
      <c r="AC454" s="141"/>
      <c r="AD454" s="141"/>
      <c r="AE454" s="141"/>
      <c r="AF454" s="141"/>
      <c r="AG454" s="141"/>
      <c r="AH454" s="388">
        <f t="shared" ref="AH454:AN454" si="120">(AG454+3.15)</f>
        <v>3.15</v>
      </c>
      <c r="AI454" s="69">
        <f t="shared" si="120"/>
        <v>6.3</v>
      </c>
      <c r="AJ454" s="69">
        <f t="shared" si="120"/>
        <v>9.4499999999999993</v>
      </c>
      <c r="AK454" s="69">
        <f t="shared" si="120"/>
        <v>12.6</v>
      </c>
      <c r="AL454" s="69">
        <f t="shared" si="120"/>
        <v>15.75</v>
      </c>
      <c r="AM454" s="69">
        <f t="shared" si="120"/>
        <v>18.899999999999999</v>
      </c>
      <c r="AN454" s="69">
        <f t="shared" si="120"/>
        <v>22.049999999999997</v>
      </c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s="15" customFormat="1" ht="15.95" customHeight="1" outlineLevel="2" x14ac:dyDescent="0.3">
      <c r="A455" s="297">
        <v>27</v>
      </c>
      <c r="B455" s="300" t="s">
        <v>74</v>
      </c>
      <c r="C455" s="46" t="s">
        <v>310</v>
      </c>
      <c r="D455" s="32" t="s">
        <v>78</v>
      </c>
      <c r="E455" s="44" t="s">
        <v>43</v>
      </c>
      <c r="F455" s="42" t="s">
        <v>43</v>
      </c>
      <c r="G455" s="300" t="s">
        <v>107</v>
      </c>
      <c r="H455" s="46">
        <v>1.274</v>
      </c>
      <c r="I455" s="55">
        <v>0.7</v>
      </c>
      <c r="J455" s="69">
        <v>36</v>
      </c>
      <c r="K455" s="69">
        <f t="shared" si="109"/>
        <v>32.104799999999997</v>
      </c>
      <c r="L455" s="141"/>
      <c r="M455" s="141"/>
      <c r="N455" s="141"/>
      <c r="O455" s="141"/>
      <c r="P455" s="141"/>
      <c r="Q455" s="141"/>
      <c r="R455" s="141"/>
      <c r="S455" s="141"/>
      <c r="T455" s="141"/>
      <c r="U455" s="141"/>
      <c r="V455" s="141"/>
      <c r="W455" s="141"/>
      <c r="X455" s="141"/>
      <c r="Y455" s="141"/>
      <c r="Z455" s="141"/>
      <c r="AA455" s="141"/>
      <c r="AB455" s="141"/>
      <c r="AC455" s="141"/>
      <c r="AD455" s="141"/>
      <c r="AE455" s="141"/>
      <c r="AF455" s="141"/>
      <c r="AG455" s="141"/>
      <c r="AH455" s="388">
        <f t="shared" ref="AH455:AN455" si="121">(AG455+3.21)</f>
        <v>3.21</v>
      </c>
      <c r="AI455" s="69">
        <f t="shared" si="121"/>
        <v>6.42</v>
      </c>
      <c r="AJ455" s="69">
        <f t="shared" si="121"/>
        <v>9.629999999999999</v>
      </c>
      <c r="AK455" s="69">
        <f t="shared" si="121"/>
        <v>12.84</v>
      </c>
      <c r="AL455" s="69">
        <f t="shared" si="121"/>
        <v>16.05</v>
      </c>
      <c r="AM455" s="69">
        <f t="shared" si="121"/>
        <v>19.260000000000002</v>
      </c>
      <c r="AN455" s="69">
        <f t="shared" si="121"/>
        <v>22.470000000000002</v>
      </c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s="15" customFormat="1" ht="15.95" customHeight="1" outlineLevel="2" x14ac:dyDescent="0.3">
      <c r="A456" s="297">
        <v>28</v>
      </c>
      <c r="B456" s="300" t="s">
        <v>74</v>
      </c>
      <c r="C456" s="29" t="s">
        <v>226</v>
      </c>
      <c r="D456" s="32" t="s">
        <v>78</v>
      </c>
      <c r="E456" s="33" t="s">
        <v>29</v>
      </c>
      <c r="F456" s="62" t="s">
        <v>43</v>
      </c>
      <c r="G456" s="55" t="s">
        <v>107</v>
      </c>
      <c r="H456" s="119">
        <v>15.1</v>
      </c>
      <c r="I456" s="55">
        <v>1.2</v>
      </c>
      <c r="J456" s="69">
        <v>36</v>
      </c>
      <c r="K456" s="69">
        <f t="shared" si="109"/>
        <v>652.31999999999994</v>
      </c>
      <c r="L456" s="141"/>
      <c r="M456" s="141"/>
      <c r="N456" s="141"/>
      <c r="O456" s="141"/>
      <c r="P456" s="141"/>
      <c r="Q456" s="141"/>
      <c r="R456" s="141"/>
      <c r="S456" s="141"/>
      <c r="T456" s="141"/>
      <c r="U456" s="141"/>
      <c r="V456" s="141"/>
      <c r="W456" s="141"/>
      <c r="X456" s="141"/>
      <c r="Y456" s="141"/>
      <c r="Z456" s="22"/>
      <c r="AA456" s="22"/>
      <c r="AB456" s="22"/>
      <c r="AC456" s="22"/>
      <c r="AD456" s="22"/>
      <c r="AE456" s="22"/>
      <c r="AF456" s="22"/>
      <c r="AG456" s="22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s="15" customFormat="1" ht="15.95" customHeight="1" outlineLevel="2" x14ac:dyDescent="0.3">
      <c r="A457" s="297">
        <v>29</v>
      </c>
      <c r="B457" s="300" t="s">
        <v>74</v>
      </c>
      <c r="C457" s="46" t="s">
        <v>616</v>
      </c>
      <c r="D457" s="32" t="s">
        <v>78</v>
      </c>
      <c r="E457" s="32" t="s">
        <v>43</v>
      </c>
      <c r="F457" s="55" t="s">
        <v>43</v>
      </c>
      <c r="G457" s="43" t="s">
        <v>36</v>
      </c>
      <c r="H457" s="32">
        <v>15.702</v>
      </c>
      <c r="I457" s="55">
        <v>1.2</v>
      </c>
      <c r="J457" s="69">
        <v>36</v>
      </c>
      <c r="K457" s="69">
        <f t="shared" si="109"/>
        <v>678.32639999999992</v>
      </c>
      <c r="L457" s="141"/>
      <c r="M457" s="141"/>
      <c r="N457" s="141"/>
      <c r="O457" s="141"/>
      <c r="P457" s="141"/>
      <c r="Q457" s="141"/>
      <c r="R457" s="141"/>
      <c r="S457" s="141"/>
      <c r="T457" s="141"/>
      <c r="U457" s="141"/>
      <c r="V457" s="141"/>
      <c r="W457" s="141"/>
      <c r="X457" s="141"/>
      <c r="Y457" s="141"/>
      <c r="Z457" s="22"/>
      <c r="AA457" s="22"/>
      <c r="AB457" s="22"/>
      <c r="AC457" s="22"/>
      <c r="AD457" s="22"/>
      <c r="AE457" s="22"/>
      <c r="AF457" s="22"/>
      <c r="AG457" s="22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s="15" customFormat="1" ht="15.95" customHeight="1" outlineLevel="2" x14ac:dyDescent="0.3">
      <c r="A458" s="297">
        <v>30</v>
      </c>
      <c r="B458" s="300" t="s">
        <v>74</v>
      </c>
      <c r="C458" s="46" t="s">
        <v>311</v>
      </c>
      <c r="D458" s="32" t="s">
        <v>400</v>
      </c>
      <c r="E458" s="44" t="s">
        <v>19</v>
      </c>
      <c r="F458" s="62" t="s">
        <v>19</v>
      </c>
      <c r="G458" s="45" t="s">
        <v>30</v>
      </c>
      <c r="H458" s="46">
        <v>2.238</v>
      </c>
      <c r="I458" s="55">
        <v>0.7</v>
      </c>
      <c r="J458" s="69">
        <v>36</v>
      </c>
      <c r="K458" s="69">
        <f t="shared" si="109"/>
        <v>56.397599999999997</v>
      </c>
      <c r="L458" s="141"/>
      <c r="M458" s="141"/>
      <c r="N458" s="141"/>
      <c r="O458" s="141"/>
      <c r="P458" s="141"/>
      <c r="Q458" s="141"/>
      <c r="R458" s="141"/>
      <c r="S458" s="141"/>
      <c r="T458" s="141"/>
      <c r="U458" s="141"/>
      <c r="V458" s="141"/>
      <c r="W458" s="141"/>
      <c r="X458" s="141"/>
      <c r="Y458" s="141"/>
      <c r="Z458" s="141"/>
      <c r="AA458" s="141"/>
      <c r="AB458" s="141"/>
      <c r="AC458" s="141"/>
      <c r="AD458" s="141"/>
      <c r="AE458" s="141"/>
      <c r="AF458" s="141"/>
      <c r="AG458" s="141"/>
      <c r="AH458" s="388">
        <f>(AG458+5.64)</f>
        <v>5.64</v>
      </c>
      <c r="AI458" s="69">
        <f>(AH458+5.64)</f>
        <v>11.28</v>
      </c>
      <c r="AJ458" s="69">
        <f>(AI458+5.64)</f>
        <v>16.919999999999998</v>
      </c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s="15" customFormat="1" ht="15.95" customHeight="1" outlineLevel="2" x14ac:dyDescent="0.3">
      <c r="A459" s="297">
        <v>31</v>
      </c>
      <c r="B459" s="300" t="s">
        <v>74</v>
      </c>
      <c r="C459" s="46" t="s">
        <v>312</v>
      </c>
      <c r="D459" s="32" t="s">
        <v>78</v>
      </c>
      <c r="E459" s="44" t="s">
        <v>43</v>
      </c>
      <c r="F459" s="62" t="s">
        <v>43</v>
      </c>
      <c r="G459" s="55" t="s">
        <v>107</v>
      </c>
      <c r="H459" s="121">
        <v>1.41</v>
      </c>
      <c r="I459" s="55">
        <v>0.7</v>
      </c>
      <c r="J459" s="69">
        <v>36</v>
      </c>
      <c r="K459" s="69">
        <f t="shared" si="109"/>
        <v>35.531999999999996</v>
      </c>
      <c r="L459" s="141"/>
      <c r="M459" s="141"/>
      <c r="N459" s="141"/>
      <c r="O459" s="141"/>
      <c r="P459" s="141"/>
      <c r="Q459" s="141"/>
      <c r="R459" s="141"/>
      <c r="S459" s="141"/>
      <c r="T459" s="141"/>
      <c r="U459" s="141"/>
      <c r="V459" s="141"/>
      <c r="W459" s="141"/>
      <c r="X459" s="141"/>
      <c r="Y459" s="141"/>
      <c r="Z459" s="141"/>
      <c r="AA459" s="141"/>
      <c r="AB459" s="141"/>
      <c r="AC459" s="141"/>
      <c r="AD459" s="141"/>
      <c r="AE459" s="141"/>
      <c r="AF459" s="141"/>
      <c r="AG459" s="141"/>
      <c r="AH459" s="388">
        <f t="shared" ref="AH459:AN459" si="122">(AG459+3.55)</f>
        <v>3.55</v>
      </c>
      <c r="AI459" s="69">
        <f t="shared" si="122"/>
        <v>7.1</v>
      </c>
      <c r="AJ459" s="69">
        <f t="shared" si="122"/>
        <v>10.649999999999999</v>
      </c>
      <c r="AK459" s="69">
        <f t="shared" si="122"/>
        <v>14.2</v>
      </c>
      <c r="AL459" s="69">
        <f t="shared" si="122"/>
        <v>17.75</v>
      </c>
      <c r="AM459" s="69">
        <f t="shared" si="122"/>
        <v>21.3</v>
      </c>
      <c r="AN459" s="69">
        <f t="shared" si="122"/>
        <v>24.85</v>
      </c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s="15" customFormat="1" ht="15.95" customHeight="1" outlineLevel="2" x14ac:dyDescent="0.3">
      <c r="A460" s="297">
        <v>32</v>
      </c>
      <c r="B460" s="300" t="s">
        <v>74</v>
      </c>
      <c r="C460" s="46" t="s">
        <v>313</v>
      </c>
      <c r="D460" s="32" t="s">
        <v>78</v>
      </c>
      <c r="E460" s="44" t="s">
        <v>43</v>
      </c>
      <c r="F460" s="62" t="s">
        <v>43</v>
      </c>
      <c r="G460" s="55" t="s">
        <v>107</v>
      </c>
      <c r="H460" s="46">
        <v>4.9989999999999997</v>
      </c>
      <c r="I460" s="55">
        <v>0.7</v>
      </c>
      <c r="J460" s="69">
        <v>36</v>
      </c>
      <c r="K460" s="69">
        <f t="shared" si="109"/>
        <v>125.97479999999997</v>
      </c>
      <c r="L460" s="141"/>
      <c r="M460" s="141"/>
      <c r="N460" s="141"/>
      <c r="O460" s="141"/>
      <c r="P460" s="141"/>
      <c r="Q460" s="141"/>
      <c r="R460" s="141"/>
      <c r="S460" s="141"/>
      <c r="T460" s="141"/>
      <c r="U460" s="141"/>
      <c r="V460" s="141"/>
      <c r="W460" s="141"/>
      <c r="X460" s="141"/>
      <c r="Y460" s="141"/>
      <c r="Z460" s="141"/>
      <c r="AA460" s="141"/>
      <c r="AB460" s="141"/>
      <c r="AC460" s="141"/>
      <c r="AD460" s="141"/>
      <c r="AE460" s="141"/>
      <c r="AF460" s="141"/>
      <c r="AG460" s="141"/>
      <c r="AH460" s="388">
        <f t="shared" ref="AH460:AN460" si="123">(AG460+12.6)</f>
        <v>12.6</v>
      </c>
      <c r="AI460" s="69">
        <f t="shared" si="123"/>
        <v>25.2</v>
      </c>
      <c r="AJ460" s="69">
        <f t="shared" si="123"/>
        <v>37.799999999999997</v>
      </c>
      <c r="AK460" s="69">
        <f t="shared" si="123"/>
        <v>50.4</v>
      </c>
      <c r="AL460" s="69">
        <f t="shared" si="123"/>
        <v>63</v>
      </c>
      <c r="AM460" s="69">
        <f t="shared" si="123"/>
        <v>75.599999999999994</v>
      </c>
      <c r="AN460" s="69">
        <f t="shared" si="123"/>
        <v>88.199999999999989</v>
      </c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s="15" customFormat="1" ht="15.95" customHeight="1" outlineLevel="2" x14ac:dyDescent="0.3">
      <c r="A461" s="297">
        <v>33</v>
      </c>
      <c r="B461" s="173" t="s">
        <v>74</v>
      </c>
      <c r="C461" s="46" t="s">
        <v>314</v>
      </c>
      <c r="D461" s="157" t="s">
        <v>78</v>
      </c>
      <c r="E461" s="44" t="s">
        <v>43</v>
      </c>
      <c r="F461" s="42" t="s">
        <v>43</v>
      </c>
      <c r="G461" s="178" t="s">
        <v>107</v>
      </c>
      <c r="H461" s="46">
        <v>1.589</v>
      </c>
      <c r="I461" s="55">
        <v>0.7</v>
      </c>
      <c r="J461" s="69">
        <v>36</v>
      </c>
      <c r="K461" s="69">
        <f t="shared" si="109"/>
        <v>40.042799999999993</v>
      </c>
      <c r="L461" s="141"/>
      <c r="M461" s="141"/>
      <c r="N461" s="141"/>
      <c r="O461" s="141"/>
      <c r="P461" s="141"/>
      <c r="Q461" s="141"/>
      <c r="R461" s="141"/>
      <c r="S461" s="141"/>
      <c r="T461" s="141"/>
      <c r="U461" s="141"/>
      <c r="V461" s="141"/>
      <c r="W461" s="141"/>
      <c r="X461" s="141"/>
      <c r="Y461" s="141"/>
      <c r="Z461" s="141"/>
      <c r="AA461" s="141"/>
      <c r="AB461" s="141"/>
      <c r="AC461" s="141"/>
      <c r="AD461" s="141"/>
      <c r="AE461" s="141"/>
      <c r="AF461" s="141"/>
      <c r="AG461" s="141"/>
      <c r="AH461" s="388">
        <f t="shared" ref="AH461:AQ461" si="124">(AG461+4)</f>
        <v>4</v>
      </c>
      <c r="AI461" s="69">
        <f t="shared" si="124"/>
        <v>8</v>
      </c>
      <c r="AJ461" s="69">
        <f t="shared" si="124"/>
        <v>12</v>
      </c>
      <c r="AK461" s="69">
        <f t="shared" si="124"/>
        <v>16</v>
      </c>
      <c r="AL461" s="69">
        <f t="shared" si="124"/>
        <v>20</v>
      </c>
      <c r="AM461" s="69">
        <f t="shared" si="124"/>
        <v>24</v>
      </c>
      <c r="AN461" s="69">
        <f t="shared" si="124"/>
        <v>28</v>
      </c>
      <c r="AO461" s="69">
        <f t="shared" si="124"/>
        <v>32</v>
      </c>
      <c r="AP461" s="69">
        <f t="shared" si="124"/>
        <v>36</v>
      </c>
      <c r="AQ461" s="69">
        <f t="shared" si="124"/>
        <v>40</v>
      </c>
      <c r="AR461" s="69"/>
      <c r="AS461" s="69"/>
      <c r="AT461" s="69"/>
      <c r="AU461" s="69"/>
      <c r="AV461" s="69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s="15" customFormat="1" ht="15.95" customHeight="1" outlineLevel="2" x14ac:dyDescent="0.3">
      <c r="A462" s="297">
        <v>34</v>
      </c>
      <c r="B462" s="173" t="s">
        <v>74</v>
      </c>
      <c r="C462" s="46" t="s">
        <v>315</v>
      </c>
      <c r="D462" s="157" t="s">
        <v>78</v>
      </c>
      <c r="E462" s="44" t="s">
        <v>43</v>
      </c>
      <c r="F462" s="42" t="s">
        <v>43</v>
      </c>
      <c r="G462" s="178" t="s">
        <v>107</v>
      </c>
      <c r="H462" s="46">
        <v>3.52</v>
      </c>
      <c r="I462" s="55">
        <v>0.7</v>
      </c>
      <c r="J462" s="69">
        <v>36</v>
      </c>
      <c r="K462" s="69">
        <f t="shared" si="109"/>
        <v>88.703999999999994</v>
      </c>
      <c r="L462" s="141"/>
      <c r="M462" s="141"/>
      <c r="N462" s="141"/>
      <c r="O462" s="141"/>
      <c r="P462" s="141"/>
      <c r="Q462" s="141"/>
      <c r="R462" s="141"/>
      <c r="S462" s="141"/>
      <c r="T462" s="141"/>
      <c r="U462" s="141"/>
      <c r="V462" s="141"/>
      <c r="W462" s="141"/>
      <c r="X462" s="141"/>
      <c r="Y462" s="141"/>
      <c r="Z462" s="141"/>
      <c r="AA462" s="141"/>
      <c r="AB462" s="141"/>
      <c r="AC462" s="141"/>
      <c r="AD462" s="141"/>
      <c r="AE462" s="141"/>
      <c r="AF462" s="141"/>
      <c r="AG462" s="141"/>
      <c r="AH462" s="388">
        <f t="shared" ref="AH462:AN462" si="125">(AG462+8.87)</f>
        <v>8.8699999999999992</v>
      </c>
      <c r="AI462" s="69">
        <f t="shared" si="125"/>
        <v>17.739999999999998</v>
      </c>
      <c r="AJ462" s="69">
        <f t="shared" si="125"/>
        <v>26.61</v>
      </c>
      <c r="AK462" s="69">
        <f t="shared" si="125"/>
        <v>35.479999999999997</v>
      </c>
      <c r="AL462" s="69">
        <f t="shared" si="125"/>
        <v>44.349999999999994</v>
      </c>
      <c r="AM462" s="69">
        <f t="shared" si="125"/>
        <v>53.219999999999992</v>
      </c>
      <c r="AN462" s="69">
        <f t="shared" si="125"/>
        <v>62.089999999999989</v>
      </c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s="15" customFormat="1" ht="15.95" customHeight="1" outlineLevel="2" x14ac:dyDescent="0.3">
      <c r="A463" s="297">
        <v>35</v>
      </c>
      <c r="B463" s="173" t="s">
        <v>74</v>
      </c>
      <c r="C463" s="46" t="s">
        <v>316</v>
      </c>
      <c r="D463" s="157" t="s">
        <v>78</v>
      </c>
      <c r="E463" s="44" t="s">
        <v>43</v>
      </c>
      <c r="F463" s="42" t="s">
        <v>43</v>
      </c>
      <c r="G463" s="178" t="s">
        <v>107</v>
      </c>
      <c r="H463" s="46">
        <v>1.4279999999999999</v>
      </c>
      <c r="I463" s="55">
        <v>0.7</v>
      </c>
      <c r="J463" s="69">
        <v>36</v>
      </c>
      <c r="K463" s="69">
        <f t="shared" si="109"/>
        <v>35.985599999999998</v>
      </c>
      <c r="L463" s="141"/>
      <c r="M463" s="141"/>
      <c r="N463" s="141"/>
      <c r="O463" s="141"/>
      <c r="P463" s="141"/>
      <c r="Q463" s="141"/>
      <c r="R463" s="141"/>
      <c r="S463" s="141"/>
      <c r="T463" s="141"/>
      <c r="U463" s="141"/>
      <c r="V463" s="141"/>
      <c r="W463" s="141"/>
      <c r="X463" s="141"/>
      <c r="Y463" s="141"/>
      <c r="Z463" s="141"/>
      <c r="AA463" s="141"/>
      <c r="AB463" s="141"/>
      <c r="AC463" s="141"/>
      <c r="AD463" s="141"/>
      <c r="AE463" s="141"/>
      <c r="AF463" s="141"/>
      <c r="AG463" s="141"/>
      <c r="AH463" s="388">
        <f t="shared" ref="AH463:AQ463" si="126">(AG463+3.6)</f>
        <v>3.6</v>
      </c>
      <c r="AI463" s="69">
        <f t="shared" si="126"/>
        <v>7.2</v>
      </c>
      <c r="AJ463" s="69">
        <f t="shared" si="126"/>
        <v>10.8</v>
      </c>
      <c r="AK463" s="69">
        <f t="shared" si="126"/>
        <v>14.4</v>
      </c>
      <c r="AL463" s="69">
        <f t="shared" si="126"/>
        <v>18</v>
      </c>
      <c r="AM463" s="69">
        <f t="shared" si="126"/>
        <v>21.6</v>
      </c>
      <c r="AN463" s="69">
        <f t="shared" si="126"/>
        <v>25.200000000000003</v>
      </c>
      <c r="AO463" s="69">
        <f t="shared" si="126"/>
        <v>28.800000000000004</v>
      </c>
      <c r="AP463" s="69">
        <f t="shared" si="126"/>
        <v>32.400000000000006</v>
      </c>
      <c r="AQ463" s="69">
        <f t="shared" si="126"/>
        <v>36.000000000000007</v>
      </c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s="15" customFormat="1" ht="15.95" customHeight="1" outlineLevel="2" x14ac:dyDescent="0.3">
      <c r="A464" s="297">
        <v>36</v>
      </c>
      <c r="B464" s="173" t="s">
        <v>74</v>
      </c>
      <c r="C464" s="46" t="s">
        <v>317</v>
      </c>
      <c r="D464" s="157" t="s">
        <v>401</v>
      </c>
      <c r="E464" s="44" t="s">
        <v>19</v>
      </c>
      <c r="F464" s="42" t="s">
        <v>19</v>
      </c>
      <c r="G464" s="158" t="s">
        <v>30</v>
      </c>
      <c r="H464" s="46">
        <v>1.4810000000000001</v>
      </c>
      <c r="I464" s="55">
        <v>0.7</v>
      </c>
      <c r="J464" s="69">
        <v>36</v>
      </c>
      <c r="K464" s="69">
        <f t="shared" si="109"/>
        <v>37.321199999999997</v>
      </c>
      <c r="L464" s="141"/>
      <c r="M464" s="141"/>
      <c r="N464" s="141"/>
      <c r="O464" s="141"/>
      <c r="P464" s="141"/>
      <c r="Q464" s="141"/>
      <c r="R464" s="141"/>
      <c r="S464" s="141"/>
      <c r="T464" s="141"/>
      <c r="U464" s="141"/>
      <c r="V464" s="141"/>
      <c r="W464" s="141"/>
      <c r="X464" s="141"/>
      <c r="Y464" s="141"/>
      <c r="Z464" s="141"/>
      <c r="AA464" s="141"/>
      <c r="AB464" s="141"/>
      <c r="AC464" s="141"/>
      <c r="AD464" s="141"/>
      <c r="AE464" s="141"/>
      <c r="AF464" s="141"/>
      <c r="AG464" s="141"/>
      <c r="AH464" s="388">
        <f t="shared" ref="AH464:AO464" si="127">(AG464+3.73)</f>
        <v>3.73</v>
      </c>
      <c r="AI464" s="69">
        <f t="shared" si="127"/>
        <v>7.46</v>
      </c>
      <c r="AJ464" s="69">
        <f t="shared" si="127"/>
        <v>11.19</v>
      </c>
      <c r="AK464" s="69">
        <f t="shared" si="127"/>
        <v>14.92</v>
      </c>
      <c r="AL464" s="69">
        <f t="shared" si="127"/>
        <v>18.649999999999999</v>
      </c>
      <c r="AM464" s="69">
        <f t="shared" si="127"/>
        <v>22.38</v>
      </c>
      <c r="AN464" s="69">
        <f t="shared" si="127"/>
        <v>26.11</v>
      </c>
      <c r="AO464" s="69">
        <f t="shared" si="127"/>
        <v>29.84</v>
      </c>
      <c r="AP464" s="69"/>
      <c r="AQ464" s="69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s="15" customFormat="1" ht="15.95" customHeight="1" outlineLevel="2" x14ac:dyDescent="0.3">
      <c r="A465" s="297">
        <v>37</v>
      </c>
      <c r="B465" s="173" t="s">
        <v>74</v>
      </c>
      <c r="C465" s="46" t="s">
        <v>318</v>
      </c>
      <c r="D465" s="157" t="s">
        <v>401</v>
      </c>
      <c r="E465" s="44" t="s">
        <v>19</v>
      </c>
      <c r="F465" s="42" t="s">
        <v>19</v>
      </c>
      <c r="G465" s="178" t="s">
        <v>107</v>
      </c>
      <c r="H465" s="46">
        <v>1.399</v>
      </c>
      <c r="I465" s="55">
        <v>0.7</v>
      </c>
      <c r="J465" s="69">
        <v>36</v>
      </c>
      <c r="K465" s="69">
        <f t="shared" si="109"/>
        <v>35.254799999999996</v>
      </c>
      <c r="L465" s="141"/>
      <c r="M465" s="141"/>
      <c r="N465" s="141"/>
      <c r="O465" s="141"/>
      <c r="P465" s="141"/>
      <c r="Q465" s="141"/>
      <c r="R465" s="141"/>
      <c r="S465" s="141"/>
      <c r="T465" s="141"/>
      <c r="U465" s="141"/>
      <c r="V465" s="141"/>
      <c r="W465" s="141"/>
      <c r="X465" s="141"/>
      <c r="Y465" s="141"/>
      <c r="Z465" s="141"/>
      <c r="AA465" s="141"/>
      <c r="AB465" s="141"/>
      <c r="AC465" s="141"/>
      <c r="AD465" s="141"/>
      <c r="AE465" s="141"/>
      <c r="AF465" s="141"/>
      <c r="AG465" s="141"/>
      <c r="AH465" s="388">
        <f t="shared" ref="AH465:AN465" si="128">(AG465+3.53)</f>
        <v>3.53</v>
      </c>
      <c r="AI465" s="69">
        <f t="shared" si="128"/>
        <v>7.06</v>
      </c>
      <c r="AJ465" s="69">
        <f t="shared" si="128"/>
        <v>10.59</v>
      </c>
      <c r="AK465" s="69">
        <f t="shared" si="128"/>
        <v>14.12</v>
      </c>
      <c r="AL465" s="69">
        <f t="shared" si="128"/>
        <v>17.649999999999999</v>
      </c>
      <c r="AM465" s="69">
        <f t="shared" si="128"/>
        <v>21.18</v>
      </c>
      <c r="AN465" s="69">
        <f t="shared" si="128"/>
        <v>24.71</v>
      </c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s="15" customFormat="1" ht="15.95" customHeight="1" outlineLevel="2" x14ac:dyDescent="0.3">
      <c r="A466" s="297">
        <v>38</v>
      </c>
      <c r="B466" s="173" t="s">
        <v>74</v>
      </c>
      <c r="C466" s="46" t="s">
        <v>319</v>
      </c>
      <c r="D466" s="157" t="s">
        <v>402</v>
      </c>
      <c r="E466" s="44" t="s">
        <v>17</v>
      </c>
      <c r="F466" s="42" t="s">
        <v>17</v>
      </c>
      <c r="G466" s="158" t="s">
        <v>30</v>
      </c>
      <c r="H466" s="46">
        <v>1.1890000000000001</v>
      </c>
      <c r="I466" s="62">
        <v>1.2</v>
      </c>
      <c r="J466" s="69">
        <v>36</v>
      </c>
      <c r="K466" s="69">
        <f t="shared" si="109"/>
        <v>51.364800000000002</v>
      </c>
      <c r="L466" s="141"/>
      <c r="M466" s="141"/>
      <c r="N466" s="141"/>
      <c r="O466" s="141"/>
      <c r="P466" s="141"/>
      <c r="Q466" s="141"/>
      <c r="R466" s="141"/>
      <c r="S466" s="141"/>
      <c r="T466" s="141"/>
      <c r="U466" s="141"/>
      <c r="V466" s="141"/>
      <c r="W466" s="141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s="15" customFormat="1" ht="15.95" customHeight="1" outlineLevel="2" x14ac:dyDescent="0.3">
      <c r="A467" s="297">
        <v>39</v>
      </c>
      <c r="B467" s="173" t="s">
        <v>74</v>
      </c>
      <c r="C467" s="46" t="s">
        <v>320</v>
      </c>
      <c r="D467" s="157" t="s">
        <v>402</v>
      </c>
      <c r="E467" s="44" t="s">
        <v>17</v>
      </c>
      <c r="F467" s="42" t="s">
        <v>17</v>
      </c>
      <c r="G467" s="158" t="s">
        <v>30</v>
      </c>
      <c r="H467" s="46">
        <v>2.3969999999999998</v>
      </c>
      <c r="I467" s="62">
        <v>1.2</v>
      </c>
      <c r="J467" s="69">
        <v>36</v>
      </c>
      <c r="K467" s="69">
        <f t="shared" si="109"/>
        <v>103.5504</v>
      </c>
      <c r="L467" s="141"/>
      <c r="M467" s="141"/>
      <c r="N467" s="141"/>
      <c r="O467" s="141"/>
      <c r="P467" s="141"/>
      <c r="Q467" s="141"/>
      <c r="R467" s="141"/>
      <c r="S467" s="141"/>
      <c r="T467" s="141"/>
      <c r="U467" s="141"/>
      <c r="V467" s="141"/>
      <c r="W467" s="141"/>
      <c r="X467" s="141"/>
      <c r="Y467" s="141"/>
      <c r="Z467" s="22"/>
      <c r="AA467" s="22"/>
      <c r="AB467" s="22"/>
      <c r="AC467" s="22"/>
      <c r="AD467" s="22"/>
      <c r="AE467" s="22"/>
      <c r="AF467" s="22"/>
      <c r="AG467" s="22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s="15" customFormat="1" ht="15.95" customHeight="1" outlineLevel="2" x14ac:dyDescent="0.3">
      <c r="A468" s="297">
        <v>40</v>
      </c>
      <c r="B468" s="173" t="s">
        <v>74</v>
      </c>
      <c r="C468" s="46" t="s">
        <v>321</v>
      </c>
      <c r="D468" s="157" t="s">
        <v>402</v>
      </c>
      <c r="E468" s="44" t="s">
        <v>17</v>
      </c>
      <c r="F468" s="42" t="s">
        <v>17</v>
      </c>
      <c r="G468" s="158" t="s">
        <v>30</v>
      </c>
      <c r="H468" s="46">
        <v>1.5269999999999999</v>
      </c>
      <c r="I468" s="62">
        <v>1.2</v>
      </c>
      <c r="J468" s="69">
        <v>36</v>
      </c>
      <c r="K468" s="69">
        <f t="shared" si="109"/>
        <v>65.966399999999993</v>
      </c>
      <c r="L468" s="141"/>
      <c r="M468" s="141"/>
      <c r="N468" s="141"/>
      <c r="O468" s="141"/>
      <c r="P468" s="141"/>
      <c r="Q468" s="141"/>
      <c r="R468" s="141"/>
      <c r="S468" s="141"/>
      <c r="T468" s="141"/>
      <c r="U468" s="141"/>
      <c r="V468" s="141"/>
      <c r="W468" s="141"/>
      <c r="X468" s="141"/>
      <c r="Y468" s="141"/>
      <c r="Z468" s="22"/>
      <c r="AA468" s="22"/>
      <c r="AB468" s="22"/>
      <c r="AC468" s="22"/>
      <c r="AD468" s="22"/>
      <c r="AE468" s="22"/>
      <c r="AF468" s="22"/>
      <c r="AG468" s="22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s="15" customFormat="1" ht="15.95" customHeight="1" outlineLevel="1" x14ac:dyDescent="0.3">
      <c r="A469" s="297"/>
      <c r="B469" s="206" t="s">
        <v>802</v>
      </c>
      <c r="C469" s="46"/>
      <c r="D469" s="157"/>
      <c r="E469" s="44"/>
      <c r="F469" s="62"/>
      <c r="G469" s="158"/>
      <c r="H469" s="128">
        <f>SUBTOTAL(9,H429:H468)</f>
        <v>269.61299999999994</v>
      </c>
      <c r="I469" s="62"/>
      <c r="J469" s="68"/>
      <c r="K469" s="69"/>
      <c r="L469" s="100"/>
      <c r="M469" s="100"/>
      <c r="N469" s="140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s="15" customFormat="1" ht="15.95" customHeight="1" outlineLevel="1" x14ac:dyDescent="0.3">
      <c r="A470" s="297"/>
      <c r="B470" s="61"/>
      <c r="C470" s="46"/>
      <c r="D470" s="32"/>
      <c r="E470" s="44"/>
      <c r="F470" s="62"/>
      <c r="G470" s="45"/>
      <c r="H470" s="128"/>
      <c r="I470" s="62"/>
      <c r="J470" s="68"/>
      <c r="K470" s="69"/>
      <c r="L470" s="100"/>
      <c r="M470" s="100"/>
      <c r="N470" s="140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s="3" customFormat="1" ht="15.95" customHeight="1" outlineLevel="1" x14ac:dyDescent="0.3">
      <c r="A471" s="297"/>
      <c r="B471" s="300"/>
      <c r="C471" s="112"/>
      <c r="D471" s="32"/>
      <c r="E471" s="33"/>
      <c r="F471" s="300"/>
      <c r="G471" s="300"/>
      <c r="H471" s="32"/>
      <c r="I471" s="55"/>
      <c r="J471" s="68"/>
      <c r="K471" s="69"/>
      <c r="L471" s="100"/>
      <c r="M471" s="100"/>
      <c r="N471" s="140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</row>
    <row r="472" spans="1:69" s="3" customFormat="1" ht="15.95" customHeight="1" outlineLevel="1" x14ac:dyDescent="0.3">
      <c r="A472" s="297"/>
      <c r="B472" s="300"/>
      <c r="C472" s="112"/>
      <c r="D472" s="32"/>
      <c r="E472" s="33"/>
      <c r="F472" s="300"/>
      <c r="G472" s="300"/>
      <c r="H472" s="32"/>
      <c r="I472" s="55"/>
      <c r="J472" s="68"/>
      <c r="K472" s="69"/>
      <c r="L472" s="100"/>
      <c r="M472" s="100"/>
      <c r="N472" s="140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</row>
    <row r="473" spans="1:69" s="3" customFormat="1" ht="15.95" customHeight="1" outlineLevel="2" x14ac:dyDescent="0.3">
      <c r="A473" s="297">
        <v>1</v>
      </c>
      <c r="B473" s="300" t="s">
        <v>79</v>
      </c>
      <c r="C473" s="112" t="s">
        <v>80</v>
      </c>
      <c r="D473" s="32" t="s">
        <v>81</v>
      </c>
      <c r="E473" s="33" t="s">
        <v>19</v>
      </c>
      <c r="F473" s="300" t="s">
        <v>19</v>
      </c>
      <c r="G473" s="300" t="s">
        <v>82</v>
      </c>
      <c r="H473" s="119">
        <v>3.831</v>
      </c>
      <c r="I473" s="55">
        <v>0.7</v>
      </c>
      <c r="J473" s="69">
        <v>34</v>
      </c>
      <c r="K473" s="69">
        <f t="shared" si="109"/>
        <v>91.177799999999991</v>
      </c>
      <c r="L473" s="141"/>
      <c r="M473" s="141"/>
      <c r="N473" s="141"/>
      <c r="O473" s="141"/>
      <c r="P473" s="141"/>
      <c r="Q473" s="141"/>
      <c r="R473" s="141"/>
      <c r="S473" s="141"/>
      <c r="T473" s="141"/>
      <c r="U473" s="141"/>
      <c r="V473" s="141"/>
      <c r="W473" s="141"/>
      <c r="X473" s="141"/>
      <c r="Y473" s="141"/>
      <c r="Z473" s="141"/>
      <c r="AA473" s="141"/>
      <c r="AB473" s="141"/>
      <c r="AC473" s="141"/>
      <c r="AD473" s="141"/>
      <c r="AE473" s="141"/>
      <c r="AF473" s="141"/>
      <c r="AG473" s="141"/>
    </row>
    <row r="474" spans="1:69" s="3" customFormat="1" ht="15.95" customHeight="1" outlineLevel="2" x14ac:dyDescent="0.3">
      <c r="A474" s="297">
        <v>2</v>
      </c>
      <c r="B474" s="300" t="s">
        <v>79</v>
      </c>
      <c r="C474" s="112" t="s">
        <v>83</v>
      </c>
      <c r="D474" s="32" t="s">
        <v>81</v>
      </c>
      <c r="E474" s="33" t="s">
        <v>19</v>
      </c>
      <c r="F474" s="300" t="s">
        <v>19</v>
      </c>
      <c r="G474" s="300" t="s">
        <v>82</v>
      </c>
      <c r="H474" s="119">
        <v>2.5739999999999998</v>
      </c>
      <c r="I474" s="55">
        <v>0.7</v>
      </c>
      <c r="J474" s="69">
        <v>34</v>
      </c>
      <c r="K474" s="69">
        <f t="shared" si="109"/>
        <v>61.261199999999995</v>
      </c>
      <c r="L474" s="141"/>
      <c r="M474" s="141"/>
      <c r="N474" s="141"/>
      <c r="O474" s="141"/>
      <c r="P474" s="141"/>
      <c r="Q474" s="141"/>
      <c r="R474" s="141"/>
      <c r="S474" s="141"/>
      <c r="T474" s="141"/>
      <c r="U474" s="141"/>
      <c r="V474" s="141"/>
      <c r="W474" s="141"/>
      <c r="X474" s="141"/>
      <c r="Y474" s="141"/>
      <c r="Z474" s="141"/>
      <c r="AA474" s="141"/>
      <c r="AB474" s="141"/>
      <c r="AC474" s="141"/>
      <c r="AD474" s="141"/>
      <c r="AE474" s="141"/>
      <c r="AF474" s="141"/>
      <c r="AG474" s="141"/>
      <c r="AH474" s="388">
        <f>(AG474+6.13)</f>
        <v>6.13</v>
      </c>
      <c r="AI474" s="69">
        <f>(AH474+6.13)</f>
        <v>12.26</v>
      </c>
      <c r="AJ474" s="69">
        <f>(AI474+6.13)</f>
        <v>18.39</v>
      </c>
      <c r="AK474" s="69">
        <f>(AJ474+6.13)</f>
        <v>24.52</v>
      </c>
    </row>
    <row r="475" spans="1:69" s="3" customFormat="1" ht="15.95" customHeight="1" outlineLevel="2" x14ac:dyDescent="0.3">
      <c r="A475" s="297">
        <v>3</v>
      </c>
      <c r="B475" s="300" t="s">
        <v>79</v>
      </c>
      <c r="C475" s="112" t="s">
        <v>84</v>
      </c>
      <c r="D475" s="32" t="s">
        <v>81</v>
      </c>
      <c r="E475" s="33" t="s">
        <v>19</v>
      </c>
      <c r="F475" s="300" t="s">
        <v>19</v>
      </c>
      <c r="G475" s="300" t="s">
        <v>82</v>
      </c>
      <c r="H475" s="119">
        <v>1.5109999999999999</v>
      </c>
      <c r="I475" s="55">
        <v>0.7</v>
      </c>
      <c r="J475" s="69">
        <v>34</v>
      </c>
      <c r="K475" s="69">
        <f t="shared" si="109"/>
        <v>35.961799999999997</v>
      </c>
      <c r="L475" s="141"/>
      <c r="M475" s="141"/>
      <c r="N475" s="141"/>
      <c r="O475" s="141"/>
      <c r="P475" s="141"/>
      <c r="Q475" s="141"/>
      <c r="R475" s="141"/>
      <c r="S475" s="141"/>
      <c r="T475" s="141"/>
      <c r="U475" s="141"/>
      <c r="V475" s="141"/>
      <c r="W475" s="141"/>
      <c r="X475" s="141"/>
      <c r="Y475" s="141"/>
      <c r="Z475" s="141"/>
      <c r="AA475" s="141"/>
      <c r="AB475" s="141"/>
      <c r="AC475" s="22"/>
      <c r="AD475" s="22"/>
      <c r="AE475" s="22"/>
      <c r="AF475" s="22"/>
      <c r="AG475" s="22"/>
    </row>
    <row r="476" spans="1:69" s="3" customFormat="1" ht="15.95" customHeight="1" outlineLevel="2" x14ac:dyDescent="0.3">
      <c r="A476" s="297">
        <v>4</v>
      </c>
      <c r="B476" s="300" t="s">
        <v>79</v>
      </c>
      <c r="C476" s="112" t="s">
        <v>85</v>
      </c>
      <c r="D476" s="32" t="s">
        <v>86</v>
      </c>
      <c r="E476" s="33" t="s">
        <v>43</v>
      </c>
      <c r="F476" s="300" t="s">
        <v>43</v>
      </c>
      <c r="G476" s="300" t="s">
        <v>82</v>
      </c>
      <c r="H476" s="119">
        <v>11.64</v>
      </c>
      <c r="I476" s="55">
        <v>1.2</v>
      </c>
      <c r="J476" s="69">
        <v>34</v>
      </c>
      <c r="K476" s="69">
        <f t="shared" ref="K476:K502" si="129">(H476*I476*J476)</f>
        <v>474.91199999999998</v>
      </c>
      <c r="L476" s="141"/>
      <c r="M476" s="141"/>
      <c r="N476" s="141"/>
      <c r="O476" s="141"/>
      <c r="P476" s="141"/>
      <c r="Q476" s="141"/>
      <c r="R476" s="141"/>
      <c r="S476" s="141"/>
      <c r="T476" s="141"/>
      <c r="U476" s="141"/>
      <c r="V476" s="141"/>
      <c r="W476" s="141"/>
      <c r="X476" s="141"/>
      <c r="Y476" s="141"/>
      <c r="Z476" s="141"/>
      <c r="AA476" s="141"/>
      <c r="AB476" s="141"/>
      <c r="AC476" s="22"/>
      <c r="AD476" s="22"/>
      <c r="AE476" s="22"/>
      <c r="AF476" s="22"/>
      <c r="AG476" s="22"/>
    </row>
    <row r="477" spans="1:69" s="3" customFormat="1" ht="15.95" customHeight="1" outlineLevel="2" x14ac:dyDescent="0.3">
      <c r="A477" s="297">
        <v>5</v>
      </c>
      <c r="B477" s="300" t="s">
        <v>79</v>
      </c>
      <c r="C477" s="112" t="s">
        <v>87</v>
      </c>
      <c r="D477" s="32" t="s">
        <v>81</v>
      </c>
      <c r="E477" s="33" t="s">
        <v>11</v>
      </c>
      <c r="F477" s="300" t="s">
        <v>11</v>
      </c>
      <c r="G477" s="300" t="s">
        <v>82</v>
      </c>
      <c r="H477" s="119">
        <v>0.26500000000000001</v>
      </c>
      <c r="I477" s="55">
        <v>1</v>
      </c>
      <c r="J477" s="69">
        <v>34</v>
      </c>
      <c r="K477" s="69">
        <f t="shared" si="129"/>
        <v>9.01</v>
      </c>
      <c r="L477" s="141"/>
      <c r="M477" s="141"/>
      <c r="N477" s="141"/>
      <c r="O477" s="141"/>
      <c r="P477" s="141"/>
      <c r="Q477" s="141"/>
      <c r="R477" s="141"/>
      <c r="S477" s="141"/>
      <c r="T477" s="141"/>
      <c r="U477" s="141"/>
      <c r="V477" s="141"/>
      <c r="W477" s="141"/>
      <c r="X477" s="141"/>
      <c r="Y477" s="141"/>
      <c r="Z477" s="141"/>
      <c r="AA477" s="141"/>
      <c r="AB477" s="141"/>
      <c r="AC477" s="141"/>
      <c r="AD477" s="141"/>
      <c r="AE477" s="22"/>
      <c r="AF477" s="22"/>
      <c r="AG477" s="22"/>
    </row>
    <row r="478" spans="1:69" s="3" customFormat="1" ht="15.95" customHeight="1" outlineLevel="2" x14ac:dyDescent="0.3">
      <c r="A478" s="297">
        <v>6</v>
      </c>
      <c r="B478" s="300" t="s">
        <v>79</v>
      </c>
      <c r="C478" s="112" t="s">
        <v>88</v>
      </c>
      <c r="D478" s="32" t="s">
        <v>81</v>
      </c>
      <c r="E478" s="33" t="s">
        <v>11</v>
      </c>
      <c r="F478" s="300" t="s">
        <v>11</v>
      </c>
      <c r="G478" s="300" t="s">
        <v>82</v>
      </c>
      <c r="H478" s="119">
        <v>1.089</v>
      </c>
      <c r="I478" s="62">
        <v>1.2</v>
      </c>
      <c r="J478" s="69">
        <v>34</v>
      </c>
      <c r="K478" s="69">
        <f t="shared" si="129"/>
        <v>44.431199999999997</v>
      </c>
      <c r="L478" s="141"/>
      <c r="M478" s="141"/>
      <c r="N478" s="141"/>
      <c r="O478" s="141"/>
      <c r="P478" s="141"/>
      <c r="Q478" s="141"/>
      <c r="R478" s="141"/>
      <c r="S478" s="141"/>
      <c r="T478" s="141"/>
      <c r="U478" s="141"/>
      <c r="V478" s="141"/>
      <c r="W478" s="141"/>
      <c r="X478" s="141"/>
      <c r="Y478" s="141"/>
      <c r="Z478" s="141"/>
      <c r="AA478" s="141"/>
      <c r="AB478" s="141"/>
      <c r="AC478" s="22"/>
      <c r="AD478" s="22"/>
      <c r="AE478" s="22"/>
      <c r="AF478" s="22"/>
      <c r="AG478" s="22"/>
    </row>
    <row r="479" spans="1:69" s="96" customFormat="1" ht="15.95" customHeight="1" outlineLevel="1" x14ac:dyDescent="0.3">
      <c r="A479" s="297"/>
      <c r="B479" s="206" t="s">
        <v>802</v>
      </c>
      <c r="C479" s="46"/>
      <c r="D479" s="32"/>
      <c r="E479" s="32"/>
      <c r="F479" s="300"/>
      <c r="G479" s="43"/>
      <c r="H479" s="133">
        <f>SUBTOTAL(9,H473:H478)</f>
        <v>20.91</v>
      </c>
      <c r="I479" s="55"/>
      <c r="J479" s="68"/>
      <c r="K479" s="69"/>
      <c r="L479" s="100"/>
      <c r="M479" s="100"/>
      <c r="N479" s="140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</row>
    <row r="480" spans="1:69" s="3" customFormat="1" ht="15.95" customHeight="1" outlineLevel="1" x14ac:dyDescent="0.3">
      <c r="A480" s="297"/>
      <c r="B480" s="61"/>
      <c r="C480" s="112"/>
      <c r="D480" s="32"/>
      <c r="E480" s="33"/>
      <c r="F480" s="300"/>
      <c r="G480" s="300"/>
      <c r="H480" s="133"/>
      <c r="I480" s="55"/>
      <c r="J480" s="68"/>
      <c r="K480" s="69"/>
      <c r="L480" s="100"/>
      <c r="M480" s="100"/>
      <c r="N480" s="140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</row>
    <row r="481" spans="1:69" s="3" customFormat="1" ht="15.95" customHeight="1" outlineLevel="1" x14ac:dyDescent="0.3">
      <c r="A481" s="32"/>
      <c r="B481" s="300"/>
      <c r="C481" s="112"/>
      <c r="D481" s="32"/>
      <c r="E481" s="33"/>
      <c r="F481" s="300"/>
      <c r="G481" s="300"/>
      <c r="H481" s="119"/>
      <c r="I481" s="55"/>
      <c r="J481" s="68"/>
      <c r="K481" s="69"/>
      <c r="L481" s="100"/>
      <c r="M481" s="100"/>
      <c r="N481" s="140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</row>
    <row r="482" spans="1:69" ht="15.95" customHeight="1" outlineLevel="1" x14ac:dyDescent="0.3">
      <c r="A482" s="32"/>
      <c r="B482" s="300"/>
      <c r="C482" s="112"/>
      <c r="D482" s="32"/>
      <c r="E482" s="33"/>
      <c r="F482" s="300"/>
      <c r="G482" s="300"/>
      <c r="H482" s="119"/>
      <c r="I482" s="55"/>
      <c r="J482" s="68"/>
      <c r="K482" s="69"/>
    </row>
    <row r="483" spans="1:69" s="7" customFormat="1" ht="15.95" customHeight="1" outlineLevel="2" x14ac:dyDescent="0.3">
      <c r="A483" s="32">
        <v>1</v>
      </c>
      <c r="B483" s="300" t="s">
        <v>89</v>
      </c>
      <c r="C483" s="110" t="s">
        <v>227</v>
      </c>
      <c r="D483" s="32" t="s">
        <v>120</v>
      </c>
      <c r="E483" s="302" t="s">
        <v>61</v>
      </c>
      <c r="F483" s="299" t="s">
        <v>38</v>
      </c>
      <c r="G483" s="43" t="s">
        <v>30</v>
      </c>
      <c r="H483" s="123">
        <v>1.1160000000000001</v>
      </c>
      <c r="I483" s="55">
        <v>0.7</v>
      </c>
      <c r="J483" s="69">
        <v>35</v>
      </c>
      <c r="K483" s="69">
        <f t="shared" si="129"/>
        <v>27.341999999999999</v>
      </c>
      <c r="L483" s="141"/>
      <c r="M483" s="141"/>
      <c r="N483" s="141"/>
      <c r="O483" s="141"/>
      <c r="P483" s="141"/>
      <c r="Q483" s="141"/>
      <c r="R483" s="141"/>
      <c r="S483" s="141"/>
      <c r="T483" s="141"/>
      <c r="U483" s="141"/>
      <c r="V483" s="141"/>
      <c r="W483" s="141"/>
      <c r="X483" s="141"/>
      <c r="Y483" s="141"/>
      <c r="Z483" s="141"/>
      <c r="AA483" s="141"/>
      <c r="AB483" s="141"/>
      <c r="AC483" s="141"/>
      <c r="AD483" s="141"/>
      <c r="AE483" s="141"/>
      <c r="AF483" s="141"/>
      <c r="AG483" s="141"/>
      <c r="AH483" s="388">
        <f t="shared" ref="AH483:AW483" si="130">(AG483+2.73)</f>
        <v>2.73</v>
      </c>
      <c r="AI483" s="69">
        <f t="shared" si="130"/>
        <v>5.46</v>
      </c>
      <c r="AJ483" s="69">
        <f t="shared" si="130"/>
        <v>8.19</v>
      </c>
      <c r="AK483" s="69">
        <f t="shared" si="130"/>
        <v>10.92</v>
      </c>
      <c r="AL483" s="69">
        <f t="shared" si="130"/>
        <v>13.65</v>
      </c>
      <c r="AM483" s="69">
        <f t="shared" si="130"/>
        <v>16.38</v>
      </c>
      <c r="AN483" s="69">
        <f t="shared" si="130"/>
        <v>19.11</v>
      </c>
      <c r="AO483" s="69">
        <f t="shared" si="130"/>
        <v>21.84</v>
      </c>
      <c r="AP483" s="69">
        <f t="shared" si="130"/>
        <v>24.57</v>
      </c>
      <c r="AQ483" s="69">
        <f t="shared" si="130"/>
        <v>27.3</v>
      </c>
      <c r="AR483" s="69">
        <f t="shared" si="130"/>
        <v>30.03</v>
      </c>
      <c r="AS483" s="69">
        <f t="shared" si="130"/>
        <v>32.76</v>
      </c>
      <c r="AT483" s="69">
        <f t="shared" si="130"/>
        <v>35.489999999999995</v>
      </c>
      <c r="AU483" s="69">
        <f t="shared" si="130"/>
        <v>38.219999999999992</v>
      </c>
      <c r="AV483" s="69">
        <f t="shared" si="130"/>
        <v>40.949999999999989</v>
      </c>
      <c r="AW483" s="69">
        <f t="shared" si="130"/>
        <v>43.679999999999986</v>
      </c>
      <c r="AX483" s="69"/>
      <c r="AY483" s="69"/>
      <c r="AZ483" s="69"/>
      <c r="BA483" s="69"/>
      <c r="BB483" s="69"/>
      <c r="BC483" s="69"/>
      <c r="BD483" s="69"/>
      <c r="BE483" s="69"/>
      <c r="BF483" s="69"/>
      <c r="BG483" s="69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ht="15.95" customHeight="1" outlineLevel="2" x14ac:dyDescent="0.3">
      <c r="A484" s="32">
        <v>2</v>
      </c>
      <c r="B484" s="300" t="s">
        <v>89</v>
      </c>
      <c r="C484" s="110" t="s">
        <v>229</v>
      </c>
      <c r="D484" s="32" t="s">
        <v>91</v>
      </c>
      <c r="E484" s="302" t="s">
        <v>61</v>
      </c>
      <c r="F484" s="299" t="s">
        <v>38</v>
      </c>
      <c r="G484" s="43" t="s">
        <v>30</v>
      </c>
      <c r="H484" s="119">
        <v>3.2869999999999999</v>
      </c>
      <c r="I484" s="55">
        <v>0.7</v>
      </c>
      <c r="J484" s="69">
        <v>35</v>
      </c>
      <c r="K484" s="69">
        <f t="shared" si="129"/>
        <v>80.531499999999994</v>
      </c>
      <c r="L484" s="141"/>
      <c r="M484" s="141"/>
      <c r="N484" s="141"/>
      <c r="O484" s="141"/>
      <c r="P484" s="141"/>
      <c r="Q484" s="141"/>
      <c r="R484" s="141"/>
      <c r="S484" s="141"/>
      <c r="T484" s="141"/>
      <c r="U484" s="141"/>
      <c r="V484" s="141"/>
      <c r="W484" s="141"/>
      <c r="X484" s="141"/>
      <c r="Y484" s="141"/>
      <c r="Z484" s="141"/>
      <c r="AA484" s="141"/>
      <c r="AB484" s="141"/>
      <c r="AC484" s="141"/>
      <c r="AD484" s="141"/>
      <c r="AE484" s="141"/>
      <c r="AF484" s="141"/>
      <c r="AG484" s="141"/>
      <c r="AH484" s="388">
        <f t="shared" ref="AH484:AP484" si="131">(AG484+8.05)</f>
        <v>8.0500000000000007</v>
      </c>
      <c r="AI484" s="69">
        <f t="shared" si="131"/>
        <v>16.100000000000001</v>
      </c>
      <c r="AJ484" s="69">
        <f t="shared" si="131"/>
        <v>24.150000000000002</v>
      </c>
      <c r="AK484" s="69">
        <f t="shared" si="131"/>
        <v>32.200000000000003</v>
      </c>
      <c r="AL484" s="69">
        <f t="shared" si="131"/>
        <v>40.25</v>
      </c>
      <c r="AM484" s="69">
        <f t="shared" si="131"/>
        <v>48.3</v>
      </c>
      <c r="AN484" s="69">
        <f t="shared" si="131"/>
        <v>56.349999999999994</v>
      </c>
      <c r="AO484" s="69">
        <f t="shared" si="131"/>
        <v>64.399999999999991</v>
      </c>
      <c r="AP484" s="69">
        <f t="shared" si="131"/>
        <v>72.449999999999989</v>
      </c>
      <c r="AQ484" s="69"/>
      <c r="AR484" s="69"/>
      <c r="AS484" s="69"/>
      <c r="AT484" s="69"/>
      <c r="AU484" s="69"/>
      <c r="AV484" s="69"/>
      <c r="AW484" s="69"/>
      <c r="AX484" s="69"/>
      <c r="AY484" s="69"/>
      <c r="AZ484" s="69"/>
      <c r="BA484" s="69"/>
      <c r="BB484" s="69"/>
      <c r="BC484" s="69"/>
      <c r="BD484" s="69"/>
      <c r="BE484" s="69"/>
      <c r="BF484" s="69"/>
      <c r="BG484" s="69"/>
    </row>
    <row r="485" spans="1:69" ht="15.95" customHeight="1" outlineLevel="2" x14ac:dyDescent="0.3">
      <c r="A485" s="32">
        <v>3</v>
      </c>
      <c r="B485" s="43" t="s">
        <v>89</v>
      </c>
      <c r="C485" s="46" t="s">
        <v>391</v>
      </c>
      <c r="D485" s="32" t="s">
        <v>435</v>
      </c>
      <c r="E485" s="44" t="s">
        <v>38</v>
      </c>
      <c r="F485" s="299" t="s">
        <v>38</v>
      </c>
      <c r="G485" s="43" t="s">
        <v>30</v>
      </c>
      <c r="H485" s="46">
        <v>0.26200000000000001</v>
      </c>
      <c r="I485" s="55">
        <v>0.7</v>
      </c>
      <c r="J485" s="69">
        <v>35</v>
      </c>
      <c r="K485" s="69">
        <f t="shared" si="129"/>
        <v>6.4190000000000005</v>
      </c>
      <c r="L485" s="141"/>
      <c r="M485" s="141"/>
      <c r="N485" s="141"/>
      <c r="O485" s="141"/>
      <c r="P485" s="141"/>
      <c r="Q485" s="141"/>
      <c r="R485" s="141"/>
      <c r="S485" s="141"/>
      <c r="T485" s="141"/>
      <c r="U485" s="141"/>
      <c r="V485" s="141"/>
      <c r="W485" s="141"/>
      <c r="X485" s="141"/>
      <c r="Y485" s="141"/>
      <c r="Z485" s="141"/>
      <c r="AA485" s="141"/>
      <c r="AB485" s="141"/>
      <c r="AC485" s="141"/>
      <c r="AD485" s="141"/>
      <c r="AE485" s="141"/>
      <c r="AF485" s="141"/>
      <c r="AG485" s="141"/>
      <c r="AH485" s="388">
        <f t="shared" ref="AH485:AV485" si="132">(AG485+0.64)</f>
        <v>0.64</v>
      </c>
      <c r="AI485" s="69">
        <f t="shared" si="132"/>
        <v>1.28</v>
      </c>
      <c r="AJ485" s="69">
        <f t="shared" si="132"/>
        <v>1.92</v>
      </c>
      <c r="AK485" s="69">
        <f t="shared" si="132"/>
        <v>2.56</v>
      </c>
      <c r="AL485" s="69">
        <f t="shared" si="132"/>
        <v>3.2</v>
      </c>
      <c r="AM485" s="69">
        <f t="shared" si="132"/>
        <v>3.8400000000000003</v>
      </c>
      <c r="AN485" s="69">
        <f t="shared" si="132"/>
        <v>4.4800000000000004</v>
      </c>
      <c r="AO485" s="69">
        <f t="shared" si="132"/>
        <v>5.12</v>
      </c>
      <c r="AP485" s="69">
        <f t="shared" si="132"/>
        <v>5.76</v>
      </c>
      <c r="AQ485" s="69">
        <f t="shared" si="132"/>
        <v>6.3999999999999995</v>
      </c>
      <c r="AR485" s="69">
        <f t="shared" si="132"/>
        <v>7.0399999999999991</v>
      </c>
      <c r="AS485" s="69">
        <f t="shared" si="132"/>
        <v>7.6799999999999988</v>
      </c>
      <c r="AT485" s="69">
        <f t="shared" si="132"/>
        <v>8.3199999999999985</v>
      </c>
      <c r="AU485" s="69">
        <f t="shared" si="132"/>
        <v>8.9599999999999991</v>
      </c>
      <c r="AV485" s="69">
        <f t="shared" si="132"/>
        <v>9.6</v>
      </c>
      <c r="AW485" s="69"/>
      <c r="AX485" s="69"/>
      <c r="AY485" s="69"/>
      <c r="AZ485" s="69"/>
      <c r="BA485" s="69"/>
      <c r="BB485" s="69"/>
      <c r="BC485" s="69"/>
      <c r="BD485" s="69"/>
      <c r="BE485" s="69"/>
      <c r="BF485" s="69"/>
      <c r="BG485" s="69"/>
    </row>
    <row r="486" spans="1:69" ht="15.95" customHeight="1" outlineLevel="2" x14ac:dyDescent="0.3">
      <c r="A486" s="32">
        <v>4</v>
      </c>
      <c r="B486" s="43" t="s">
        <v>89</v>
      </c>
      <c r="C486" s="46" t="s">
        <v>392</v>
      </c>
      <c r="D486" s="32" t="s">
        <v>435</v>
      </c>
      <c r="E486" s="44" t="s">
        <v>38</v>
      </c>
      <c r="F486" s="299" t="s">
        <v>38</v>
      </c>
      <c r="G486" s="43" t="s">
        <v>30</v>
      </c>
      <c r="H486" s="46">
        <v>0.107</v>
      </c>
      <c r="I486" s="55">
        <v>0.7</v>
      </c>
      <c r="J486" s="69">
        <v>35</v>
      </c>
      <c r="K486" s="69">
        <f t="shared" si="129"/>
        <v>2.6214999999999997</v>
      </c>
      <c r="L486" s="141"/>
      <c r="M486" s="141"/>
      <c r="N486" s="141"/>
      <c r="O486" s="141"/>
      <c r="P486" s="141"/>
      <c r="Q486" s="141"/>
      <c r="R486" s="141"/>
      <c r="S486" s="141"/>
      <c r="T486" s="141"/>
      <c r="U486" s="141"/>
      <c r="V486" s="141"/>
      <c r="W486" s="141"/>
      <c r="X486" s="141"/>
      <c r="Y486" s="141"/>
      <c r="Z486" s="141"/>
      <c r="AA486" s="141"/>
      <c r="AB486" s="141"/>
      <c r="AC486" s="141"/>
      <c r="AD486" s="141"/>
      <c r="AE486" s="141"/>
      <c r="AF486" s="141"/>
      <c r="AG486" s="141"/>
      <c r="AH486" s="388">
        <f t="shared" ref="AH486:AU486" si="133">(AG486+0.26)</f>
        <v>0.26</v>
      </c>
      <c r="AI486" s="69">
        <f t="shared" si="133"/>
        <v>0.52</v>
      </c>
      <c r="AJ486" s="69">
        <f t="shared" si="133"/>
        <v>0.78</v>
      </c>
      <c r="AK486" s="69">
        <f t="shared" si="133"/>
        <v>1.04</v>
      </c>
      <c r="AL486" s="69">
        <f t="shared" si="133"/>
        <v>1.3</v>
      </c>
      <c r="AM486" s="69">
        <f t="shared" si="133"/>
        <v>1.56</v>
      </c>
      <c r="AN486" s="69">
        <f t="shared" si="133"/>
        <v>1.82</v>
      </c>
      <c r="AO486" s="69">
        <f t="shared" si="133"/>
        <v>2.08</v>
      </c>
      <c r="AP486" s="69">
        <f t="shared" si="133"/>
        <v>2.34</v>
      </c>
      <c r="AQ486" s="69">
        <f t="shared" si="133"/>
        <v>2.5999999999999996</v>
      </c>
      <c r="AR486" s="69">
        <f t="shared" si="133"/>
        <v>2.8599999999999994</v>
      </c>
      <c r="AS486" s="69">
        <f t="shared" si="133"/>
        <v>3.1199999999999992</v>
      </c>
      <c r="AT486" s="69">
        <f t="shared" si="133"/>
        <v>3.379999999999999</v>
      </c>
      <c r="AU486" s="69">
        <f t="shared" si="133"/>
        <v>3.6399999999999988</v>
      </c>
      <c r="AV486" s="69"/>
      <c r="AW486" s="69"/>
      <c r="AX486" s="69"/>
      <c r="AY486" s="69"/>
      <c r="AZ486" s="69"/>
      <c r="BA486" s="69"/>
      <c r="BB486" s="69"/>
      <c r="BC486" s="69"/>
      <c r="BD486" s="69"/>
      <c r="BE486" s="69"/>
      <c r="BF486" s="69"/>
      <c r="BG486" s="69"/>
    </row>
    <row r="487" spans="1:69" s="15" customFormat="1" ht="15.95" customHeight="1" outlineLevel="2" x14ac:dyDescent="0.3">
      <c r="A487" s="32">
        <v>5</v>
      </c>
      <c r="B487" s="300" t="s">
        <v>89</v>
      </c>
      <c r="C487" s="110" t="s">
        <v>228</v>
      </c>
      <c r="D487" s="32" t="s">
        <v>90</v>
      </c>
      <c r="E487" s="302" t="s">
        <v>61</v>
      </c>
      <c r="F487" s="299" t="s">
        <v>38</v>
      </c>
      <c r="G487" s="43" t="s">
        <v>30</v>
      </c>
      <c r="H487" s="119">
        <v>5.3339999999999996</v>
      </c>
      <c r="I487" s="55">
        <v>0.7</v>
      </c>
      <c r="J487" s="69">
        <v>35</v>
      </c>
      <c r="K487" s="69">
        <f t="shared" si="129"/>
        <v>130.68299999999999</v>
      </c>
      <c r="L487" s="141"/>
      <c r="M487" s="141"/>
      <c r="N487" s="141"/>
      <c r="O487" s="141"/>
      <c r="P487" s="141"/>
      <c r="Q487" s="141"/>
      <c r="R487" s="141"/>
      <c r="S487" s="141"/>
      <c r="T487" s="141"/>
      <c r="U487" s="141"/>
      <c r="V487" s="141"/>
      <c r="W487" s="141"/>
      <c r="X487" s="141"/>
      <c r="Y487" s="141"/>
      <c r="Z487" s="141"/>
      <c r="AA487" s="141"/>
      <c r="AB487" s="141"/>
      <c r="AC487" s="141"/>
      <c r="AD487" s="141"/>
      <c r="AE487" s="141"/>
      <c r="AF487" s="141"/>
      <c r="AG487" s="141"/>
      <c r="AH487" s="388">
        <f t="shared" ref="AH487:AT487" si="134">(AG487+13.07)</f>
        <v>13.07</v>
      </c>
      <c r="AI487" s="69">
        <f t="shared" si="134"/>
        <v>26.14</v>
      </c>
      <c r="AJ487" s="69">
        <f t="shared" si="134"/>
        <v>39.21</v>
      </c>
      <c r="AK487" s="69">
        <f t="shared" si="134"/>
        <v>52.28</v>
      </c>
      <c r="AL487" s="69">
        <f t="shared" si="134"/>
        <v>65.349999999999994</v>
      </c>
      <c r="AM487" s="69">
        <f t="shared" si="134"/>
        <v>78.419999999999987</v>
      </c>
      <c r="AN487" s="69">
        <f t="shared" si="134"/>
        <v>91.489999999999981</v>
      </c>
      <c r="AO487" s="69">
        <f t="shared" si="134"/>
        <v>104.55999999999997</v>
      </c>
      <c r="AP487" s="69">
        <f t="shared" si="134"/>
        <v>117.62999999999997</v>
      </c>
      <c r="AQ487" s="69">
        <f t="shared" si="134"/>
        <v>130.69999999999996</v>
      </c>
      <c r="AR487" s="69">
        <f t="shared" si="134"/>
        <v>143.76999999999995</v>
      </c>
      <c r="AS487" s="69">
        <f t="shared" si="134"/>
        <v>156.83999999999995</v>
      </c>
      <c r="AT487" s="69">
        <f t="shared" si="134"/>
        <v>169.90999999999994</v>
      </c>
      <c r="AU487" s="69"/>
      <c r="AV487" s="69"/>
      <c r="AW487" s="69"/>
      <c r="AX487" s="69"/>
      <c r="AY487" s="69"/>
      <c r="AZ487" s="69"/>
      <c r="BA487" s="69"/>
      <c r="BB487" s="69"/>
      <c r="BC487" s="69"/>
      <c r="BD487" s="69"/>
      <c r="BE487" s="69"/>
      <c r="BF487" s="69"/>
      <c r="BG487" s="69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s="15" customFormat="1" ht="15.95" customHeight="1" outlineLevel="1" x14ac:dyDescent="0.3">
      <c r="A488" s="32"/>
      <c r="B488" s="206" t="s">
        <v>802</v>
      </c>
      <c r="C488" s="110"/>
      <c r="D488" s="32"/>
      <c r="E488" s="302"/>
      <c r="F488" s="54"/>
      <c r="G488" s="45"/>
      <c r="H488" s="133">
        <f>SUBTOTAL(9,H483:H487)</f>
        <v>10.106000000000002</v>
      </c>
      <c r="I488" s="54"/>
      <c r="J488" s="68"/>
      <c r="K488" s="69"/>
      <c r="L488" s="100"/>
      <c r="M488" s="100"/>
      <c r="N488" s="140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s="15" customFormat="1" ht="15.95" customHeight="1" outlineLevel="1" x14ac:dyDescent="0.3">
      <c r="A489" s="32"/>
      <c r="B489" s="61"/>
      <c r="C489" s="110"/>
      <c r="D489" s="32"/>
      <c r="E489" s="302"/>
      <c r="F489" s="54"/>
      <c r="G489" s="45"/>
      <c r="H489" s="133"/>
      <c r="I489" s="54"/>
      <c r="J489" s="68"/>
      <c r="K489" s="69"/>
      <c r="L489" s="100"/>
      <c r="M489" s="100"/>
      <c r="N489" s="140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s="3" customFormat="1" ht="15.95" customHeight="1" outlineLevel="1" x14ac:dyDescent="0.3">
      <c r="A490" s="46"/>
      <c r="B490" s="43"/>
      <c r="C490" s="46"/>
      <c r="D490" s="32"/>
      <c r="E490" s="44"/>
      <c r="F490" s="62"/>
      <c r="G490" s="45"/>
      <c r="H490" s="46"/>
      <c r="I490" s="62"/>
      <c r="J490" s="68"/>
      <c r="K490" s="69"/>
      <c r="L490" s="100"/>
      <c r="M490" s="100"/>
      <c r="N490" s="140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</row>
    <row r="491" spans="1:69" s="3" customFormat="1" ht="15.95" customHeight="1" outlineLevel="1" x14ac:dyDescent="0.3">
      <c r="A491" s="32"/>
      <c r="B491" s="300"/>
      <c r="C491" s="29"/>
      <c r="D491" s="32"/>
      <c r="E491" s="302"/>
      <c r="F491" s="299"/>
      <c r="G491" s="300"/>
      <c r="H491" s="32"/>
      <c r="I491" s="54"/>
      <c r="J491" s="68"/>
      <c r="K491" s="69"/>
      <c r="L491" s="100"/>
      <c r="M491" s="100"/>
      <c r="N491" s="140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</row>
    <row r="492" spans="1:69" s="6" customFormat="1" ht="15.95" customHeight="1" outlineLevel="2" x14ac:dyDescent="0.3">
      <c r="A492" s="32">
        <v>1</v>
      </c>
      <c r="B492" s="300" t="s">
        <v>93</v>
      </c>
      <c r="C492" s="117" t="s">
        <v>95</v>
      </c>
      <c r="D492" s="32" t="s">
        <v>132</v>
      </c>
      <c r="E492" s="33" t="s">
        <v>43</v>
      </c>
      <c r="F492" s="300" t="s">
        <v>43</v>
      </c>
      <c r="G492" s="300" t="s">
        <v>107</v>
      </c>
      <c r="H492" s="32">
        <v>127.11799999999999</v>
      </c>
      <c r="I492" s="55">
        <v>1.2</v>
      </c>
      <c r="J492" s="69">
        <v>20</v>
      </c>
      <c r="K492" s="69">
        <f t="shared" si="129"/>
        <v>3050.8319999999999</v>
      </c>
      <c r="L492" s="443"/>
      <c r="M492" s="443"/>
      <c r="N492" s="443"/>
      <c r="O492" s="443"/>
      <c r="P492" s="443"/>
      <c r="Q492" s="443"/>
      <c r="R492" s="443"/>
      <c r="S492" s="443"/>
      <c r="T492" s="443"/>
      <c r="U492" s="443"/>
      <c r="V492" s="443"/>
      <c r="W492" s="443"/>
      <c r="X492" s="443"/>
      <c r="Y492" s="443"/>
      <c r="Z492" s="443"/>
      <c r="AA492" s="443"/>
      <c r="AB492" s="443"/>
      <c r="AC492" s="443"/>
      <c r="AD492" s="443"/>
      <c r="AE492" s="443"/>
      <c r="AF492" s="443"/>
      <c r="AG492" s="443"/>
      <c r="AH492" s="439">
        <f>(AG492+305.08)</f>
        <v>305.08</v>
      </c>
      <c r="AI492" s="71">
        <f>(AH492+305.08)</f>
        <v>610.16</v>
      </c>
      <c r="AJ492" s="71">
        <f>(AI492+305.08)</f>
        <v>915.24</v>
      </c>
      <c r="AK492" s="71">
        <f>(AJ492+305.08)</f>
        <v>1220.32</v>
      </c>
      <c r="AL492" s="71">
        <f>(AK492+305.08)</f>
        <v>1525.3999999999999</v>
      </c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  <c r="BC492" s="12"/>
      <c r="BD492" s="12"/>
      <c r="BE492" s="12"/>
      <c r="BF492" s="12"/>
      <c r="BG492" s="12"/>
      <c r="BH492" s="12"/>
      <c r="BI492" s="12"/>
      <c r="BJ492" s="12"/>
      <c r="BK492" s="12"/>
      <c r="BL492" s="12"/>
      <c r="BM492" s="12"/>
      <c r="BN492" s="12"/>
      <c r="BO492" s="12"/>
      <c r="BP492" s="12"/>
      <c r="BQ492" s="12"/>
    </row>
    <row r="493" spans="1:69" s="97" customFormat="1" ht="15.95" customHeight="1" outlineLevel="2" x14ac:dyDescent="0.3">
      <c r="A493" s="32">
        <v>2</v>
      </c>
      <c r="B493" s="156" t="s">
        <v>93</v>
      </c>
      <c r="C493" s="46" t="s">
        <v>524</v>
      </c>
      <c r="D493" s="157" t="s">
        <v>525</v>
      </c>
      <c r="E493" s="49" t="s">
        <v>43</v>
      </c>
      <c r="F493" s="300" t="s">
        <v>43</v>
      </c>
      <c r="G493" s="158" t="s">
        <v>30</v>
      </c>
      <c r="H493" s="32">
        <v>4.8540000000000001</v>
      </c>
      <c r="I493" s="55">
        <v>0.7</v>
      </c>
      <c r="J493" s="69">
        <v>20</v>
      </c>
      <c r="K493" s="69">
        <f t="shared" si="129"/>
        <v>67.955999999999989</v>
      </c>
      <c r="L493" s="443"/>
      <c r="M493" s="443"/>
      <c r="N493" s="443"/>
      <c r="O493" s="443"/>
      <c r="P493" s="443"/>
      <c r="Q493" s="443"/>
      <c r="R493" s="443"/>
      <c r="S493" s="443"/>
      <c r="T493" s="443"/>
      <c r="U493" s="443"/>
      <c r="V493" s="443"/>
      <c r="W493" s="443"/>
      <c r="X493" s="443"/>
      <c r="Y493" s="443"/>
      <c r="Z493" s="443"/>
      <c r="AA493" s="443"/>
      <c r="AB493" s="443"/>
      <c r="AC493" s="443"/>
      <c r="AD493" s="443"/>
      <c r="AE493" s="443"/>
      <c r="AF493" s="443"/>
      <c r="AG493" s="443"/>
      <c r="AH493" s="439">
        <f t="shared" ref="AH493:BP493" si="135">(AG493+6.8)</f>
        <v>6.8</v>
      </c>
      <c r="AI493" s="71">
        <f t="shared" si="135"/>
        <v>13.6</v>
      </c>
      <c r="AJ493" s="71">
        <f t="shared" si="135"/>
        <v>20.399999999999999</v>
      </c>
      <c r="AK493" s="71">
        <f t="shared" si="135"/>
        <v>27.2</v>
      </c>
      <c r="AL493" s="71">
        <f t="shared" si="135"/>
        <v>34</v>
      </c>
      <c r="AM493" s="71">
        <f t="shared" si="135"/>
        <v>40.799999999999997</v>
      </c>
      <c r="AN493" s="71">
        <f t="shared" si="135"/>
        <v>47.599999999999994</v>
      </c>
      <c r="AO493" s="71">
        <f t="shared" si="135"/>
        <v>54.399999999999991</v>
      </c>
      <c r="AP493" s="71">
        <f t="shared" si="135"/>
        <v>61.199999999999989</v>
      </c>
      <c r="AQ493" s="71">
        <f t="shared" si="135"/>
        <v>67.999999999999986</v>
      </c>
      <c r="AR493" s="71">
        <f t="shared" si="135"/>
        <v>74.799999999999983</v>
      </c>
      <c r="AS493" s="71">
        <f t="shared" si="135"/>
        <v>81.59999999999998</v>
      </c>
      <c r="AT493" s="71">
        <f t="shared" si="135"/>
        <v>88.399999999999977</v>
      </c>
      <c r="AU493" s="71">
        <f t="shared" si="135"/>
        <v>95.199999999999974</v>
      </c>
      <c r="AV493" s="71">
        <f t="shared" si="135"/>
        <v>101.99999999999997</v>
      </c>
      <c r="AW493" s="71">
        <f t="shared" si="135"/>
        <v>108.79999999999997</v>
      </c>
      <c r="AX493" s="71">
        <f t="shared" si="135"/>
        <v>115.59999999999997</v>
      </c>
      <c r="AY493" s="71">
        <f t="shared" si="135"/>
        <v>122.39999999999996</v>
      </c>
      <c r="AZ493" s="71">
        <f t="shared" si="135"/>
        <v>129.19999999999996</v>
      </c>
      <c r="BA493" s="71">
        <f t="shared" si="135"/>
        <v>135.99999999999997</v>
      </c>
      <c r="BB493" s="71">
        <f t="shared" si="135"/>
        <v>142.79999999999998</v>
      </c>
      <c r="BC493" s="71">
        <f t="shared" si="135"/>
        <v>149.6</v>
      </c>
      <c r="BD493" s="71">
        <f t="shared" si="135"/>
        <v>156.4</v>
      </c>
      <c r="BE493" s="71">
        <f t="shared" si="135"/>
        <v>163.20000000000002</v>
      </c>
      <c r="BF493" s="71">
        <f t="shared" si="135"/>
        <v>170.00000000000003</v>
      </c>
      <c r="BG493" s="71">
        <f t="shared" si="135"/>
        <v>176.80000000000004</v>
      </c>
      <c r="BH493" s="71">
        <f t="shared" si="135"/>
        <v>183.60000000000005</v>
      </c>
      <c r="BI493" s="71">
        <f t="shared" si="135"/>
        <v>190.40000000000006</v>
      </c>
      <c r="BJ493" s="71">
        <f t="shared" si="135"/>
        <v>197.20000000000007</v>
      </c>
      <c r="BK493" s="71">
        <f t="shared" si="135"/>
        <v>204.00000000000009</v>
      </c>
      <c r="BL493" s="71">
        <f t="shared" si="135"/>
        <v>210.8000000000001</v>
      </c>
      <c r="BM493" s="71">
        <f t="shared" si="135"/>
        <v>217.60000000000011</v>
      </c>
      <c r="BN493" s="71">
        <f t="shared" si="135"/>
        <v>224.40000000000012</v>
      </c>
      <c r="BO493" s="71">
        <f t="shared" si="135"/>
        <v>231.20000000000013</v>
      </c>
      <c r="BP493" s="71">
        <f t="shared" si="135"/>
        <v>238.00000000000014</v>
      </c>
    </row>
    <row r="494" spans="1:69" s="97" customFormat="1" ht="15.95" customHeight="1" outlineLevel="2" x14ac:dyDescent="0.3">
      <c r="A494" s="32">
        <v>3</v>
      </c>
      <c r="B494" s="173" t="s">
        <v>93</v>
      </c>
      <c r="C494" s="117" t="s">
        <v>96</v>
      </c>
      <c r="D494" s="159" t="s">
        <v>132</v>
      </c>
      <c r="E494" s="33" t="s">
        <v>43</v>
      </c>
      <c r="F494" s="300" t="s">
        <v>43</v>
      </c>
      <c r="G494" s="178" t="s">
        <v>107</v>
      </c>
      <c r="H494" s="32">
        <v>5.4349999999999996</v>
      </c>
      <c r="I494" s="55">
        <v>0.7</v>
      </c>
      <c r="J494" s="69">
        <v>20</v>
      </c>
      <c r="K494" s="69">
        <f t="shared" si="129"/>
        <v>76.089999999999989</v>
      </c>
      <c r="L494" s="443"/>
      <c r="M494" s="443"/>
      <c r="N494" s="443"/>
      <c r="O494" s="443"/>
      <c r="P494" s="443"/>
      <c r="Q494" s="443"/>
      <c r="R494" s="443"/>
      <c r="S494" s="443"/>
      <c r="T494" s="443"/>
      <c r="U494" s="443"/>
      <c r="V494" s="443"/>
      <c r="W494" s="443"/>
      <c r="X494" s="443"/>
      <c r="Y494" s="443"/>
      <c r="Z494" s="443"/>
      <c r="AA494" s="443"/>
      <c r="AB494" s="443"/>
      <c r="AC494" s="443"/>
      <c r="AD494" s="443"/>
      <c r="AE494" s="443"/>
      <c r="AF494" s="443"/>
      <c r="AG494" s="443"/>
      <c r="AH494" s="439">
        <f t="shared" ref="AH494:BP494" si="136">(AG494+7.61)</f>
        <v>7.61</v>
      </c>
      <c r="AI494" s="71">
        <f t="shared" si="136"/>
        <v>15.22</v>
      </c>
      <c r="AJ494" s="71">
        <f t="shared" si="136"/>
        <v>22.830000000000002</v>
      </c>
      <c r="AK494" s="71">
        <f t="shared" si="136"/>
        <v>30.44</v>
      </c>
      <c r="AL494" s="71">
        <f t="shared" si="136"/>
        <v>38.050000000000004</v>
      </c>
      <c r="AM494" s="71">
        <f t="shared" si="136"/>
        <v>45.660000000000004</v>
      </c>
      <c r="AN494" s="71">
        <f t="shared" si="136"/>
        <v>53.27</v>
      </c>
      <c r="AO494" s="71">
        <f t="shared" si="136"/>
        <v>60.88</v>
      </c>
      <c r="AP494" s="71">
        <f t="shared" si="136"/>
        <v>68.490000000000009</v>
      </c>
      <c r="AQ494" s="71">
        <f t="shared" si="136"/>
        <v>76.100000000000009</v>
      </c>
      <c r="AR494" s="71">
        <f t="shared" si="136"/>
        <v>83.710000000000008</v>
      </c>
      <c r="AS494" s="71">
        <f t="shared" si="136"/>
        <v>91.320000000000007</v>
      </c>
      <c r="AT494" s="71">
        <f t="shared" si="136"/>
        <v>98.93</v>
      </c>
      <c r="AU494" s="71">
        <f t="shared" si="136"/>
        <v>106.54</v>
      </c>
      <c r="AV494" s="71">
        <f t="shared" si="136"/>
        <v>114.15</v>
      </c>
      <c r="AW494" s="71">
        <f t="shared" si="136"/>
        <v>121.76</v>
      </c>
      <c r="AX494" s="71">
        <f t="shared" si="136"/>
        <v>129.37</v>
      </c>
      <c r="AY494" s="71">
        <f t="shared" si="136"/>
        <v>136.98000000000002</v>
      </c>
      <c r="AZ494" s="71">
        <f t="shared" si="136"/>
        <v>144.59000000000003</v>
      </c>
      <c r="BA494" s="71">
        <f t="shared" si="136"/>
        <v>152.20000000000005</v>
      </c>
      <c r="BB494" s="71">
        <f t="shared" si="136"/>
        <v>159.81000000000006</v>
      </c>
      <c r="BC494" s="71">
        <f t="shared" si="136"/>
        <v>167.42000000000007</v>
      </c>
      <c r="BD494" s="71">
        <f t="shared" si="136"/>
        <v>175.03000000000009</v>
      </c>
      <c r="BE494" s="71">
        <f t="shared" si="136"/>
        <v>182.6400000000001</v>
      </c>
      <c r="BF494" s="71">
        <f t="shared" si="136"/>
        <v>190.25000000000011</v>
      </c>
      <c r="BG494" s="71">
        <f t="shared" si="136"/>
        <v>197.86000000000013</v>
      </c>
      <c r="BH494" s="71">
        <f t="shared" si="136"/>
        <v>205.47000000000014</v>
      </c>
      <c r="BI494" s="71">
        <f t="shared" si="136"/>
        <v>213.08000000000015</v>
      </c>
      <c r="BJ494" s="71">
        <f t="shared" si="136"/>
        <v>220.69000000000017</v>
      </c>
      <c r="BK494" s="71">
        <f t="shared" si="136"/>
        <v>228.30000000000018</v>
      </c>
      <c r="BL494" s="71">
        <f t="shared" si="136"/>
        <v>235.9100000000002</v>
      </c>
      <c r="BM494" s="71">
        <f t="shared" si="136"/>
        <v>243.52000000000021</v>
      </c>
      <c r="BN494" s="71">
        <f t="shared" si="136"/>
        <v>251.13000000000022</v>
      </c>
      <c r="BO494" s="71">
        <f t="shared" si="136"/>
        <v>258.74000000000024</v>
      </c>
      <c r="BP494" s="71">
        <f t="shared" si="136"/>
        <v>266.35000000000025</v>
      </c>
    </row>
    <row r="495" spans="1:69" s="97" customFormat="1" ht="15.95" customHeight="1" outlineLevel="2" x14ac:dyDescent="0.3">
      <c r="A495" s="32">
        <v>4</v>
      </c>
      <c r="B495" s="173" t="s">
        <v>93</v>
      </c>
      <c r="C495" s="117" t="s">
        <v>98</v>
      </c>
      <c r="D495" s="157" t="s">
        <v>132</v>
      </c>
      <c r="E495" s="33" t="s">
        <v>43</v>
      </c>
      <c r="F495" s="300" t="s">
        <v>43</v>
      </c>
      <c r="G495" s="178" t="s">
        <v>107</v>
      </c>
      <c r="H495" s="32">
        <v>18.306999999999999</v>
      </c>
      <c r="I495" s="55">
        <v>1.2</v>
      </c>
      <c r="J495" s="69">
        <v>20</v>
      </c>
      <c r="K495" s="69">
        <f t="shared" si="129"/>
        <v>439.36799999999999</v>
      </c>
      <c r="L495" s="443"/>
      <c r="M495" s="443"/>
      <c r="N495" s="443"/>
      <c r="O495" s="443"/>
      <c r="P495" s="443"/>
      <c r="Q495" s="443"/>
      <c r="R495" s="443"/>
      <c r="S495" s="443"/>
      <c r="T495" s="443"/>
      <c r="U495" s="443"/>
      <c r="V495" s="443"/>
      <c r="W495" s="443"/>
      <c r="X495" s="443"/>
      <c r="Y495" s="443"/>
      <c r="Z495" s="443"/>
      <c r="AA495" s="443"/>
      <c r="AB495" s="443"/>
      <c r="AC495" s="443"/>
      <c r="AD495" s="443"/>
      <c r="AE495" s="443"/>
      <c r="AF495" s="443"/>
      <c r="AG495" s="443"/>
      <c r="AH495" s="439">
        <f t="shared" ref="AH495:AY495" si="137">(AG495+43.94)</f>
        <v>43.94</v>
      </c>
      <c r="AI495" s="71">
        <f t="shared" si="137"/>
        <v>87.88</v>
      </c>
      <c r="AJ495" s="71">
        <f t="shared" si="137"/>
        <v>131.82</v>
      </c>
      <c r="AK495" s="71">
        <f t="shared" si="137"/>
        <v>175.76</v>
      </c>
      <c r="AL495" s="71">
        <f t="shared" si="137"/>
        <v>219.7</v>
      </c>
      <c r="AM495" s="71">
        <f t="shared" si="137"/>
        <v>263.64</v>
      </c>
      <c r="AN495" s="71">
        <f t="shared" si="137"/>
        <v>307.58</v>
      </c>
      <c r="AO495" s="71">
        <f t="shared" si="137"/>
        <v>351.52</v>
      </c>
      <c r="AP495" s="71">
        <f t="shared" si="137"/>
        <v>395.46</v>
      </c>
      <c r="AQ495" s="71">
        <f t="shared" si="137"/>
        <v>439.4</v>
      </c>
      <c r="AR495" s="71">
        <f t="shared" si="137"/>
        <v>483.34</v>
      </c>
      <c r="AS495" s="71">
        <f t="shared" si="137"/>
        <v>527.28</v>
      </c>
      <c r="AT495" s="71">
        <f t="shared" si="137"/>
        <v>571.22</v>
      </c>
      <c r="AU495" s="71">
        <f t="shared" si="137"/>
        <v>615.16000000000008</v>
      </c>
      <c r="AV495" s="71">
        <f t="shared" si="137"/>
        <v>659.10000000000014</v>
      </c>
      <c r="AW495" s="71">
        <f t="shared" si="137"/>
        <v>703.04000000000019</v>
      </c>
      <c r="AX495" s="71">
        <f t="shared" si="137"/>
        <v>746.98000000000025</v>
      </c>
      <c r="AY495" s="71">
        <f t="shared" si="137"/>
        <v>790.9200000000003</v>
      </c>
      <c r="AZ495" s="71"/>
      <c r="BA495" s="71"/>
      <c r="BB495" s="71"/>
      <c r="BC495" s="71"/>
      <c r="BD495" s="71"/>
      <c r="BE495" s="71"/>
      <c r="BF495" s="71"/>
      <c r="BG495" s="71"/>
      <c r="BH495" s="71"/>
      <c r="BI495" s="71"/>
      <c r="BJ495" s="71"/>
    </row>
    <row r="496" spans="1:69" s="97" customFormat="1" ht="15.95" customHeight="1" outlineLevel="2" x14ac:dyDescent="0.3">
      <c r="A496" s="32">
        <v>5</v>
      </c>
      <c r="B496" s="173" t="s">
        <v>93</v>
      </c>
      <c r="C496" s="118" t="s">
        <v>97</v>
      </c>
      <c r="D496" s="157" t="s">
        <v>132</v>
      </c>
      <c r="E496" s="33" t="s">
        <v>43</v>
      </c>
      <c r="F496" s="300" t="s">
        <v>43</v>
      </c>
      <c r="G496" s="173" t="s">
        <v>107</v>
      </c>
      <c r="H496" s="32">
        <v>1.536</v>
      </c>
      <c r="I496" s="55">
        <v>0.7</v>
      </c>
      <c r="J496" s="69">
        <v>20</v>
      </c>
      <c r="K496" s="69">
        <f t="shared" si="129"/>
        <v>21.503999999999998</v>
      </c>
      <c r="L496" s="443"/>
      <c r="M496" s="443"/>
      <c r="N496" s="443"/>
      <c r="O496" s="443"/>
      <c r="P496" s="443"/>
      <c r="Q496" s="443"/>
      <c r="R496" s="443"/>
      <c r="S496" s="443"/>
      <c r="T496" s="443"/>
      <c r="U496" s="443"/>
      <c r="V496" s="443"/>
      <c r="W496" s="443"/>
      <c r="X496" s="443"/>
      <c r="Y496" s="443"/>
      <c r="Z496" s="443"/>
      <c r="AA496" s="443"/>
      <c r="AB496" s="443"/>
      <c r="AC496" s="443"/>
      <c r="AD496" s="443"/>
      <c r="AE496" s="443"/>
      <c r="AF496" s="443"/>
      <c r="AG496" s="443"/>
      <c r="AH496" s="439">
        <f t="shared" ref="AH496:BP496" si="138">(AG496+2.15)</f>
        <v>2.15</v>
      </c>
      <c r="AI496" s="71">
        <f t="shared" si="138"/>
        <v>4.3</v>
      </c>
      <c r="AJ496" s="71">
        <f t="shared" si="138"/>
        <v>6.4499999999999993</v>
      </c>
      <c r="AK496" s="71">
        <f t="shared" si="138"/>
        <v>8.6</v>
      </c>
      <c r="AL496" s="71">
        <f t="shared" si="138"/>
        <v>10.75</v>
      </c>
      <c r="AM496" s="71">
        <f t="shared" si="138"/>
        <v>12.9</v>
      </c>
      <c r="AN496" s="71">
        <f t="shared" si="138"/>
        <v>15.05</v>
      </c>
      <c r="AO496" s="71">
        <f t="shared" si="138"/>
        <v>17.2</v>
      </c>
      <c r="AP496" s="71">
        <f t="shared" si="138"/>
        <v>19.349999999999998</v>
      </c>
      <c r="AQ496" s="71">
        <f t="shared" si="138"/>
        <v>21.499999999999996</v>
      </c>
      <c r="AR496" s="71">
        <f t="shared" si="138"/>
        <v>23.649999999999995</v>
      </c>
      <c r="AS496" s="71">
        <f t="shared" si="138"/>
        <v>25.799999999999994</v>
      </c>
      <c r="AT496" s="71">
        <f t="shared" si="138"/>
        <v>27.949999999999992</v>
      </c>
      <c r="AU496" s="71">
        <f t="shared" si="138"/>
        <v>30.099999999999991</v>
      </c>
      <c r="AV496" s="71">
        <f t="shared" si="138"/>
        <v>32.249999999999993</v>
      </c>
      <c r="AW496" s="71">
        <f t="shared" si="138"/>
        <v>34.399999999999991</v>
      </c>
      <c r="AX496" s="71">
        <f t="shared" si="138"/>
        <v>36.54999999999999</v>
      </c>
      <c r="AY496" s="71">
        <f t="shared" si="138"/>
        <v>38.699999999999989</v>
      </c>
      <c r="AZ496" s="71">
        <f t="shared" si="138"/>
        <v>40.849999999999987</v>
      </c>
      <c r="BA496" s="71">
        <f t="shared" si="138"/>
        <v>42.999999999999986</v>
      </c>
      <c r="BB496" s="71">
        <f t="shared" si="138"/>
        <v>45.149999999999984</v>
      </c>
      <c r="BC496" s="71">
        <f t="shared" si="138"/>
        <v>47.299999999999983</v>
      </c>
      <c r="BD496" s="71">
        <f t="shared" si="138"/>
        <v>49.449999999999982</v>
      </c>
      <c r="BE496" s="71">
        <f t="shared" si="138"/>
        <v>51.59999999999998</v>
      </c>
      <c r="BF496" s="71">
        <f t="shared" si="138"/>
        <v>53.749999999999979</v>
      </c>
      <c r="BG496" s="71">
        <f t="shared" si="138"/>
        <v>55.899999999999977</v>
      </c>
      <c r="BH496" s="71">
        <f t="shared" si="138"/>
        <v>58.049999999999976</v>
      </c>
      <c r="BI496" s="71">
        <f t="shared" si="138"/>
        <v>60.199999999999974</v>
      </c>
      <c r="BJ496" s="71">
        <f t="shared" si="138"/>
        <v>62.349999999999973</v>
      </c>
      <c r="BK496" s="71">
        <f t="shared" si="138"/>
        <v>64.499999999999972</v>
      </c>
      <c r="BL496" s="71">
        <f t="shared" si="138"/>
        <v>66.649999999999977</v>
      </c>
      <c r="BM496" s="71">
        <f t="shared" si="138"/>
        <v>68.799999999999983</v>
      </c>
      <c r="BN496" s="71">
        <f t="shared" si="138"/>
        <v>70.949999999999989</v>
      </c>
      <c r="BO496" s="71">
        <f t="shared" si="138"/>
        <v>73.099999999999994</v>
      </c>
      <c r="BP496" s="71">
        <f t="shared" si="138"/>
        <v>75.25</v>
      </c>
    </row>
    <row r="497" spans="1:69" s="97" customFormat="1" ht="15.95" customHeight="1" outlineLevel="2" x14ac:dyDescent="0.3">
      <c r="A497" s="32">
        <v>6</v>
      </c>
      <c r="B497" s="173" t="s">
        <v>93</v>
      </c>
      <c r="C497" s="213" t="s">
        <v>775</v>
      </c>
      <c r="D497" s="157" t="s">
        <v>525</v>
      </c>
      <c r="E497" s="33"/>
      <c r="F497" s="300" t="s">
        <v>43</v>
      </c>
      <c r="G497" s="158" t="s">
        <v>30</v>
      </c>
      <c r="H497" s="32">
        <v>30.494</v>
      </c>
      <c r="I497" s="55">
        <v>1.2</v>
      </c>
      <c r="J497" s="69">
        <v>20</v>
      </c>
      <c r="K497" s="69">
        <f t="shared" si="129"/>
        <v>731.85599999999999</v>
      </c>
      <c r="L497" s="443"/>
      <c r="M497" s="443"/>
      <c r="N497" s="443"/>
      <c r="O497" s="443"/>
      <c r="P497" s="443"/>
      <c r="Q497" s="443"/>
      <c r="R497" s="443"/>
      <c r="S497" s="443"/>
      <c r="T497" s="443"/>
      <c r="U497" s="443"/>
      <c r="V497" s="443"/>
      <c r="W497" s="443"/>
      <c r="X497" s="443"/>
      <c r="Y497" s="443"/>
      <c r="Z497" s="443"/>
      <c r="AA497" s="443"/>
      <c r="AB497" s="443"/>
      <c r="AC497" s="443"/>
      <c r="AD497" s="443"/>
      <c r="AE497" s="443"/>
      <c r="AF497" s="443"/>
      <c r="AG497" s="443"/>
      <c r="AH497" s="439">
        <f t="shared" ref="AH497:AP497" si="139">(AG497+73.19)</f>
        <v>73.19</v>
      </c>
      <c r="AI497" s="71">
        <f t="shared" si="139"/>
        <v>146.38</v>
      </c>
      <c r="AJ497" s="71">
        <f t="shared" si="139"/>
        <v>219.57</v>
      </c>
      <c r="AK497" s="71">
        <f t="shared" si="139"/>
        <v>292.76</v>
      </c>
      <c r="AL497" s="71">
        <f t="shared" si="139"/>
        <v>365.95</v>
      </c>
      <c r="AM497" s="71">
        <f t="shared" si="139"/>
        <v>439.14</v>
      </c>
      <c r="AN497" s="71">
        <f t="shared" si="139"/>
        <v>512.32999999999993</v>
      </c>
      <c r="AO497" s="71">
        <f t="shared" si="139"/>
        <v>585.52</v>
      </c>
      <c r="AP497" s="71">
        <f t="shared" si="139"/>
        <v>658.71</v>
      </c>
    </row>
    <row r="498" spans="1:69" s="97" customFormat="1" ht="15.95" customHeight="1" outlineLevel="2" x14ac:dyDescent="0.3">
      <c r="A498" s="32">
        <v>7</v>
      </c>
      <c r="B498" s="173" t="s">
        <v>93</v>
      </c>
      <c r="C498" s="213" t="s">
        <v>776</v>
      </c>
      <c r="D498" s="157" t="s">
        <v>132</v>
      </c>
      <c r="E498" s="33"/>
      <c r="F498" s="300" t="s">
        <v>43</v>
      </c>
      <c r="G498" s="158" t="s">
        <v>30</v>
      </c>
      <c r="H498" s="32">
        <v>24.434999999999999</v>
      </c>
      <c r="I498" s="55">
        <v>1.2</v>
      </c>
      <c r="J498" s="69">
        <v>20</v>
      </c>
      <c r="K498" s="69">
        <f t="shared" si="129"/>
        <v>586.43999999999994</v>
      </c>
      <c r="L498" s="443"/>
      <c r="M498" s="443"/>
      <c r="N498" s="443"/>
      <c r="O498" s="443"/>
      <c r="P498" s="443"/>
      <c r="Q498" s="443"/>
      <c r="R498" s="443"/>
      <c r="S498" s="443"/>
      <c r="T498" s="443"/>
      <c r="U498" s="443"/>
      <c r="V498" s="443"/>
      <c r="W498" s="443"/>
      <c r="X498" s="443"/>
      <c r="Y498" s="443"/>
      <c r="Z498" s="443"/>
      <c r="AA498" s="443"/>
      <c r="AB498" s="443"/>
      <c r="AC498" s="443"/>
      <c r="AD498" s="443"/>
      <c r="AE498" s="443"/>
      <c r="AF498" s="443"/>
      <c r="AG498" s="443"/>
      <c r="AH498" s="439">
        <f t="shared" ref="AH498:AP498" si="140">(AG498+58.64)</f>
        <v>58.64</v>
      </c>
      <c r="AI498" s="71">
        <f t="shared" si="140"/>
        <v>117.28</v>
      </c>
      <c r="AJ498" s="71">
        <f t="shared" si="140"/>
        <v>175.92000000000002</v>
      </c>
      <c r="AK498" s="71">
        <f t="shared" si="140"/>
        <v>234.56</v>
      </c>
      <c r="AL498" s="71">
        <f t="shared" si="140"/>
        <v>293.2</v>
      </c>
      <c r="AM498" s="71">
        <f t="shared" si="140"/>
        <v>351.84</v>
      </c>
      <c r="AN498" s="71">
        <f t="shared" si="140"/>
        <v>410.47999999999996</v>
      </c>
      <c r="AO498" s="71">
        <f t="shared" si="140"/>
        <v>469.11999999999995</v>
      </c>
      <c r="AP498" s="71">
        <f t="shared" si="140"/>
        <v>527.76</v>
      </c>
    </row>
    <row r="499" spans="1:69" s="97" customFormat="1" ht="15.95" customHeight="1" outlineLevel="2" x14ac:dyDescent="0.3">
      <c r="A499" s="32">
        <v>8</v>
      </c>
      <c r="B499" s="173" t="s">
        <v>93</v>
      </c>
      <c r="C499" s="213" t="s">
        <v>779</v>
      </c>
      <c r="D499" s="157" t="s">
        <v>781</v>
      </c>
      <c r="E499" s="33"/>
      <c r="F499" s="300" t="s">
        <v>43</v>
      </c>
      <c r="G499" s="158" t="s">
        <v>30</v>
      </c>
      <c r="H499" s="32">
        <v>13.467000000000001</v>
      </c>
      <c r="I499" s="55">
        <v>1.2</v>
      </c>
      <c r="J499" s="69">
        <v>20</v>
      </c>
      <c r="K499" s="69">
        <f t="shared" si="129"/>
        <v>323.20799999999997</v>
      </c>
      <c r="L499" s="443"/>
      <c r="M499" s="443"/>
      <c r="N499" s="443"/>
      <c r="O499" s="443"/>
      <c r="P499" s="443"/>
      <c r="Q499" s="443"/>
      <c r="R499" s="443"/>
      <c r="S499" s="443"/>
      <c r="T499" s="443"/>
      <c r="U499" s="443"/>
      <c r="V499" s="443"/>
      <c r="W499" s="443"/>
      <c r="X499" s="443"/>
      <c r="Y499" s="443"/>
      <c r="Z499" s="443"/>
      <c r="AA499" s="443"/>
      <c r="AB499" s="443"/>
      <c r="AC499" s="443"/>
      <c r="AD499" s="443"/>
      <c r="AE499" s="443"/>
      <c r="AF499" s="443"/>
      <c r="AG499" s="443"/>
      <c r="AH499" s="439">
        <f t="shared" ref="AH499:AP499" si="141">(AG499+32.32)</f>
        <v>32.32</v>
      </c>
      <c r="AI499" s="71">
        <f t="shared" si="141"/>
        <v>64.64</v>
      </c>
      <c r="AJ499" s="71">
        <f t="shared" si="141"/>
        <v>96.960000000000008</v>
      </c>
      <c r="AK499" s="71">
        <f t="shared" si="141"/>
        <v>129.28</v>
      </c>
      <c r="AL499" s="71">
        <f t="shared" si="141"/>
        <v>161.6</v>
      </c>
      <c r="AM499" s="71">
        <f t="shared" si="141"/>
        <v>193.92</v>
      </c>
      <c r="AN499" s="71">
        <f t="shared" si="141"/>
        <v>226.23999999999998</v>
      </c>
      <c r="AO499" s="71">
        <f t="shared" si="141"/>
        <v>258.56</v>
      </c>
      <c r="AP499" s="71">
        <f t="shared" si="141"/>
        <v>290.88</v>
      </c>
    </row>
    <row r="500" spans="1:69" s="97" customFormat="1" ht="15.95" customHeight="1" outlineLevel="2" x14ac:dyDescent="0.3">
      <c r="A500" s="32">
        <v>9</v>
      </c>
      <c r="B500" s="173" t="s">
        <v>93</v>
      </c>
      <c r="C500" s="213" t="s">
        <v>780</v>
      </c>
      <c r="D500" s="157" t="s">
        <v>132</v>
      </c>
      <c r="E500" s="33"/>
      <c r="F500" s="42" t="s">
        <v>17</v>
      </c>
      <c r="G500" s="158" t="s">
        <v>30</v>
      </c>
      <c r="H500" s="32">
        <v>10.801</v>
      </c>
      <c r="I500" s="55">
        <v>1.2</v>
      </c>
      <c r="J500" s="69">
        <v>20</v>
      </c>
      <c r="K500" s="69">
        <f t="shared" si="129"/>
        <v>259.22399999999999</v>
      </c>
      <c r="L500" s="443"/>
      <c r="M500" s="443"/>
      <c r="N500" s="443"/>
      <c r="O500" s="443"/>
      <c r="P500" s="443"/>
      <c r="Q500" s="443"/>
      <c r="R500" s="443"/>
      <c r="S500" s="443"/>
      <c r="T500" s="443"/>
      <c r="U500" s="443"/>
      <c r="V500" s="443"/>
      <c r="W500" s="443"/>
      <c r="X500" s="443"/>
      <c r="Y500" s="443"/>
      <c r="Z500" s="443"/>
      <c r="AA500" s="443"/>
      <c r="AB500" s="443"/>
      <c r="AC500" s="443"/>
      <c r="AD500" s="443"/>
      <c r="AE500" s="443"/>
      <c r="AF500" s="443"/>
      <c r="AG500" s="443"/>
      <c r="AH500" s="439">
        <f t="shared" ref="AH500:AN500" si="142">(AG500+25.92)</f>
        <v>25.92</v>
      </c>
      <c r="AI500" s="71">
        <f t="shared" si="142"/>
        <v>51.84</v>
      </c>
      <c r="AJ500" s="71">
        <f t="shared" si="142"/>
        <v>77.760000000000005</v>
      </c>
      <c r="AK500" s="71">
        <f t="shared" si="142"/>
        <v>103.68</v>
      </c>
      <c r="AL500" s="71">
        <f t="shared" si="142"/>
        <v>129.60000000000002</v>
      </c>
      <c r="AM500" s="71">
        <f t="shared" si="142"/>
        <v>155.52000000000004</v>
      </c>
      <c r="AN500" s="71">
        <f t="shared" si="142"/>
        <v>181.44000000000005</v>
      </c>
    </row>
    <row r="501" spans="1:69" s="97" customFormat="1" ht="15.95" customHeight="1" outlineLevel="2" x14ac:dyDescent="0.3">
      <c r="A501" s="32">
        <v>10</v>
      </c>
      <c r="B501" s="173" t="s">
        <v>93</v>
      </c>
      <c r="C501" s="213" t="s">
        <v>782</v>
      </c>
      <c r="D501" s="157" t="s">
        <v>783</v>
      </c>
      <c r="E501" s="33"/>
      <c r="F501" s="300" t="s">
        <v>43</v>
      </c>
      <c r="G501" s="158" t="s">
        <v>30</v>
      </c>
      <c r="H501" s="32">
        <v>18.277000000000001</v>
      </c>
      <c r="I501" s="55">
        <v>1.2</v>
      </c>
      <c r="J501" s="69">
        <v>20</v>
      </c>
      <c r="K501" s="69">
        <f t="shared" si="129"/>
        <v>438.64800000000002</v>
      </c>
      <c r="L501" s="443"/>
      <c r="M501" s="443"/>
      <c r="N501" s="443"/>
      <c r="O501" s="443"/>
      <c r="P501" s="443"/>
      <c r="Q501" s="443"/>
      <c r="R501" s="443"/>
      <c r="S501" s="443"/>
      <c r="T501" s="443"/>
      <c r="U501" s="443"/>
      <c r="V501" s="443"/>
      <c r="W501" s="443"/>
      <c r="X501" s="443"/>
      <c r="Y501" s="443"/>
      <c r="Z501" s="443"/>
      <c r="AA501" s="443"/>
      <c r="AB501" s="443"/>
      <c r="AC501" s="443"/>
      <c r="AD501" s="443"/>
      <c r="AE501" s="443"/>
      <c r="AF501" s="443"/>
      <c r="AG501" s="443"/>
      <c r="AH501" s="439">
        <f t="shared" ref="AH501:AN501" si="143">(AG501+43.87)</f>
        <v>43.87</v>
      </c>
      <c r="AI501" s="71">
        <f t="shared" si="143"/>
        <v>87.74</v>
      </c>
      <c r="AJ501" s="71">
        <f t="shared" si="143"/>
        <v>131.60999999999999</v>
      </c>
      <c r="AK501" s="71">
        <f t="shared" si="143"/>
        <v>175.48</v>
      </c>
      <c r="AL501" s="71">
        <f t="shared" si="143"/>
        <v>219.35</v>
      </c>
      <c r="AM501" s="71">
        <f t="shared" si="143"/>
        <v>263.21999999999997</v>
      </c>
      <c r="AN501" s="71">
        <f t="shared" si="143"/>
        <v>307.08999999999997</v>
      </c>
    </row>
    <row r="502" spans="1:69" s="97" customFormat="1" ht="15.95" customHeight="1" outlineLevel="2" x14ac:dyDescent="0.3">
      <c r="A502" s="32">
        <v>11</v>
      </c>
      <c r="B502" s="173" t="s">
        <v>93</v>
      </c>
      <c r="C502" s="213" t="s">
        <v>798</v>
      </c>
      <c r="D502" s="157" t="s">
        <v>134</v>
      </c>
      <c r="E502" s="33"/>
      <c r="F502" s="300" t="s">
        <v>43</v>
      </c>
      <c r="G502" s="158" t="s">
        <v>30</v>
      </c>
      <c r="H502" s="119">
        <v>27.242000000000001</v>
      </c>
      <c r="I502" s="55">
        <v>1.2</v>
      </c>
      <c r="J502" s="69">
        <v>20</v>
      </c>
      <c r="K502" s="69">
        <f t="shared" si="129"/>
        <v>653.80799999999999</v>
      </c>
      <c r="L502" s="443"/>
      <c r="M502" s="443"/>
      <c r="N502" s="443"/>
      <c r="O502" s="443"/>
      <c r="P502" s="443"/>
      <c r="Q502" s="443"/>
      <c r="R502" s="443"/>
      <c r="S502" s="443"/>
      <c r="T502" s="443"/>
      <c r="U502" s="443"/>
      <c r="V502" s="443"/>
      <c r="W502" s="443"/>
      <c r="X502" s="443"/>
      <c r="Y502" s="443"/>
      <c r="Z502" s="443"/>
      <c r="AA502" s="443"/>
      <c r="AB502" s="443"/>
      <c r="AC502" s="443"/>
      <c r="AD502" s="443"/>
      <c r="AE502" s="443"/>
      <c r="AF502" s="443"/>
      <c r="AG502" s="443"/>
      <c r="AH502" s="439">
        <f t="shared" ref="AH502:AM502" si="144">(AG502+65.38)</f>
        <v>65.38</v>
      </c>
      <c r="AI502" s="71">
        <f t="shared" si="144"/>
        <v>130.76</v>
      </c>
      <c r="AJ502" s="71">
        <f t="shared" si="144"/>
        <v>196.14</v>
      </c>
      <c r="AK502" s="71">
        <f t="shared" si="144"/>
        <v>261.52</v>
      </c>
      <c r="AL502" s="71">
        <f t="shared" si="144"/>
        <v>326.89999999999998</v>
      </c>
      <c r="AM502" s="71">
        <f t="shared" si="144"/>
        <v>392.28</v>
      </c>
    </row>
    <row r="503" spans="1:69" s="97" customFormat="1" ht="15.95" customHeight="1" outlineLevel="1" x14ac:dyDescent="0.3">
      <c r="A503" s="32"/>
      <c r="B503" s="206" t="s">
        <v>802</v>
      </c>
      <c r="C503" s="213"/>
      <c r="D503" s="157"/>
      <c r="E503" s="33"/>
      <c r="F503" s="300"/>
      <c r="G503" s="158"/>
      <c r="H503" s="133">
        <f>SUBTOTAL(9,H492:H502)</f>
        <v>281.96600000000001</v>
      </c>
      <c r="I503" s="55"/>
      <c r="J503" s="72"/>
      <c r="K503" s="72"/>
      <c r="L503" s="137"/>
      <c r="M503" s="137"/>
      <c r="N503" s="138"/>
      <c r="O503" s="444"/>
      <c r="P503" s="444"/>
      <c r="Q503" s="444"/>
      <c r="R503" s="444"/>
      <c r="S503" s="444"/>
      <c r="T503" s="444"/>
      <c r="U503" s="444"/>
      <c r="V503" s="444"/>
      <c r="W503" s="444"/>
      <c r="X503" s="444"/>
      <c r="Y503" s="444"/>
      <c r="Z503" s="444"/>
      <c r="AA503" s="444"/>
      <c r="AB503" s="444"/>
      <c r="AC503" s="444"/>
      <c r="AD503" s="444"/>
      <c r="AE503" s="444"/>
      <c r="AF503" s="444"/>
      <c r="AG503" s="444"/>
    </row>
    <row r="504" spans="1:69" s="16" customFormat="1" ht="15.95" customHeight="1" outlineLevel="1" x14ac:dyDescent="0.3">
      <c r="A504" s="46"/>
      <c r="B504" s="61"/>
      <c r="C504" s="118"/>
      <c r="D504" s="32"/>
      <c r="E504" s="33"/>
      <c r="F504" s="300"/>
      <c r="G504" s="144"/>
      <c r="H504" s="119"/>
      <c r="I504" s="55"/>
      <c r="J504" s="72"/>
      <c r="K504" s="72"/>
      <c r="L504" s="137"/>
      <c r="M504" s="137"/>
      <c r="N504" s="138"/>
      <c r="O504" s="444"/>
      <c r="P504" s="444"/>
      <c r="Q504" s="444"/>
      <c r="R504" s="444"/>
      <c r="S504" s="444"/>
      <c r="T504" s="444"/>
      <c r="U504" s="444"/>
      <c r="V504" s="444"/>
      <c r="W504" s="444"/>
      <c r="X504" s="444"/>
      <c r="Y504" s="444"/>
      <c r="Z504" s="444"/>
      <c r="AA504" s="444"/>
      <c r="AB504" s="444"/>
      <c r="AC504" s="444"/>
      <c r="AD504" s="444"/>
      <c r="AE504" s="444"/>
      <c r="AF504" s="444"/>
      <c r="AG504" s="444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  <c r="BC504" s="12"/>
      <c r="BD504" s="12"/>
      <c r="BE504" s="12"/>
      <c r="BF504" s="12"/>
      <c r="BG504" s="12"/>
      <c r="BH504" s="12"/>
      <c r="BI504" s="12"/>
      <c r="BJ504" s="12"/>
      <c r="BK504" s="12"/>
      <c r="BL504" s="12"/>
      <c r="BM504" s="12"/>
      <c r="BN504" s="12"/>
      <c r="BO504" s="12"/>
      <c r="BP504" s="12"/>
      <c r="BQ504" s="12"/>
    </row>
    <row r="505" spans="1:69" s="16" customFormat="1" ht="15.95" customHeight="1" outlineLevel="1" x14ac:dyDescent="0.3">
      <c r="A505" s="214"/>
      <c r="B505" s="63" t="s">
        <v>106</v>
      </c>
      <c r="C505" s="136"/>
      <c r="D505" s="296"/>
      <c r="E505" s="64"/>
      <c r="F505" s="65"/>
      <c r="G505" s="215"/>
      <c r="H505" s="218">
        <v>2973.0219999999999</v>
      </c>
      <c r="I505" s="137"/>
      <c r="J505" s="137"/>
      <c r="K505" s="137"/>
      <c r="L505" s="137"/>
      <c r="M505" s="137"/>
      <c r="N505" s="138"/>
      <c r="O505" s="444"/>
      <c r="P505" s="444"/>
      <c r="Q505" s="444"/>
      <c r="R505" s="444"/>
      <c r="S505" s="444"/>
      <c r="T505" s="444"/>
      <c r="U505" s="444"/>
      <c r="V505" s="444"/>
      <c r="W505" s="444"/>
      <c r="X505" s="444"/>
      <c r="Y505" s="444"/>
      <c r="Z505" s="444"/>
      <c r="AA505" s="444"/>
      <c r="AB505" s="444"/>
      <c r="AC505" s="444"/>
      <c r="AD505" s="444"/>
      <c r="AE505" s="444"/>
      <c r="AF505" s="444"/>
      <c r="AG505" s="444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  <c r="BC505" s="12"/>
      <c r="BD505" s="12"/>
      <c r="BE505" s="12"/>
      <c r="BF505" s="12"/>
      <c r="BG505" s="12"/>
      <c r="BH505" s="12"/>
      <c r="BI505" s="12"/>
      <c r="BJ505" s="12"/>
      <c r="BK505" s="12"/>
      <c r="BL505" s="12"/>
      <c r="BM505" s="12"/>
      <c r="BN505" s="12"/>
      <c r="BO505" s="12"/>
      <c r="BP505" s="12"/>
      <c r="BQ505" s="12"/>
    </row>
    <row r="506" spans="1:69" ht="15.95" customHeight="1" x14ac:dyDescent="0.3">
      <c r="H506" s="296"/>
      <c r="K506" s="100"/>
    </row>
    <row r="507" spans="1:69" ht="15.95" customHeight="1" x14ac:dyDescent="0.3">
      <c r="H507" s="296"/>
      <c r="K507" s="100"/>
    </row>
    <row r="508" spans="1:69" ht="38.25" customHeight="1" x14ac:dyDescent="0.3">
      <c r="H508" s="296"/>
      <c r="K508" s="100"/>
    </row>
    <row r="509" spans="1:69" ht="15.95" customHeight="1" x14ac:dyDescent="0.3">
      <c r="H509" s="296"/>
      <c r="K509" s="100"/>
    </row>
    <row r="510" spans="1:69" ht="37.5" customHeight="1" x14ac:dyDescent="0.3">
      <c r="H510" s="296"/>
      <c r="K510" s="100"/>
    </row>
    <row r="511" spans="1:69" s="67" customFormat="1" ht="15.95" customHeight="1" x14ac:dyDescent="0.3">
      <c r="A511" s="25"/>
      <c r="B511" s="23"/>
      <c r="C511" s="107"/>
      <c r="D511" s="25"/>
      <c r="E511" s="26"/>
      <c r="F511" s="23"/>
      <c r="G511" s="23"/>
      <c r="H511" s="296"/>
      <c r="I511" s="100"/>
      <c r="J511" s="100"/>
      <c r="K511" s="100"/>
      <c r="L511" s="100"/>
      <c r="M511" s="100"/>
      <c r="N511" s="140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s="67" customFormat="1" ht="15.95" customHeight="1" x14ac:dyDescent="0.3">
      <c r="A512" s="25"/>
      <c r="B512" s="23"/>
      <c r="C512" s="107"/>
      <c r="D512" s="25"/>
      <c r="E512" s="26"/>
      <c r="F512" s="23"/>
      <c r="G512" s="23"/>
      <c r="H512" s="296"/>
      <c r="I512" s="100"/>
      <c r="J512" s="100"/>
      <c r="K512" s="100"/>
      <c r="L512" s="100"/>
      <c r="M512" s="100"/>
      <c r="N512" s="140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s="67" customFormat="1" ht="15.95" customHeight="1" x14ac:dyDescent="0.3">
      <c r="A513" s="25"/>
      <c r="B513" s="23"/>
      <c r="C513" s="107"/>
      <c r="D513" s="25"/>
      <c r="E513" s="26"/>
      <c r="F513" s="23"/>
      <c r="G513" s="23"/>
      <c r="H513" s="296"/>
      <c r="I513" s="100"/>
      <c r="J513" s="100"/>
      <c r="K513" s="100"/>
      <c r="L513" s="100"/>
      <c r="M513" s="100"/>
      <c r="N513" s="140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s="67" customFormat="1" ht="15.95" customHeight="1" x14ac:dyDescent="0.3">
      <c r="A514" s="25"/>
      <c r="B514" s="23"/>
      <c r="C514" s="107"/>
      <c r="D514" s="25"/>
      <c r="E514" s="26"/>
      <c r="F514" s="23"/>
      <c r="G514" s="23"/>
      <c r="H514" s="296"/>
      <c r="I514" s="100"/>
      <c r="J514" s="100"/>
      <c r="K514" s="100"/>
      <c r="L514" s="100"/>
      <c r="M514" s="100"/>
      <c r="N514" s="140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s="67" customFormat="1" ht="15.95" customHeight="1" x14ac:dyDescent="0.3">
      <c r="A515" s="25"/>
      <c r="B515" s="23"/>
      <c r="C515" s="107"/>
      <c r="D515" s="25"/>
      <c r="E515" s="26"/>
      <c r="F515" s="23"/>
      <c r="G515" s="23"/>
      <c r="H515" s="296"/>
      <c r="I515" s="100"/>
      <c r="J515" s="100"/>
      <c r="K515" s="100"/>
      <c r="L515" s="100"/>
      <c r="M515" s="100"/>
      <c r="N515" s="140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s="67" customFormat="1" ht="15.95" customHeight="1" x14ac:dyDescent="0.3">
      <c r="A516" s="25"/>
      <c r="B516" s="23"/>
      <c r="C516" s="107"/>
      <c r="D516" s="25"/>
      <c r="E516" s="26"/>
      <c r="F516" s="23"/>
      <c r="G516" s="23"/>
      <c r="H516" s="296"/>
      <c r="I516" s="100"/>
      <c r="J516" s="100"/>
      <c r="K516" s="100"/>
      <c r="L516" s="100"/>
      <c r="M516" s="100"/>
      <c r="N516" s="140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s="67" customFormat="1" ht="15.95" customHeight="1" x14ac:dyDescent="0.3">
      <c r="A517" s="25"/>
      <c r="B517" s="23"/>
      <c r="C517" s="107"/>
      <c r="D517" s="25"/>
      <c r="E517" s="26"/>
      <c r="F517" s="23"/>
      <c r="G517" s="23"/>
      <c r="H517" s="296"/>
      <c r="I517" s="100"/>
      <c r="J517" s="100"/>
      <c r="K517" s="100"/>
      <c r="L517" s="100"/>
      <c r="M517" s="100"/>
      <c r="N517" s="140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s="67" customFormat="1" ht="15.95" customHeight="1" x14ac:dyDescent="0.3">
      <c r="A518" s="25"/>
      <c r="B518" s="23"/>
      <c r="C518" s="107"/>
      <c r="D518" s="25"/>
      <c r="E518" s="26"/>
      <c r="F518" s="23"/>
      <c r="G518" s="23"/>
      <c r="H518" s="296"/>
      <c r="I518" s="100"/>
      <c r="J518" s="100"/>
      <c r="K518" s="100"/>
      <c r="L518" s="100"/>
      <c r="M518" s="100"/>
      <c r="N518" s="140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s="67" customFormat="1" ht="15.95" customHeight="1" x14ac:dyDescent="0.3">
      <c r="A519" s="25"/>
      <c r="B519" s="23"/>
      <c r="C519" s="107"/>
      <c r="D519" s="25"/>
      <c r="E519" s="26"/>
      <c r="F519" s="23"/>
      <c r="G519" s="23"/>
      <c r="H519" s="296"/>
      <c r="I519" s="100"/>
      <c r="J519" s="100"/>
      <c r="K519" s="100"/>
      <c r="L519" s="100"/>
      <c r="M519" s="100"/>
      <c r="N519" s="140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s="67" customFormat="1" ht="15.95" customHeight="1" x14ac:dyDescent="0.3">
      <c r="A520" s="25"/>
      <c r="B520" s="23"/>
      <c r="C520" s="107"/>
      <c r="D520" s="25"/>
      <c r="E520" s="26"/>
      <c r="F520" s="23"/>
      <c r="G520" s="23"/>
      <c r="H520" s="296"/>
      <c r="I520" s="100"/>
      <c r="J520" s="100"/>
      <c r="K520" s="100"/>
      <c r="L520" s="100"/>
      <c r="M520" s="100"/>
      <c r="N520" s="140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s="67" customFormat="1" ht="15.95" customHeight="1" x14ac:dyDescent="0.3">
      <c r="A521" s="25"/>
      <c r="B521" s="23"/>
      <c r="C521" s="107"/>
      <c r="D521" s="25"/>
      <c r="E521" s="26"/>
      <c r="F521" s="23"/>
      <c r="G521" s="23"/>
      <c r="H521" s="296"/>
      <c r="I521" s="100"/>
      <c r="J521" s="100"/>
      <c r="K521" s="100"/>
      <c r="L521" s="100"/>
      <c r="M521" s="100"/>
      <c r="N521" s="140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s="67" customFormat="1" ht="15.95" customHeight="1" x14ac:dyDescent="0.3">
      <c r="A522" s="25"/>
      <c r="B522" s="23"/>
      <c r="C522" s="107"/>
      <c r="D522" s="25"/>
      <c r="E522" s="26"/>
      <c r="F522" s="23"/>
      <c r="G522" s="23"/>
      <c r="H522" s="296"/>
      <c r="I522" s="100"/>
      <c r="J522" s="100"/>
      <c r="K522" s="100"/>
      <c r="L522" s="100"/>
      <c r="M522" s="100"/>
      <c r="N522" s="140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s="67" customFormat="1" ht="15.95" customHeight="1" x14ac:dyDescent="0.3">
      <c r="A523" s="25"/>
      <c r="B523" s="23"/>
      <c r="C523" s="107"/>
      <c r="D523" s="25"/>
      <c r="E523" s="26"/>
      <c r="F523" s="23"/>
      <c r="G523" s="23"/>
      <c r="H523" s="296"/>
      <c r="I523" s="100"/>
      <c r="J523" s="100"/>
      <c r="K523" s="100"/>
      <c r="L523" s="100"/>
      <c r="M523" s="100"/>
      <c r="N523" s="140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s="67" customFormat="1" ht="15.95" customHeight="1" x14ac:dyDescent="0.3">
      <c r="A524" s="296"/>
      <c r="B524" s="65"/>
      <c r="C524" s="451"/>
      <c r="D524" s="296"/>
      <c r="E524" s="64"/>
      <c r="F524" s="65"/>
      <c r="G524" s="65"/>
      <c r="H524" s="296"/>
      <c r="I524" s="100"/>
      <c r="J524" s="100"/>
      <c r="K524" s="100"/>
      <c r="L524" s="100"/>
      <c r="M524" s="100"/>
      <c r="N524" s="140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s="67" customFormat="1" ht="15.95" customHeight="1" x14ac:dyDescent="0.3">
      <c r="A525" s="296"/>
      <c r="B525" s="65"/>
      <c r="C525" s="451"/>
      <c r="D525" s="296"/>
      <c r="E525" s="64"/>
      <c r="F525" s="65"/>
      <c r="G525" s="65"/>
      <c r="H525" s="296"/>
      <c r="I525" s="100"/>
      <c r="J525" s="100"/>
      <c r="K525" s="100"/>
      <c r="L525" s="100"/>
      <c r="M525" s="100"/>
      <c r="N525" s="140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s="67" customFormat="1" ht="15.95" customHeight="1" x14ac:dyDescent="0.3">
      <c r="A526" s="296"/>
      <c r="B526" s="65"/>
      <c r="C526" s="451"/>
      <c r="D526" s="296"/>
      <c r="E526" s="64"/>
      <c r="F526" s="65"/>
      <c r="G526" s="65"/>
      <c r="H526" s="296"/>
      <c r="I526" s="100"/>
      <c r="J526" s="100"/>
      <c r="K526" s="100"/>
      <c r="L526" s="100"/>
      <c r="M526" s="100"/>
      <c r="N526" s="140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s="67" customFormat="1" ht="15.95" customHeight="1" x14ac:dyDescent="0.3">
      <c r="A527" s="25"/>
      <c r="B527" s="23"/>
      <c r="C527" s="107"/>
      <c r="D527" s="25"/>
      <c r="E527" s="26"/>
      <c r="F527" s="23"/>
      <c r="G527" s="23"/>
      <c r="H527" s="143"/>
      <c r="I527" s="100"/>
      <c r="J527" s="100"/>
      <c r="K527" s="100"/>
      <c r="L527" s="100"/>
      <c r="M527" s="100"/>
      <c r="N527" s="140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s="67" customFormat="1" ht="15.95" customHeight="1" x14ac:dyDescent="0.3">
      <c r="A528" s="25"/>
      <c r="B528" s="23"/>
      <c r="C528" s="107"/>
      <c r="D528" s="25"/>
      <c r="E528" s="26"/>
      <c r="F528" s="23"/>
      <c r="G528" s="23"/>
      <c r="H528" s="143"/>
      <c r="I528" s="100"/>
      <c r="J528" s="100"/>
      <c r="K528" s="100"/>
      <c r="L528" s="100"/>
      <c r="M528" s="100"/>
      <c r="N528" s="140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1:11" ht="15.95" customHeight="1" x14ac:dyDescent="0.3">
      <c r="K529" s="100"/>
    </row>
    <row r="530" spans="11:11" ht="15.95" customHeight="1" x14ac:dyDescent="0.3">
      <c r="K530" s="100"/>
    </row>
    <row r="531" spans="11:11" ht="15.95" customHeight="1" x14ac:dyDescent="0.3">
      <c r="K531" s="100"/>
    </row>
    <row r="532" spans="11:11" ht="15.95" customHeight="1" x14ac:dyDescent="0.3">
      <c r="K532" s="100"/>
    </row>
    <row r="533" spans="11:11" ht="15.95" customHeight="1" x14ac:dyDescent="0.3">
      <c r="K533" s="100"/>
    </row>
    <row r="534" spans="11:11" ht="15.95" customHeight="1" x14ac:dyDescent="0.3">
      <c r="K534" s="100"/>
    </row>
    <row r="535" spans="11:11" ht="15.95" customHeight="1" x14ac:dyDescent="0.3">
      <c r="K535" s="100"/>
    </row>
    <row r="536" spans="11:11" ht="15.95" customHeight="1" x14ac:dyDescent="0.3">
      <c r="K536" s="100"/>
    </row>
    <row r="537" spans="11:11" ht="15.95" customHeight="1" x14ac:dyDescent="0.3">
      <c r="K537" s="100"/>
    </row>
    <row r="538" spans="11:11" ht="15.95" customHeight="1" x14ac:dyDescent="0.3">
      <c r="K538" s="100"/>
    </row>
    <row r="539" spans="11:11" ht="15.95" customHeight="1" x14ac:dyDescent="0.3">
      <c r="K539" s="100"/>
    </row>
    <row r="540" spans="11:11" ht="15.95" customHeight="1" x14ac:dyDescent="0.3">
      <c r="K540" s="100"/>
    </row>
    <row r="541" spans="11:11" ht="15.95" customHeight="1" x14ac:dyDescent="0.3">
      <c r="K541" s="100"/>
    </row>
    <row r="542" spans="11:11" ht="15.95" customHeight="1" x14ac:dyDescent="0.3">
      <c r="K542" s="100"/>
    </row>
    <row r="543" spans="11:11" ht="15.95" customHeight="1" x14ac:dyDescent="0.3">
      <c r="K543" s="100"/>
    </row>
    <row r="544" spans="11:11" ht="15.95" customHeight="1" x14ac:dyDescent="0.3">
      <c r="K544" s="100"/>
    </row>
    <row r="545" spans="11:11" ht="15.95" customHeight="1" x14ac:dyDescent="0.3">
      <c r="K545" s="100"/>
    </row>
    <row r="546" spans="11:11" ht="15.95" customHeight="1" x14ac:dyDescent="0.3">
      <c r="K546" s="100"/>
    </row>
    <row r="547" spans="11:11" ht="15.95" customHeight="1" x14ac:dyDescent="0.3">
      <c r="K547" s="100"/>
    </row>
    <row r="548" spans="11:11" ht="15.95" customHeight="1" x14ac:dyDescent="0.3">
      <c r="K548" s="100"/>
    </row>
    <row r="549" spans="11:11" ht="15.95" customHeight="1" x14ac:dyDescent="0.3">
      <c r="K549" s="100"/>
    </row>
    <row r="550" spans="11:11" ht="15.95" customHeight="1" x14ac:dyDescent="0.3">
      <c r="K550" s="100"/>
    </row>
    <row r="551" spans="11:11" ht="15.95" customHeight="1" x14ac:dyDescent="0.3">
      <c r="K551" s="100"/>
    </row>
    <row r="552" spans="11:11" ht="15.95" customHeight="1" x14ac:dyDescent="0.3">
      <c r="K552" s="100"/>
    </row>
    <row r="553" spans="11:11" ht="15.95" customHeight="1" x14ac:dyDescent="0.3">
      <c r="K553" s="100"/>
    </row>
    <row r="554" spans="11:11" ht="15.95" customHeight="1" x14ac:dyDescent="0.3">
      <c r="K554" s="100"/>
    </row>
    <row r="555" spans="11:11" ht="15.95" customHeight="1" x14ac:dyDescent="0.3">
      <c r="K555" s="100"/>
    </row>
    <row r="556" spans="11:11" ht="15.95" customHeight="1" x14ac:dyDescent="0.3">
      <c r="K556" s="100"/>
    </row>
    <row r="557" spans="11:11" ht="15.95" customHeight="1" x14ac:dyDescent="0.3">
      <c r="K557" s="100"/>
    </row>
    <row r="558" spans="11:11" ht="15.95" customHeight="1" x14ac:dyDescent="0.3">
      <c r="K558" s="100"/>
    </row>
    <row r="559" spans="11:11" ht="15.95" customHeight="1" x14ac:dyDescent="0.3">
      <c r="K559" s="100"/>
    </row>
    <row r="560" spans="11:11" ht="15.95" customHeight="1" x14ac:dyDescent="0.3">
      <c r="K560" s="100"/>
    </row>
    <row r="561" spans="11:11" ht="15.95" customHeight="1" x14ac:dyDescent="0.3">
      <c r="K561" s="100"/>
    </row>
  </sheetData>
  <dataConsolidate/>
  <mergeCells count="11">
    <mergeCell ref="G9:G10"/>
    <mergeCell ref="H9:H10"/>
    <mergeCell ref="B4:H4"/>
    <mergeCell ref="B5:H5"/>
    <mergeCell ref="B6:H6"/>
    <mergeCell ref="B7:H7"/>
    <mergeCell ref="A9:A10"/>
    <mergeCell ref="B9:B10"/>
    <mergeCell ref="C9:C10"/>
    <mergeCell ref="D9:D10"/>
    <mergeCell ref="E9:E10"/>
  </mergeCells>
  <dataValidations count="1">
    <dataValidation allowBlank="1" showInputMessage="1" showErrorMessage="1" errorTitle="категория" sqref="D70:D71 D270:D271 I320:I328 I170 I35:I41 I153:I162 I164 I166 I191 I193 I207 I209 I213 I215 I218 I221:I222 I224:I226 I228:I231 I245 I249 I261 I263 I270:I271 I278:I281 I283:I287 I299 I303 I306:I311 I313:I314 I316:I317 I15 D59:D62 I74:I82 I88 I61:I68 E15:F28 I17:I30 D46:D52 F48:F52 I46:I56 I173:I184"/>
  </dataValidations>
  <pageMargins left="0.23622047244094491" right="0.23622047244094491" top="0.74803149606299213" bottom="0.74803149606299213" header="0.31496062992125984" footer="0.31496062992125984"/>
  <pageSetup paperSize="9" fitToWidth="0" fitToHeight="0" orientation="landscape" r:id="rId1"/>
  <headerFooter>
    <oddFooter>Стр.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CR525"/>
  <sheetViews>
    <sheetView showWhiteSpace="0" topLeftCell="A64" zoomScale="110" zoomScaleNormal="110" zoomScaleSheetLayoutView="130" workbookViewId="0">
      <selection activeCell="A418" sqref="A418:IV421"/>
    </sheetView>
  </sheetViews>
  <sheetFormatPr defaultRowHeight="15.95" customHeight="1" outlineLevelRow="2" x14ac:dyDescent="0.3"/>
  <cols>
    <col min="1" max="1" width="5" style="25" customWidth="1"/>
    <col min="2" max="2" width="17.28515625" style="23" customWidth="1"/>
    <col min="3" max="3" width="23.5703125" style="107" customWidth="1"/>
    <col min="4" max="4" width="28" style="25" customWidth="1"/>
    <col min="5" max="5" width="7.42578125" style="26" hidden="1" customWidth="1"/>
    <col min="6" max="6" width="7.42578125" style="23" customWidth="1"/>
    <col min="7" max="7" width="16.28515625" style="23" customWidth="1"/>
    <col min="8" max="8" width="13.28515625" style="143" customWidth="1"/>
    <col min="9" max="10" width="9.28515625" style="100" bestFit="1" customWidth="1"/>
    <col min="11" max="11" width="11.7109375" style="235" customWidth="1"/>
    <col min="12" max="12" width="14" style="68" customWidth="1"/>
    <col min="13" max="13" width="11.7109375" style="68" customWidth="1"/>
    <col min="14" max="14" width="11.5703125" style="1" customWidth="1"/>
    <col min="15" max="16" width="12" style="9" customWidth="1"/>
    <col min="17" max="17" width="11.7109375" style="9" customWidth="1"/>
    <col min="18" max="18" width="11.5703125" style="9" customWidth="1"/>
    <col min="19" max="19" width="13.140625" style="9" customWidth="1"/>
    <col min="20" max="20" width="12.140625" style="9" customWidth="1"/>
    <col min="21" max="21" width="11.85546875" style="9" customWidth="1"/>
    <col min="22" max="22" width="12.5703125" style="9" customWidth="1"/>
    <col min="23" max="23" width="13.42578125" style="9" customWidth="1"/>
    <col min="24" max="24" width="14.28515625" style="9" customWidth="1"/>
    <col min="25" max="25" width="12.140625" style="9" customWidth="1"/>
    <col min="26" max="26" width="12.28515625" style="9" customWidth="1"/>
    <col min="27" max="27" width="11.5703125" style="9" customWidth="1"/>
    <col min="28" max="29" width="12.140625" style="9" customWidth="1"/>
    <col min="30" max="30" width="12.42578125" style="9" customWidth="1"/>
    <col min="31" max="31" width="12.7109375" style="9" customWidth="1"/>
    <col min="32" max="32" width="12.42578125" style="9" customWidth="1"/>
    <col min="33" max="33" width="11.7109375" style="9" customWidth="1"/>
    <col min="34" max="34" width="12.7109375" style="9" customWidth="1"/>
    <col min="35" max="35" width="12.85546875" style="3" customWidth="1"/>
    <col min="36" max="36" width="13.5703125" style="3" customWidth="1"/>
    <col min="37" max="38" width="11.85546875" style="3" customWidth="1"/>
    <col min="39" max="40" width="12.7109375" style="3" customWidth="1"/>
    <col min="41" max="41" width="12.28515625" style="3" customWidth="1"/>
    <col min="42" max="42" width="12.5703125" style="3" customWidth="1"/>
    <col min="43" max="43" width="11.85546875" style="3" customWidth="1"/>
    <col min="44" max="45" width="12.28515625" style="3" customWidth="1"/>
    <col min="46" max="46" width="12.42578125" style="3" customWidth="1"/>
    <col min="47" max="47" width="12.140625" style="3" customWidth="1"/>
    <col min="48" max="48" width="12" style="3" customWidth="1"/>
    <col min="49" max="49" width="13" style="3" customWidth="1"/>
    <col min="50" max="50" width="11.5703125" style="3" customWidth="1"/>
    <col min="51" max="51" width="11.85546875" style="3" customWidth="1"/>
    <col min="52" max="52" width="12.5703125" style="3" customWidth="1"/>
    <col min="53" max="53" width="11.5703125" style="3" customWidth="1"/>
    <col min="54" max="54" width="12.140625" style="3" customWidth="1"/>
    <col min="55" max="55" width="11.5703125" style="3" customWidth="1"/>
    <col min="56" max="56" width="11.28515625" style="3" customWidth="1"/>
    <col min="57" max="57" width="10.85546875" style="3" customWidth="1"/>
    <col min="58" max="59" width="10.28515625" style="3" customWidth="1"/>
    <col min="60" max="60" width="10.5703125" style="3" customWidth="1"/>
    <col min="61" max="61" width="11.28515625" style="3" customWidth="1"/>
    <col min="62" max="62" width="10.42578125" style="3" customWidth="1"/>
    <col min="63" max="63" width="10.28515625" style="3" customWidth="1"/>
    <col min="64" max="70" width="9.140625" style="3"/>
  </cols>
  <sheetData>
    <row r="1" spans="1:70" ht="15.95" customHeight="1" x14ac:dyDescent="0.3">
      <c r="H1" s="296"/>
      <c r="J1" s="23" t="s">
        <v>0</v>
      </c>
    </row>
    <row r="2" spans="1:70" ht="15.95" customHeight="1" x14ac:dyDescent="0.3">
      <c r="B2" s="298"/>
      <c r="H2" s="214"/>
      <c r="I2" s="194" t="s">
        <v>803</v>
      </c>
    </row>
    <row r="3" spans="1:70" ht="15.95" customHeight="1" x14ac:dyDescent="0.3">
      <c r="H3" s="296"/>
      <c r="I3" s="77" t="s">
        <v>805</v>
      </c>
      <c r="K3" s="235" t="s">
        <v>806</v>
      </c>
    </row>
    <row r="4" spans="1:70" ht="15.95" customHeight="1" x14ac:dyDescent="0.3">
      <c r="B4" s="546" t="s">
        <v>1</v>
      </c>
      <c r="C4" s="546"/>
      <c r="D4" s="546"/>
      <c r="E4" s="546"/>
      <c r="F4" s="546"/>
      <c r="G4" s="546"/>
      <c r="H4" s="546"/>
    </row>
    <row r="5" spans="1:70" ht="15.95" customHeight="1" x14ac:dyDescent="0.3">
      <c r="B5" s="546" t="s">
        <v>2</v>
      </c>
      <c r="C5" s="546"/>
      <c r="D5" s="546"/>
      <c r="E5" s="546"/>
      <c r="F5" s="546"/>
      <c r="G5" s="546"/>
      <c r="H5" s="546"/>
    </row>
    <row r="6" spans="1:70" ht="15.95" customHeight="1" x14ac:dyDescent="0.3">
      <c r="B6" s="547" t="s">
        <v>3</v>
      </c>
      <c r="C6" s="547"/>
      <c r="D6" s="547"/>
      <c r="E6" s="547"/>
      <c r="F6" s="547"/>
      <c r="G6" s="547"/>
      <c r="H6" s="547"/>
    </row>
    <row r="7" spans="1:70" ht="15.95" customHeight="1" x14ac:dyDescent="0.3">
      <c r="B7" s="546" t="s">
        <v>656</v>
      </c>
      <c r="C7" s="546"/>
      <c r="D7" s="546"/>
      <c r="E7" s="546"/>
      <c r="F7" s="546"/>
      <c r="G7" s="546"/>
      <c r="H7" s="546"/>
    </row>
    <row r="8" spans="1:70" ht="15.95" customHeight="1" x14ac:dyDescent="0.3">
      <c r="H8" s="296"/>
    </row>
    <row r="9" spans="1:70" ht="15.95" customHeight="1" x14ac:dyDescent="0.3">
      <c r="A9" s="545" t="s">
        <v>4</v>
      </c>
      <c r="B9" s="549" t="s">
        <v>5</v>
      </c>
      <c r="C9" s="550" t="s">
        <v>6</v>
      </c>
      <c r="D9" s="545" t="s">
        <v>7</v>
      </c>
      <c r="E9" s="551" t="s">
        <v>8</v>
      </c>
      <c r="F9" s="295"/>
      <c r="G9" s="552" t="s">
        <v>94</v>
      </c>
      <c r="H9" s="545" t="s">
        <v>9</v>
      </c>
      <c r="I9" s="20"/>
      <c r="J9" s="68"/>
      <c r="K9" s="236"/>
    </row>
    <row r="10" spans="1:70" s="3" customFormat="1" ht="43.5" customHeight="1" outlineLevel="1" x14ac:dyDescent="0.3">
      <c r="A10" s="548"/>
      <c r="B10" s="549"/>
      <c r="C10" s="550"/>
      <c r="D10" s="545"/>
      <c r="E10" s="551"/>
      <c r="F10" s="295" t="s">
        <v>608</v>
      </c>
      <c r="G10" s="552"/>
      <c r="H10" s="545"/>
      <c r="I10" s="20" t="s">
        <v>608</v>
      </c>
      <c r="J10" s="221" t="s">
        <v>800</v>
      </c>
      <c r="K10" s="237" t="s">
        <v>801</v>
      </c>
      <c r="L10" s="68"/>
      <c r="M10" s="68"/>
      <c r="N10" s="1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</row>
    <row r="11" spans="1:70" s="3" customFormat="1" ht="15.95" customHeight="1" outlineLevel="2" x14ac:dyDescent="0.3">
      <c r="A11" s="29">
        <v>1</v>
      </c>
      <c r="B11" s="28" t="s">
        <v>449</v>
      </c>
      <c r="C11" s="29" t="s">
        <v>146</v>
      </c>
      <c r="D11" s="29" t="s">
        <v>10</v>
      </c>
      <c r="E11" s="30" t="s">
        <v>11</v>
      </c>
      <c r="F11" s="27" t="s">
        <v>11</v>
      </c>
      <c r="G11" s="27" t="s">
        <v>12</v>
      </c>
      <c r="H11" s="29">
        <v>7.7930000000000001</v>
      </c>
      <c r="I11" s="219">
        <v>1.2</v>
      </c>
      <c r="J11" s="222">
        <v>24</v>
      </c>
      <c r="K11" s="238">
        <f>(H11*I11*J11)</f>
        <v>224.4384</v>
      </c>
      <c r="L11" s="68"/>
      <c r="M11" s="68"/>
      <c r="N11" s="1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</row>
    <row r="12" spans="1:70" s="3" customFormat="1" ht="15.95" customHeight="1" outlineLevel="2" x14ac:dyDescent="0.3">
      <c r="A12" s="29">
        <v>2</v>
      </c>
      <c r="B12" s="28" t="s">
        <v>449</v>
      </c>
      <c r="C12" s="29" t="s">
        <v>145</v>
      </c>
      <c r="D12" s="29" t="s">
        <v>10</v>
      </c>
      <c r="E12" s="30" t="s">
        <v>11</v>
      </c>
      <c r="F12" s="27" t="s">
        <v>11</v>
      </c>
      <c r="G12" s="27" t="s">
        <v>12</v>
      </c>
      <c r="H12" s="29">
        <v>4.6189999999999998</v>
      </c>
      <c r="I12" s="219">
        <v>1.2</v>
      </c>
      <c r="J12" s="222">
        <v>24</v>
      </c>
      <c r="K12" s="238">
        <f t="shared" ref="K12:K55" si="0">(H12*I12*J12)</f>
        <v>133.02719999999999</v>
      </c>
      <c r="L12" s="68"/>
      <c r="M12" s="68"/>
      <c r="N12" s="1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</row>
    <row r="13" spans="1:70" s="3" customFormat="1" ht="15.95" customHeight="1" outlineLevel="2" x14ac:dyDescent="0.3">
      <c r="A13" s="29">
        <v>3</v>
      </c>
      <c r="B13" s="28" t="s">
        <v>449</v>
      </c>
      <c r="C13" s="301" t="s">
        <v>147</v>
      </c>
      <c r="D13" s="301" t="s">
        <v>13</v>
      </c>
      <c r="E13" s="303" t="s">
        <v>11</v>
      </c>
      <c r="F13" s="27" t="s">
        <v>11</v>
      </c>
      <c r="G13" s="31" t="s">
        <v>30</v>
      </c>
      <c r="H13" s="301">
        <v>2.8149999999999999</v>
      </c>
      <c r="I13" s="219">
        <v>1.2</v>
      </c>
      <c r="J13" s="222">
        <v>34</v>
      </c>
      <c r="K13" s="238">
        <f t="shared" si="0"/>
        <v>114.85199999999999</v>
      </c>
      <c r="L13" s="68"/>
      <c r="M13" s="68"/>
      <c r="N13" s="1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</row>
    <row r="14" spans="1:70" s="3" customFormat="1" ht="15.95" customHeight="1" outlineLevel="2" x14ac:dyDescent="0.3">
      <c r="A14" s="29">
        <v>4</v>
      </c>
      <c r="B14" s="28" t="s">
        <v>449</v>
      </c>
      <c r="C14" s="301" t="s">
        <v>231</v>
      </c>
      <c r="D14" s="301" t="s">
        <v>15</v>
      </c>
      <c r="E14" s="303" t="s">
        <v>11</v>
      </c>
      <c r="F14" s="27" t="s">
        <v>11</v>
      </c>
      <c r="G14" s="31" t="s">
        <v>30</v>
      </c>
      <c r="H14" s="301">
        <v>2.1389999999999998</v>
      </c>
      <c r="I14" s="219">
        <v>1.2</v>
      </c>
      <c r="J14" s="222">
        <v>34</v>
      </c>
      <c r="K14" s="238">
        <f t="shared" si="0"/>
        <v>87.271199999999993</v>
      </c>
      <c r="L14" s="68"/>
      <c r="M14" s="68"/>
      <c r="N14" s="1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</row>
    <row r="15" spans="1:70" s="2" customFormat="1" ht="15.95" customHeight="1" outlineLevel="2" x14ac:dyDescent="0.3">
      <c r="A15" s="29">
        <v>5</v>
      </c>
      <c r="B15" s="49" t="s">
        <v>449</v>
      </c>
      <c r="C15" s="32" t="s">
        <v>605</v>
      </c>
      <c r="D15" s="32" t="s">
        <v>606</v>
      </c>
      <c r="E15" s="49" t="s">
        <v>19</v>
      </c>
      <c r="F15" s="28" t="s">
        <v>19</v>
      </c>
      <c r="G15" s="43" t="s">
        <v>30</v>
      </c>
      <c r="H15" s="32">
        <v>5.4290000000000003</v>
      </c>
      <c r="I15" s="220">
        <v>0.7</v>
      </c>
      <c r="J15" s="222">
        <v>34</v>
      </c>
      <c r="K15" s="238">
        <f t="shared" si="0"/>
        <v>129.21019999999999</v>
      </c>
      <c r="L15" s="68"/>
      <c r="M15" s="68"/>
      <c r="N15" s="1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</row>
    <row r="16" spans="1:70" s="2" customFormat="1" ht="15.95" customHeight="1" outlineLevel="2" x14ac:dyDescent="0.3">
      <c r="A16" s="29">
        <v>6</v>
      </c>
      <c r="B16" s="164" t="s">
        <v>449</v>
      </c>
      <c r="C16" s="108" t="s">
        <v>322</v>
      </c>
      <c r="D16" s="165" t="s">
        <v>403</v>
      </c>
      <c r="E16" s="36" t="s">
        <v>11</v>
      </c>
      <c r="F16" s="27" t="s">
        <v>11</v>
      </c>
      <c r="G16" s="167" t="s">
        <v>30</v>
      </c>
      <c r="H16" s="108">
        <v>2.7879999999999998</v>
      </c>
      <c r="I16" s="219">
        <v>1.2</v>
      </c>
      <c r="J16" s="222">
        <v>34</v>
      </c>
      <c r="K16" s="238">
        <f t="shared" si="0"/>
        <v>113.75039999999998</v>
      </c>
      <c r="L16" s="68"/>
      <c r="M16" s="68"/>
      <c r="N16" s="1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</row>
    <row r="17" spans="1:70" s="2" customFormat="1" ht="15.95" customHeight="1" outlineLevel="2" x14ac:dyDescent="0.3">
      <c r="A17" s="29">
        <v>7</v>
      </c>
      <c r="B17" s="164" t="s">
        <v>449</v>
      </c>
      <c r="C17" s="301" t="s">
        <v>148</v>
      </c>
      <c r="D17" s="166" t="s">
        <v>18</v>
      </c>
      <c r="E17" s="303" t="s">
        <v>19</v>
      </c>
      <c r="F17" s="28" t="s">
        <v>19</v>
      </c>
      <c r="G17" s="167" t="s">
        <v>30</v>
      </c>
      <c r="H17" s="301">
        <v>3.1720000000000002</v>
      </c>
      <c r="I17" s="220">
        <v>0.7</v>
      </c>
      <c r="J17" s="222">
        <v>34</v>
      </c>
      <c r="K17" s="238">
        <f t="shared" si="0"/>
        <v>75.493600000000001</v>
      </c>
      <c r="L17" s="68"/>
      <c r="M17" s="68"/>
      <c r="N17" s="1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</row>
    <row r="18" spans="1:70" s="2" customFormat="1" ht="15.95" customHeight="1" outlineLevel="2" x14ac:dyDescent="0.3">
      <c r="A18" s="29">
        <v>8</v>
      </c>
      <c r="B18" s="161" t="s">
        <v>449</v>
      </c>
      <c r="C18" s="32" t="s">
        <v>646</v>
      </c>
      <c r="D18" s="157" t="s">
        <v>643</v>
      </c>
      <c r="E18" s="36"/>
      <c r="F18" s="300" t="s">
        <v>11</v>
      </c>
      <c r="G18" s="156" t="s">
        <v>30</v>
      </c>
      <c r="H18" s="32">
        <v>13.598000000000001</v>
      </c>
      <c r="I18" s="55">
        <v>1.2</v>
      </c>
      <c r="J18" s="222">
        <v>34</v>
      </c>
      <c r="K18" s="238">
        <f t="shared" si="0"/>
        <v>554.7983999999999</v>
      </c>
      <c r="L18" s="68"/>
      <c r="M18" s="68"/>
      <c r="N18" s="1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</row>
    <row r="19" spans="1:70" s="2" customFormat="1" ht="15.95" customHeight="1" outlineLevel="2" x14ac:dyDescent="0.3">
      <c r="A19" s="29">
        <v>9</v>
      </c>
      <c r="B19" s="161" t="s">
        <v>449</v>
      </c>
      <c r="C19" s="32" t="s">
        <v>647</v>
      </c>
      <c r="D19" s="157" t="s">
        <v>643</v>
      </c>
      <c r="E19" s="36"/>
      <c r="F19" s="300" t="s">
        <v>11</v>
      </c>
      <c r="G19" s="156" t="s">
        <v>30</v>
      </c>
      <c r="H19" s="32">
        <v>13.298</v>
      </c>
      <c r="I19" s="55">
        <v>1.2</v>
      </c>
      <c r="J19" s="222">
        <v>34</v>
      </c>
      <c r="K19" s="238">
        <f t="shared" si="0"/>
        <v>542.55840000000001</v>
      </c>
      <c r="L19" s="68"/>
      <c r="M19" s="68"/>
      <c r="N19" s="1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</row>
    <row r="20" spans="1:70" s="2" customFormat="1" ht="15.95" customHeight="1" outlineLevel="2" x14ac:dyDescent="0.3">
      <c r="A20" s="29">
        <v>10</v>
      </c>
      <c r="B20" s="161" t="s">
        <v>449</v>
      </c>
      <c r="C20" s="32" t="s">
        <v>648</v>
      </c>
      <c r="D20" s="157" t="s">
        <v>643</v>
      </c>
      <c r="E20" s="36"/>
      <c r="F20" s="300" t="s">
        <v>11</v>
      </c>
      <c r="G20" s="156" t="s">
        <v>30</v>
      </c>
      <c r="H20" s="32">
        <v>9.1989999999999998</v>
      </c>
      <c r="I20" s="55">
        <v>1.2</v>
      </c>
      <c r="J20" s="222">
        <v>34</v>
      </c>
      <c r="K20" s="238">
        <f t="shared" si="0"/>
        <v>375.31920000000002</v>
      </c>
      <c r="L20" s="68"/>
      <c r="M20" s="68"/>
      <c r="N20" s="1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</row>
    <row r="21" spans="1:70" s="2" customFormat="1" ht="15.95" customHeight="1" outlineLevel="2" x14ac:dyDescent="0.3">
      <c r="A21" s="29">
        <v>11</v>
      </c>
      <c r="B21" s="161" t="s">
        <v>449</v>
      </c>
      <c r="C21" s="32" t="s">
        <v>649</v>
      </c>
      <c r="D21" s="157" t="s">
        <v>643</v>
      </c>
      <c r="E21" s="36"/>
      <c r="F21" s="300" t="s">
        <v>43</v>
      </c>
      <c r="G21" s="156" t="s">
        <v>30</v>
      </c>
      <c r="H21" s="32">
        <v>9.0500000000000007</v>
      </c>
      <c r="I21" s="220">
        <v>0.7</v>
      </c>
      <c r="J21" s="222">
        <v>34</v>
      </c>
      <c r="K21" s="238">
        <f t="shared" si="0"/>
        <v>215.39</v>
      </c>
      <c r="L21" s="68"/>
      <c r="M21" s="68"/>
      <c r="N21" s="1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</row>
    <row r="22" spans="1:70" s="2" customFormat="1" ht="15.95" customHeight="1" outlineLevel="2" x14ac:dyDescent="0.3">
      <c r="A22" s="29">
        <v>12</v>
      </c>
      <c r="B22" s="161" t="s">
        <v>449</v>
      </c>
      <c r="C22" s="32" t="s">
        <v>650</v>
      </c>
      <c r="D22" s="157" t="s">
        <v>643</v>
      </c>
      <c r="E22" s="36"/>
      <c r="F22" s="300" t="s">
        <v>43</v>
      </c>
      <c r="G22" s="156" t="s">
        <v>30</v>
      </c>
      <c r="H22" s="32">
        <v>5.8250000000000002</v>
      </c>
      <c r="I22" s="220">
        <v>0.7</v>
      </c>
      <c r="J22" s="222">
        <v>34</v>
      </c>
      <c r="K22" s="238">
        <f t="shared" si="0"/>
        <v>138.63499999999999</v>
      </c>
      <c r="L22" s="68"/>
      <c r="M22" s="68"/>
      <c r="N22" s="1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</row>
    <row r="23" spans="1:70" s="2" customFormat="1" ht="15.95" customHeight="1" outlineLevel="2" x14ac:dyDescent="0.3">
      <c r="A23" s="29">
        <v>13</v>
      </c>
      <c r="B23" s="161" t="s">
        <v>449</v>
      </c>
      <c r="C23" s="32" t="s">
        <v>651</v>
      </c>
      <c r="D23" s="157" t="s">
        <v>643</v>
      </c>
      <c r="E23" s="36"/>
      <c r="F23" s="300" t="s">
        <v>43</v>
      </c>
      <c r="G23" s="156" t="s">
        <v>30</v>
      </c>
      <c r="H23" s="32">
        <v>6.0010000000000003</v>
      </c>
      <c r="I23" s="220">
        <v>0.7</v>
      </c>
      <c r="J23" s="222">
        <v>34</v>
      </c>
      <c r="K23" s="238">
        <f t="shared" si="0"/>
        <v>142.82380000000001</v>
      </c>
      <c r="L23" s="68"/>
      <c r="M23" s="68"/>
      <c r="N23" s="1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</row>
    <row r="24" spans="1:70" s="2" customFormat="1" ht="15.95" customHeight="1" outlineLevel="2" x14ac:dyDescent="0.3">
      <c r="A24" s="29">
        <v>14</v>
      </c>
      <c r="B24" s="161" t="s">
        <v>449</v>
      </c>
      <c r="C24" s="32" t="s">
        <v>652</v>
      </c>
      <c r="D24" s="157" t="s">
        <v>643</v>
      </c>
      <c r="E24" s="36"/>
      <c r="F24" s="300" t="s">
        <v>43</v>
      </c>
      <c r="G24" s="156" t="s">
        <v>30</v>
      </c>
      <c r="H24" s="32">
        <v>42.56</v>
      </c>
      <c r="I24" s="55">
        <v>1.2</v>
      </c>
      <c r="J24" s="222">
        <v>34</v>
      </c>
      <c r="K24" s="238">
        <f t="shared" si="0"/>
        <v>1736.4480000000001</v>
      </c>
      <c r="L24" s="68"/>
      <c r="M24" s="68"/>
      <c r="N24" s="1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</row>
    <row r="25" spans="1:70" s="2" customFormat="1" ht="15.95" customHeight="1" outlineLevel="2" x14ac:dyDescent="0.3">
      <c r="A25" s="29">
        <v>15</v>
      </c>
      <c r="B25" s="161" t="s">
        <v>449</v>
      </c>
      <c r="C25" s="32" t="s">
        <v>653</v>
      </c>
      <c r="D25" s="157" t="s">
        <v>643</v>
      </c>
      <c r="E25" s="36"/>
      <c r="F25" s="300" t="s">
        <v>43</v>
      </c>
      <c r="G25" s="156" t="s">
        <v>30</v>
      </c>
      <c r="H25" s="32">
        <v>46.02</v>
      </c>
      <c r="I25" s="55">
        <v>1.2</v>
      </c>
      <c r="J25" s="222">
        <v>34</v>
      </c>
      <c r="K25" s="238">
        <f t="shared" si="0"/>
        <v>1877.6160000000002</v>
      </c>
      <c r="L25" s="68"/>
      <c r="M25" s="68"/>
      <c r="N25" s="1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</row>
    <row r="26" spans="1:70" s="2" customFormat="1" ht="15.95" customHeight="1" outlineLevel="2" x14ac:dyDescent="0.3">
      <c r="A26" s="29">
        <v>16</v>
      </c>
      <c r="B26" s="202" t="s">
        <v>449</v>
      </c>
      <c r="C26" s="108" t="s">
        <v>323</v>
      </c>
      <c r="D26" s="166" t="s">
        <v>404</v>
      </c>
      <c r="E26" s="36" t="s">
        <v>21</v>
      </c>
      <c r="F26" s="34" t="s">
        <v>21</v>
      </c>
      <c r="G26" s="168" t="s">
        <v>324</v>
      </c>
      <c r="H26" s="121">
        <v>2.8</v>
      </c>
      <c r="I26" s="175">
        <v>1.2</v>
      </c>
      <c r="J26" s="222">
        <v>34</v>
      </c>
      <c r="K26" s="238">
        <f t="shared" si="0"/>
        <v>114.24</v>
      </c>
      <c r="L26" s="68"/>
      <c r="M26" s="68"/>
      <c r="N26" s="1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</row>
    <row r="27" spans="1:70" s="15" customFormat="1" ht="15.95" customHeight="1" outlineLevel="2" x14ac:dyDescent="0.3">
      <c r="A27" s="29">
        <v>17</v>
      </c>
      <c r="B27" s="164" t="s">
        <v>449</v>
      </c>
      <c r="C27" s="108" t="s">
        <v>735</v>
      </c>
      <c r="D27" s="166" t="s">
        <v>13</v>
      </c>
      <c r="E27" s="36"/>
      <c r="F27" s="300" t="s">
        <v>17</v>
      </c>
      <c r="G27" s="156" t="s">
        <v>30</v>
      </c>
      <c r="H27" s="108">
        <v>5.3040000000000003</v>
      </c>
      <c r="I27" s="55">
        <v>1.2</v>
      </c>
      <c r="J27" s="222">
        <v>34</v>
      </c>
      <c r="K27" s="238">
        <f t="shared" si="0"/>
        <v>216.4032</v>
      </c>
      <c r="L27" s="68"/>
      <c r="M27" s="68"/>
      <c r="N27" s="1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</row>
    <row r="28" spans="1:70" s="15" customFormat="1" ht="15.95" customHeight="1" outlineLevel="2" x14ac:dyDescent="0.3">
      <c r="A28" s="392">
        <v>18</v>
      </c>
      <c r="B28" s="393" t="s">
        <v>449</v>
      </c>
      <c r="C28" s="394" t="s">
        <v>741</v>
      </c>
      <c r="D28" s="395" t="s">
        <v>728</v>
      </c>
      <c r="E28" s="396"/>
      <c r="F28" s="328" t="s">
        <v>43</v>
      </c>
      <c r="G28" s="160" t="s">
        <v>30</v>
      </c>
      <c r="H28" s="397">
        <v>4.6040000000000001</v>
      </c>
      <c r="I28" s="398">
        <v>0.7</v>
      </c>
      <c r="J28" s="399">
        <v>34</v>
      </c>
      <c r="K28" s="332">
        <f t="shared" si="0"/>
        <v>109.5752</v>
      </c>
      <c r="L28" s="400"/>
      <c r="M28" s="400"/>
      <c r="N28" s="401"/>
      <c r="O28" s="386"/>
      <c r="P28" s="386"/>
      <c r="Q28" s="386"/>
      <c r="R28" s="386"/>
      <c r="S28" s="386"/>
      <c r="T28" s="386"/>
      <c r="U28" s="386"/>
      <c r="V28" s="386"/>
      <c r="W28" s="386"/>
      <c r="X28" s="386"/>
      <c r="Y28" s="386"/>
      <c r="Z28" s="386"/>
      <c r="AA28" s="386"/>
      <c r="AB28" s="386"/>
      <c r="AC28" s="386"/>
      <c r="AD28" s="386"/>
      <c r="AE28" s="386"/>
      <c r="AF28" s="386"/>
      <c r="AG28" s="386"/>
      <c r="AH28" s="386"/>
    </row>
    <row r="29" spans="1:70" s="104" customFormat="1" ht="15.95" customHeight="1" outlineLevel="2" x14ac:dyDescent="0.3">
      <c r="A29" s="29">
        <v>19</v>
      </c>
      <c r="B29" s="28" t="s">
        <v>449</v>
      </c>
      <c r="C29" s="326" t="s">
        <v>516</v>
      </c>
      <c r="D29" s="326" t="s">
        <v>518</v>
      </c>
      <c r="E29" s="342" t="s">
        <v>43</v>
      </c>
      <c r="F29" s="342" t="s">
        <v>43</v>
      </c>
      <c r="G29" s="103" t="s">
        <v>30</v>
      </c>
      <c r="H29" s="411">
        <v>6</v>
      </c>
      <c r="I29" s="323">
        <v>0.7</v>
      </c>
      <c r="J29" s="222">
        <v>34</v>
      </c>
      <c r="K29" s="315">
        <f t="shared" si="0"/>
        <v>142.79999999999998</v>
      </c>
      <c r="L29" s="105"/>
      <c r="M29" s="105"/>
      <c r="N29" s="106"/>
    </row>
    <row r="30" spans="1:70" s="104" customFormat="1" ht="15.95" customHeight="1" outlineLevel="2" x14ac:dyDescent="0.3">
      <c r="A30" s="29">
        <v>20</v>
      </c>
      <c r="B30" s="28" t="s">
        <v>449</v>
      </c>
      <c r="C30" s="326" t="s">
        <v>517</v>
      </c>
      <c r="D30" s="326" t="s">
        <v>518</v>
      </c>
      <c r="E30" s="342" t="s">
        <v>43</v>
      </c>
      <c r="F30" s="342" t="s">
        <v>43</v>
      </c>
      <c r="G30" s="103" t="s">
        <v>30</v>
      </c>
      <c r="H30" s="326">
        <v>13.667999999999999</v>
      </c>
      <c r="I30" s="323">
        <v>1.2</v>
      </c>
      <c r="J30" s="222">
        <v>34</v>
      </c>
      <c r="K30" s="315">
        <f t="shared" si="0"/>
        <v>557.6543999999999</v>
      </c>
      <c r="L30" s="105"/>
      <c r="M30" s="105"/>
      <c r="N30" s="106"/>
    </row>
    <row r="31" spans="1:70" s="15" customFormat="1" ht="15.95" customHeight="1" outlineLevel="1" x14ac:dyDescent="0.3">
      <c r="A31" s="402"/>
      <c r="B31" s="403" t="s">
        <v>802</v>
      </c>
      <c r="C31" s="404"/>
      <c r="D31" s="405"/>
      <c r="E31" s="406"/>
      <c r="F31" s="407"/>
      <c r="G31" s="408"/>
      <c r="H31" s="409">
        <f>SUM(H11:H30)</f>
        <v>206.68200000000004</v>
      </c>
      <c r="I31" s="410"/>
      <c r="J31" s="338"/>
      <c r="K31" s="339"/>
      <c r="L31" s="338"/>
      <c r="M31" s="338"/>
      <c r="N31" s="340"/>
      <c r="O31" s="341"/>
      <c r="P31" s="341"/>
      <c r="Q31" s="341"/>
      <c r="R31" s="341"/>
      <c r="S31" s="341"/>
      <c r="T31" s="341"/>
      <c r="U31" s="341"/>
      <c r="V31" s="341"/>
      <c r="W31" s="341"/>
      <c r="X31" s="341"/>
      <c r="Y31" s="341"/>
      <c r="Z31" s="341"/>
      <c r="AA31" s="341"/>
      <c r="AB31" s="341"/>
      <c r="AC31" s="341"/>
      <c r="AD31" s="341"/>
      <c r="AE31" s="341"/>
      <c r="AF31" s="341"/>
      <c r="AG31" s="341"/>
      <c r="AH31" s="341"/>
    </row>
    <row r="32" spans="1:70" s="2" customFormat="1" ht="15.95" customHeight="1" outlineLevel="1" x14ac:dyDescent="0.3">
      <c r="A32" s="94"/>
      <c r="B32" s="39"/>
      <c r="C32" s="94"/>
      <c r="D32" s="32"/>
      <c r="E32" s="33"/>
      <c r="F32" s="55"/>
      <c r="G32" s="40"/>
      <c r="H32" s="94"/>
      <c r="I32" s="55"/>
      <c r="J32" s="68"/>
      <c r="K32" s="238"/>
      <c r="L32" s="68"/>
      <c r="M32" s="68"/>
      <c r="N32" s="1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</row>
    <row r="33" spans="1:70" s="15" customFormat="1" ht="15.95" customHeight="1" outlineLevel="1" x14ac:dyDescent="0.3">
      <c r="A33" s="29"/>
      <c r="B33" s="39"/>
      <c r="C33" s="108"/>
      <c r="D33" s="301"/>
      <c r="E33" s="36"/>
      <c r="F33" s="175"/>
      <c r="G33" s="41"/>
      <c r="H33" s="108"/>
      <c r="I33" s="175"/>
      <c r="J33" s="68"/>
      <c r="K33" s="238"/>
      <c r="L33" s="68"/>
      <c r="M33" s="68"/>
      <c r="N33" s="1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</row>
    <row r="34" spans="1:70" s="3" customFormat="1" ht="15.95" customHeight="1" outlineLevel="1" x14ac:dyDescent="0.3">
      <c r="A34" s="29"/>
      <c r="B34" s="31"/>
      <c r="C34" s="108"/>
      <c r="D34" s="301"/>
      <c r="E34" s="36"/>
      <c r="F34" s="175"/>
      <c r="G34" s="41"/>
      <c r="H34" s="108"/>
      <c r="I34" s="175"/>
      <c r="J34" s="68"/>
      <c r="K34" s="238"/>
      <c r="L34" s="68"/>
      <c r="M34" s="68"/>
      <c r="N34" s="1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</row>
    <row r="35" spans="1:70" s="15" customFormat="1" ht="15.95" customHeight="1" outlineLevel="2" x14ac:dyDescent="0.3">
      <c r="A35" s="46">
        <v>1</v>
      </c>
      <c r="B35" s="43" t="s">
        <v>448</v>
      </c>
      <c r="C35" s="46" t="s">
        <v>233</v>
      </c>
      <c r="D35" s="297" t="s">
        <v>393</v>
      </c>
      <c r="E35" s="44" t="s">
        <v>11</v>
      </c>
      <c r="F35" s="62" t="s">
        <v>11</v>
      </c>
      <c r="G35" s="45" t="s">
        <v>30</v>
      </c>
      <c r="H35" s="46">
        <v>2.0529999999999999</v>
      </c>
      <c r="I35" s="55">
        <v>1.2</v>
      </c>
      <c r="J35" s="69">
        <v>42</v>
      </c>
      <c r="K35" s="238">
        <f t="shared" si="0"/>
        <v>103.4712</v>
      </c>
      <c r="L35" s="69">
        <f>(K35+10.35)</f>
        <v>113.82119999999999</v>
      </c>
      <c r="M35" s="69">
        <f t="shared" ref="M35:AA35" si="1">(L35+10.35)</f>
        <v>124.17119999999998</v>
      </c>
      <c r="N35" s="69">
        <f t="shared" si="1"/>
        <v>134.52119999999999</v>
      </c>
      <c r="O35" s="69">
        <f t="shared" si="1"/>
        <v>144.87119999999999</v>
      </c>
      <c r="P35" s="69">
        <f t="shared" si="1"/>
        <v>155.22119999999998</v>
      </c>
      <c r="Q35" s="69">
        <f t="shared" si="1"/>
        <v>165.57119999999998</v>
      </c>
      <c r="R35" s="69">
        <f t="shared" si="1"/>
        <v>175.92119999999997</v>
      </c>
      <c r="S35" s="69">
        <f t="shared" si="1"/>
        <v>186.27119999999996</v>
      </c>
      <c r="T35" s="69">
        <f t="shared" si="1"/>
        <v>196.62119999999996</v>
      </c>
      <c r="U35" s="69">
        <f t="shared" si="1"/>
        <v>206.97119999999995</v>
      </c>
      <c r="V35" s="69">
        <f t="shared" si="1"/>
        <v>217.32119999999995</v>
      </c>
      <c r="W35" s="69">
        <f t="shared" si="1"/>
        <v>227.67119999999994</v>
      </c>
      <c r="X35" s="69">
        <f t="shared" si="1"/>
        <v>238.02119999999994</v>
      </c>
      <c r="Y35" s="69">
        <f t="shared" si="1"/>
        <v>248.37119999999993</v>
      </c>
      <c r="Z35" s="69">
        <f t="shared" si="1"/>
        <v>258.72119999999995</v>
      </c>
      <c r="AA35" s="69">
        <f t="shared" si="1"/>
        <v>269.07119999999998</v>
      </c>
      <c r="AB35" s="69"/>
      <c r="AC35" s="69"/>
      <c r="AD35" s="69"/>
      <c r="AE35" s="69"/>
      <c r="AF35" s="69"/>
      <c r="AG35" s="69"/>
      <c r="AH35" s="69"/>
      <c r="AI35" s="141"/>
      <c r="AJ35" s="141"/>
      <c r="AK35" s="141"/>
      <c r="AL35" s="141"/>
      <c r="AM35" s="141"/>
      <c r="AN35" s="141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</row>
    <row r="36" spans="1:70" s="15" customFormat="1" ht="15.95" customHeight="1" outlineLevel="2" x14ac:dyDescent="0.3">
      <c r="A36" s="46">
        <v>2</v>
      </c>
      <c r="B36" s="43" t="s">
        <v>448</v>
      </c>
      <c r="C36" s="46" t="s">
        <v>235</v>
      </c>
      <c r="D36" s="46" t="s">
        <v>395</v>
      </c>
      <c r="E36" s="44" t="s">
        <v>17</v>
      </c>
      <c r="F36" s="62" t="s">
        <v>17</v>
      </c>
      <c r="G36" s="45" t="s">
        <v>30</v>
      </c>
      <c r="H36" s="46">
        <v>1.464</v>
      </c>
      <c r="I36" s="55">
        <v>1.2</v>
      </c>
      <c r="J36" s="69">
        <v>42</v>
      </c>
      <c r="K36" s="238">
        <f t="shared" si="0"/>
        <v>73.785600000000002</v>
      </c>
      <c r="L36" s="69">
        <f>(K36+7.38)</f>
        <v>81.165599999999998</v>
      </c>
      <c r="M36" s="69">
        <f t="shared" ref="M36:AA36" si="2">(L36+7.38)</f>
        <v>88.545599999999993</v>
      </c>
      <c r="N36" s="69">
        <f t="shared" si="2"/>
        <v>95.925599999999989</v>
      </c>
      <c r="O36" s="69">
        <f t="shared" si="2"/>
        <v>103.30559999999998</v>
      </c>
      <c r="P36" s="69">
        <f t="shared" si="2"/>
        <v>110.68559999999998</v>
      </c>
      <c r="Q36" s="69">
        <f t="shared" si="2"/>
        <v>118.06559999999998</v>
      </c>
      <c r="R36" s="69">
        <f t="shared" si="2"/>
        <v>125.44559999999997</v>
      </c>
      <c r="S36" s="69">
        <f t="shared" si="2"/>
        <v>132.82559999999998</v>
      </c>
      <c r="T36" s="69">
        <f t="shared" si="2"/>
        <v>140.20559999999998</v>
      </c>
      <c r="U36" s="69">
        <f t="shared" si="2"/>
        <v>147.58559999999997</v>
      </c>
      <c r="V36" s="69">
        <f t="shared" si="2"/>
        <v>154.96559999999997</v>
      </c>
      <c r="W36" s="69">
        <f t="shared" si="2"/>
        <v>162.34559999999996</v>
      </c>
      <c r="X36" s="69">
        <f t="shared" si="2"/>
        <v>169.72559999999996</v>
      </c>
      <c r="Y36" s="69">
        <f t="shared" si="2"/>
        <v>177.10559999999995</v>
      </c>
      <c r="Z36" s="69">
        <f t="shared" si="2"/>
        <v>184.48559999999995</v>
      </c>
      <c r="AA36" s="69">
        <f t="shared" si="2"/>
        <v>191.86559999999994</v>
      </c>
      <c r="AB36" s="69"/>
      <c r="AC36" s="69"/>
      <c r="AD36" s="69"/>
      <c r="AE36" s="69"/>
      <c r="AF36" s="69"/>
      <c r="AG36" s="69"/>
      <c r="AH36" s="69"/>
      <c r="AI36" s="141"/>
      <c r="AJ36" s="141"/>
      <c r="AK36" s="141"/>
      <c r="AL36" s="141"/>
      <c r="AM36" s="141"/>
      <c r="AN36" s="141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</row>
    <row r="37" spans="1:70" s="15" customFormat="1" ht="15.95" customHeight="1" outlineLevel="2" x14ac:dyDescent="0.3">
      <c r="A37" s="46">
        <v>3</v>
      </c>
      <c r="B37" s="43" t="s">
        <v>448</v>
      </c>
      <c r="C37" s="46" t="s">
        <v>236</v>
      </c>
      <c r="D37" s="46" t="s">
        <v>395</v>
      </c>
      <c r="E37" s="44" t="s">
        <v>17</v>
      </c>
      <c r="F37" s="62" t="s">
        <v>17</v>
      </c>
      <c r="G37" s="45" t="s">
        <v>30</v>
      </c>
      <c r="H37" s="46">
        <v>0.80300000000000005</v>
      </c>
      <c r="I37" s="55">
        <v>1</v>
      </c>
      <c r="J37" s="69">
        <v>42</v>
      </c>
      <c r="K37" s="238">
        <f t="shared" si="0"/>
        <v>33.725999999999999</v>
      </c>
      <c r="L37" s="69">
        <f>(K37+3.37)</f>
        <v>37.095999999999997</v>
      </c>
      <c r="M37" s="69">
        <f t="shared" ref="M37:AA37" si="3">(L37+3.37)</f>
        <v>40.465999999999994</v>
      </c>
      <c r="N37" s="69">
        <f t="shared" si="3"/>
        <v>43.835999999999991</v>
      </c>
      <c r="O37" s="69">
        <f t="shared" si="3"/>
        <v>47.205999999999989</v>
      </c>
      <c r="P37" s="69">
        <f t="shared" si="3"/>
        <v>50.575999999999986</v>
      </c>
      <c r="Q37" s="69">
        <f t="shared" si="3"/>
        <v>53.945999999999984</v>
      </c>
      <c r="R37" s="69">
        <f t="shared" si="3"/>
        <v>57.315999999999981</v>
      </c>
      <c r="S37" s="69">
        <f t="shared" si="3"/>
        <v>60.685999999999979</v>
      </c>
      <c r="T37" s="69">
        <f t="shared" si="3"/>
        <v>64.055999999999983</v>
      </c>
      <c r="U37" s="69">
        <f t="shared" si="3"/>
        <v>67.425999999999988</v>
      </c>
      <c r="V37" s="69">
        <f t="shared" si="3"/>
        <v>70.795999999999992</v>
      </c>
      <c r="W37" s="69">
        <f t="shared" si="3"/>
        <v>74.165999999999997</v>
      </c>
      <c r="X37" s="69">
        <f t="shared" si="3"/>
        <v>77.536000000000001</v>
      </c>
      <c r="Y37" s="69">
        <f t="shared" si="3"/>
        <v>80.906000000000006</v>
      </c>
      <c r="Z37" s="69">
        <f t="shared" si="3"/>
        <v>84.27600000000001</v>
      </c>
      <c r="AA37" s="69">
        <f t="shared" si="3"/>
        <v>87.646000000000015</v>
      </c>
      <c r="AB37" s="69"/>
      <c r="AC37" s="69"/>
      <c r="AD37" s="69"/>
      <c r="AE37" s="69"/>
      <c r="AF37" s="69"/>
      <c r="AG37" s="69"/>
      <c r="AH37" s="69"/>
      <c r="AI37" s="141"/>
      <c r="AJ37" s="141"/>
      <c r="AK37" s="141"/>
      <c r="AL37" s="141"/>
      <c r="AM37" s="141"/>
      <c r="AN37" s="141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</row>
    <row r="38" spans="1:70" s="15" customFormat="1" ht="15.95" customHeight="1" outlineLevel="2" x14ac:dyDescent="0.3">
      <c r="A38" s="46">
        <v>4</v>
      </c>
      <c r="B38" s="49" t="s">
        <v>448</v>
      </c>
      <c r="C38" s="32" t="s">
        <v>580</v>
      </c>
      <c r="D38" s="32" t="s">
        <v>581</v>
      </c>
      <c r="E38" s="49" t="s">
        <v>21</v>
      </c>
      <c r="F38" s="175" t="s">
        <v>21</v>
      </c>
      <c r="G38" s="45" t="s">
        <v>30</v>
      </c>
      <c r="H38" s="32">
        <v>4.9009999999999998</v>
      </c>
      <c r="I38" s="55">
        <v>1.2</v>
      </c>
      <c r="J38" s="69">
        <v>42</v>
      </c>
      <c r="K38" s="238">
        <f t="shared" si="0"/>
        <v>247.0104</v>
      </c>
      <c r="L38" s="69">
        <f>(K38+24.7)</f>
        <v>271.71039999999999</v>
      </c>
      <c r="M38" s="69">
        <f t="shared" ref="M38:AA38" si="4">(L38+24.7)</f>
        <v>296.41039999999998</v>
      </c>
      <c r="N38" s="69">
        <f t="shared" si="4"/>
        <v>321.11039999999997</v>
      </c>
      <c r="O38" s="69">
        <f t="shared" si="4"/>
        <v>345.81039999999996</v>
      </c>
      <c r="P38" s="69">
        <f t="shared" si="4"/>
        <v>370.51039999999995</v>
      </c>
      <c r="Q38" s="69">
        <f t="shared" si="4"/>
        <v>395.21039999999994</v>
      </c>
      <c r="R38" s="69">
        <f t="shared" si="4"/>
        <v>419.91039999999992</v>
      </c>
      <c r="S38" s="69">
        <f t="shared" si="4"/>
        <v>444.61039999999991</v>
      </c>
      <c r="T38" s="69">
        <f t="shared" si="4"/>
        <v>469.3103999999999</v>
      </c>
      <c r="U38" s="69">
        <f t="shared" si="4"/>
        <v>494.01039999999989</v>
      </c>
      <c r="V38" s="69">
        <f t="shared" si="4"/>
        <v>518.71039999999994</v>
      </c>
      <c r="W38" s="69">
        <f t="shared" si="4"/>
        <v>543.41039999999998</v>
      </c>
      <c r="X38" s="69">
        <f t="shared" si="4"/>
        <v>568.11040000000003</v>
      </c>
      <c r="Y38" s="69">
        <f t="shared" si="4"/>
        <v>592.81040000000007</v>
      </c>
      <c r="Z38" s="69">
        <f t="shared" si="4"/>
        <v>617.51040000000012</v>
      </c>
      <c r="AA38" s="69">
        <f t="shared" si="4"/>
        <v>642.21040000000016</v>
      </c>
      <c r="AB38" s="69"/>
      <c r="AC38" s="69"/>
      <c r="AD38" s="69"/>
      <c r="AE38" s="69"/>
      <c r="AF38" s="69"/>
      <c r="AG38" s="69"/>
      <c r="AH38" s="69"/>
      <c r="AI38" s="141"/>
      <c r="AJ38" s="141"/>
      <c r="AK38" s="141"/>
      <c r="AL38" s="141"/>
      <c r="AM38" s="141"/>
      <c r="AN38" s="141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</row>
    <row r="39" spans="1:70" s="15" customFormat="1" ht="15.95" customHeight="1" outlineLevel="2" x14ac:dyDescent="0.3">
      <c r="A39" s="354">
        <v>5</v>
      </c>
      <c r="B39" s="329" t="s">
        <v>448</v>
      </c>
      <c r="C39" s="354" t="s">
        <v>237</v>
      </c>
      <c r="D39" s="354" t="s">
        <v>396</v>
      </c>
      <c r="E39" s="412" t="s">
        <v>11</v>
      </c>
      <c r="F39" s="413" t="s">
        <v>11</v>
      </c>
      <c r="G39" s="329" t="s">
        <v>30</v>
      </c>
      <c r="H39" s="354">
        <v>1.151</v>
      </c>
      <c r="I39" s="139">
        <v>1.2</v>
      </c>
      <c r="J39" s="331">
        <v>42</v>
      </c>
      <c r="K39" s="332">
        <f t="shared" si="0"/>
        <v>58.010399999999997</v>
      </c>
      <c r="L39" s="331">
        <f>(K39+5.8)</f>
        <v>63.810399999999994</v>
      </c>
      <c r="M39" s="331">
        <f t="shared" ref="M39:AA39" si="5">(L39+5.8)</f>
        <v>69.610399999999998</v>
      </c>
      <c r="N39" s="331">
        <f t="shared" si="5"/>
        <v>75.410399999999996</v>
      </c>
      <c r="O39" s="331">
        <f t="shared" si="5"/>
        <v>81.210399999999993</v>
      </c>
      <c r="P39" s="331">
        <f t="shared" si="5"/>
        <v>87.01039999999999</v>
      </c>
      <c r="Q39" s="331">
        <f t="shared" si="5"/>
        <v>92.810399999999987</v>
      </c>
      <c r="R39" s="331">
        <f t="shared" si="5"/>
        <v>98.610399999999984</v>
      </c>
      <c r="S39" s="331">
        <f t="shared" si="5"/>
        <v>104.41039999999998</v>
      </c>
      <c r="T39" s="331">
        <f t="shared" si="5"/>
        <v>110.21039999999998</v>
      </c>
      <c r="U39" s="331">
        <f t="shared" si="5"/>
        <v>116.01039999999998</v>
      </c>
      <c r="V39" s="331">
        <f t="shared" si="5"/>
        <v>121.81039999999997</v>
      </c>
      <c r="W39" s="331">
        <f t="shared" si="5"/>
        <v>127.61039999999997</v>
      </c>
      <c r="X39" s="331">
        <f t="shared" si="5"/>
        <v>133.41039999999998</v>
      </c>
      <c r="Y39" s="331">
        <f t="shared" si="5"/>
        <v>139.21039999999999</v>
      </c>
      <c r="Z39" s="331">
        <f t="shared" si="5"/>
        <v>145.0104</v>
      </c>
      <c r="AA39" s="331">
        <f t="shared" si="5"/>
        <v>150.81040000000002</v>
      </c>
      <c r="AB39" s="331"/>
      <c r="AC39" s="331"/>
      <c r="AD39" s="331"/>
      <c r="AE39" s="331"/>
      <c r="AF39" s="331"/>
      <c r="AG39" s="331"/>
      <c r="AH39" s="331"/>
      <c r="AI39" s="141"/>
      <c r="AJ39" s="141"/>
      <c r="AK39" s="141"/>
      <c r="AL39" s="141"/>
      <c r="AM39" s="141"/>
      <c r="AN39" s="141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</row>
    <row r="40" spans="1:70" s="104" customFormat="1" ht="15.95" customHeight="1" outlineLevel="2" x14ac:dyDescent="0.3">
      <c r="A40" s="344">
        <v>6</v>
      </c>
      <c r="B40" s="43" t="s">
        <v>448</v>
      </c>
      <c r="C40" s="343" t="s">
        <v>234</v>
      </c>
      <c r="D40" s="343" t="s">
        <v>394</v>
      </c>
      <c r="E40" s="387" t="s">
        <v>19</v>
      </c>
      <c r="F40" s="387" t="s">
        <v>19</v>
      </c>
      <c r="G40" s="103" t="s">
        <v>30</v>
      </c>
      <c r="H40" s="343">
        <v>1.907</v>
      </c>
      <c r="I40" s="323">
        <v>0.7</v>
      </c>
      <c r="J40" s="315">
        <v>42</v>
      </c>
      <c r="K40" s="315">
        <f t="shared" si="0"/>
        <v>56.065799999999996</v>
      </c>
      <c r="L40" s="315"/>
      <c r="M40" s="315"/>
      <c r="N40" s="315"/>
      <c r="O40" s="315"/>
      <c r="P40" s="315"/>
      <c r="Q40" s="315"/>
      <c r="R40" s="315"/>
      <c r="S40" s="315"/>
      <c r="T40" s="315"/>
      <c r="U40" s="315"/>
      <c r="V40" s="315"/>
      <c r="W40" s="315"/>
      <c r="X40" s="315"/>
      <c r="Y40" s="315"/>
      <c r="Z40" s="315"/>
      <c r="AA40" s="315"/>
      <c r="AB40" s="315"/>
      <c r="AC40" s="315"/>
      <c r="AD40" s="315"/>
      <c r="AE40" s="315"/>
      <c r="AF40" s="315"/>
      <c r="AG40" s="315"/>
      <c r="AH40" s="315"/>
      <c r="AI40" s="315"/>
      <c r="AJ40" s="315"/>
      <c r="AK40" s="315"/>
      <c r="AL40" s="315"/>
      <c r="AM40" s="315"/>
      <c r="AN40" s="315"/>
    </row>
    <row r="41" spans="1:70" s="104" customFormat="1" ht="15.95" customHeight="1" outlineLevel="2" x14ac:dyDescent="0.3">
      <c r="A41" s="344">
        <v>7</v>
      </c>
      <c r="B41" s="43" t="s">
        <v>448</v>
      </c>
      <c r="C41" s="326" t="s">
        <v>582</v>
      </c>
      <c r="D41" s="326" t="s">
        <v>583</v>
      </c>
      <c r="E41" s="342" t="s">
        <v>38</v>
      </c>
      <c r="F41" s="387" t="s">
        <v>38</v>
      </c>
      <c r="G41" s="103" t="s">
        <v>30</v>
      </c>
      <c r="H41" s="326">
        <v>7.9980000000000002</v>
      </c>
      <c r="I41" s="323">
        <v>0.7</v>
      </c>
      <c r="J41" s="315">
        <v>42</v>
      </c>
      <c r="K41" s="315">
        <f t="shared" si="0"/>
        <v>235.14119999999997</v>
      </c>
      <c r="L41" s="315"/>
      <c r="M41" s="315"/>
      <c r="N41" s="315"/>
      <c r="O41" s="315"/>
      <c r="P41" s="315"/>
      <c r="Q41" s="315"/>
      <c r="R41" s="315"/>
      <c r="S41" s="315"/>
      <c r="T41" s="315"/>
      <c r="U41" s="315"/>
      <c r="V41" s="315"/>
      <c r="W41" s="315"/>
      <c r="X41" s="315"/>
      <c r="Y41" s="315"/>
      <c r="Z41" s="315"/>
      <c r="AA41" s="315"/>
      <c r="AB41" s="315"/>
      <c r="AC41" s="315"/>
      <c r="AD41" s="315"/>
      <c r="AE41" s="315"/>
      <c r="AF41" s="315"/>
      <c r="AG41" s="315"/>
      <c r="AH41" s="315"/>
      <c r="AI41" s="315"/>
      <c r="AJ41" s="315"/>
      <c r="AK41" s="315"/>
      <c r="AL41" s="315"/>
      <c r="AM41" s="315"/>
      <c r="AN41" s="315"/>
    </row>
    <row r="42" spans="1:70" s="15" customFormat="1" ht="15.95" customHeight="1" outlineLevel="1" x14ac:dyDescent="0.3">
      <c r="A42" s="355"/>
      <c r="B42" s="414" t="s">
        <v>802</v>
      </c>
      <c r="C42" s="355"/>
      <c r="D42" s="355"/>
      <c r="E42" s="357"/>
      <c r="F42" s="415"/>
      <c r="G42" s="337"/>
      <c r="H42" s="351">
        <f>SUM(H35:H41)</f>
        <v>20.277000000000001</v>
      </c>
      <c r="I42" s="415"/>
      <c r="J42" s="338"/>
      <c r="K42" s="339"/>
      <c r="L42" s="338"/>
      <c r="M42" s="338"/>
      <c r="N42" s="340"/>
      <c r="O42" s="341"/>
      <c r="P42" s="341"/>
      <c r="Q42" s="341"/>
      <c r="R42" s="341"/>
      <c r="S42" s="341"/>
      <c r="T42" s="341"/>
      <c r="U42" s="341"/>
      <c r="V42" s="341"/>
      <c r="W42" s="341"/>
      <c r="X42" s="341"/>
      <c r="Y42" s="341"/>
      <c r="Z42" s="341"/>
      <c r="AA42" s="341"/>
      <c r="AB42" s="341"/>
      <c r="AC42" s="341"/>
      <c r="AD42" s="341"/>
      <c r="AE42" s="341"/>
      <c r="AF42" s="341"/>
      <c r="AG42" s="341"/>
      <c r="AH42" s="341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</row>
    <row r="43" spans="1:70" s="15" customFormat="1" ht="15.95" customHeight="1" outlineLevel="1" x14ac:dyDescent="0.3">
      <c r="A43" s="46"/>
      <c r="B43" s="38"/>
      <c r="C43" s="32"/>
      <c r="D43" s="32"/>
      <c r="E43" s="49"/>
      <c r="F43" s="55"/>
      <c r="G43" s="45"/>
      <c r="H43" s="94"/>
      <c r="I43" s="55"/>
      <c r="J43" s="68"/>
      <c r="K43" s="238"/>
      <c r="L43" s="68"/>
      <c r="M43" s="68"/>
      <c r="N43" s="1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</row>
    <row r="44" spans="1:70" s="15" customFormat="1" ht="15.95" customHeight="1" outlineLevel="1" x14ac:dyDescent="0.3">
      <c r="A44" s="46"/>
      <c r="B44" s="47"/>
      <c r="C44" s="46"/>
      <c r="D44" s="46"/>
      <c r="E44" s="44"/>
      <c r="F44" s="62"/>
      <c r="G44" s="45"/>
      <c r="H44" s="46"/>
      <c r="I44" s="62"/>
      <c r="J44" s="68"/>
      <c r="K44" s="238"/>
      <c r="L44" s="68"/>
      <c r="M44" s="68"/>
      <c r="N44" s="1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</row>
    <row r="45" spans="1:70" s="3" customFormat="1" ht="15.95" customHeight="1" outlineLevel="1" x14ac:dyDescent="0.3">
      <c r="A45" s="46"/>
      <c r="B45" s="43"/>
      <c r="C45" s="46"/>
      <c r="D45" s="46"/>
      <c r="E45" s="44"/>
      <c r="F45" s="62"/>
      <c r="G45" s="45"/>
      <c r="H45" s="46"/>
      <c r="I45" s="62"/>
      <c r="J45" s="68"/>
      <c r="K45" s="238"/>
      <c r="L45" s="68"/>
      <c r="M45" s="68"/>
      <c r="N45" s="1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</row>
    <row r="46" spans="1:70" s="2" customFormat="1" ht="15.95" customHeight="1" outlineLevel="2" x14ac:dyDescent="0.3">
      <c r="A46" s="32">
        <v>1</v>
      </c>
      <c r="B46" s="49" t="s">
        <v>447</v>
      </c>
      <c r="C46" s="108" t="s">
        <v>357</v>
      </c>
      <c r="D46" s="301" t="s">
        <v>45</v>
      </c>
      <c r="E46" s="36" t="s">
        <v>11</v>
      </c>
      <c r="F46" s="42" t="s">
        <v>11</v>
      </c>
      <c r="G46" s="50" t="s">
        <v>30</v>
      </c>
      <c r="H46" s="108">
        <v>1.268</v>
      </c>
      <c r="I46" s="55">
        <v>1.2</v>
      </c>
      <c r="J46" s="69">
        <v>41</v>
      </c>
      <c r="K46" s="238">
        <f t="shared" si="0"/>
        <v>62.385600000000004</v>
      </c>
      <c r="L46" s="69">
        <f>(K46+6.24)</f>
        <v>68.625600000000006</v>
      </c>
      <c r="M46" s="69">
        <f t="shared" ref="M46:AA46" si="6">(L46+6.24)</f>
        <v>74.865600000000001</v>
      </c>
      <c r="N46" s="69">
        <f t="shared" si="6"/>
        <v>81.105599999999995</v>
      </c>
      <c r="O46" s="69">
        <f t="shared" si="6"/>
        <v>87.34559999999999</v>
      </c>
      <c r="P46" s="69">
        <f t="shared" si="6"/>
        <v>93.585599999999985</v>
      </c>
      <c r="Q46" s="69">
        <f t="shared" si="6"/>
        <v>99.82559999999998</v>
      </c>
      <c r="R46" s="69">
        <f t="shared" si="6"/>
        <v>106.06559999999998</v>
      </c>
      <c r="S46" s="69">
        <f t="shared" si="6"/>
        <v>112.30559999999997</v>
      </c>
      <c r="T46" s="69">
        <f t="shared" si="6"/>
        <v>118.54559999999996</v>
      </c>
      <c r="U46" s="69">
        <f t="shared" si="6"/>
        <v>124.78559999999996</v>
      </c>
      <c r="V46" s="69">
        <f t="shared" si="6"/>
        <v>131.02559999999997</v>
      </c>
      <c r="W46" s="69">
        <f t="shared" si="6"/>
        <v>137.26559999999998</v>
      </c>
      <c r="X46" s="69">
        <f t="shared" si="6"/>
        <v>143.50559999999999</v>
      </c>
      <c r="Y46" s="69">
        <f t="shared" si="6"/>
        <v>149.7456</v>
      </c>
      <c r="Z46" s="69">
        <f t="shared" si="6"/>
        <v>155.98560000000001</v>
      </c>
      <c r="AA46" s="69">
        <f t="shared" si="6"/>
        <v>162.22560000000001</v>
      </c>
      <c r="AB46" s="9"/>
      <c r="AC46" s="9"/>
      <c r="AD46" s="9"/>
      <c r="AE46" s="9"/>
      <c r="AF46" s="9"/>
      <c r="AG46" s="9"/>
      <c r="AH46" s="9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</row>
    <row r="47" spans="1:70" s="2" customFormat="1" ht="15.95" customHeight="1" outlineLevel="2" x14ac:dyDescent="0.3">
      <c r="A47" s="32">
        <v>2</v>
      </c>
      <c r="B47" s="49" t="s">
        <v>447</v>
      </c>
      <c r="C47" s="108" t="s">
        <v>358</v>
      </c>
      <c r="D47" s="301" t="s">
        <v>45</v>
      </c>
      <c r="E47" s="36" t="s">
        <v>21</v>
      </c>
      <c r="F47" s="175" t="s">
        <v>21</v>
      </c>
      <c r="G47" s="50" t="s">
        <v>30</v>
      </c>
      <c r="H47" s="108">
        <v>1.4179999999999999</v>
      </c>
      <c r="I47" s="55">
        <v>1.2</v>
      </c>
      <c r="J47" s="69">
        <v>41</v>
      </c>
      <c r="K47" s="238">
        <f t="shared" si="0"/>
        <v>69.765599999999992</v>
      </c>
      <c r="L47" s="69">
        <f>(K47+6.98)</f>
        <v>76.745599999999996</v>
      </c>
      <c r="M47" s="69">
        <f t="shared" ref="M47:AA47" si="7">(L47+6.98)</f>
        <v>83.7256</v>
      </c>
      <c r="N47" s="69">
        <f t="shared" si="7"/>
        <v>90.705600000000004</v>
      </c>
      <c r="O47" s="69">
        <f t="shared" si="7"/>
        <v>97.685600000000008</v>
      </c>
      <c r="P47" s="69">
        <f t="shared" si="7"/>
        <v>104.66560000000001</v>
      </c>
      <c r="Q47" s="69">
        <f t="shared" si="7"/>
        <v>111.64560000000002</v>
      </c>
      <c r="R47" s="69">
        <f t="shared" si="7"/>
        <v>118.62560000000002</v>
      </c>
      <c r="S47" s="69">
        <f t="shared" si="7"/>
        <v>125.60560000000002</v>
      </c>
      <c r="T47" s="69">
        <f t="shared" si="7"/>
        <v>132.58560000000003</v>
      </c>
      <c r="U47" s="69">
        <f t="shared" si="7"/>
        <v>139.56560000000002</v>
      </c>
      <c r="V47" s="69">
        <f t="shared" si="7"/>
        <v>146.54560000000001</v>
      </c>
      <c r="W47" s="69">
        <f t="shared" si="7"/>
        <v>153.5256</v>
      </c>
      <c r="X47" s="69">
        <f t="shared" si="7"/>
        <v>160.50559999999999</v>
      </c>
      <c r="Y47" s="69">
        <f t="shared" si="7"/>
        <v>167.48559999999998</v>
      </c>
      <c r="Z47" s="69">
        <f t="shared" si="7"/>
        <v>174.46559999999997</v>
      </c>
      <c r="AA47" s="69">
        <f t="shared" si="7"/>
        <v>181.44559999999996</v>
      </c>
      <c r="AB47" s="9"/>
      <c r="AC47" s="9"/>
      <c r="AD47" s="9"/>
      <c r="AE47" s="9"/>
      <c r="AF47" s="9"/>
      <c r="AG47" s="9"/>
      <c r="AH47" s="9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</row>
    <row r="48" spans="1:70" s="2" customFormat="1" ht="15.95" customHeight="1" outlineLevel="2" x14ac:dyDescent="0.3">
      <c r="A48" s="32">
        <v>3</v>
      </c>
      <c r="B48" s="49" t="s">
        <v>447</v>
      </c>
      <c r="C48" s="108" t="s">
        <v>359</v>
      </c>
      <c r="D48" s="166" t="s">
        <v>10</v>
      </c>
      <c r="E48" s="36" t="s">
        <v>19</v>
      </c>
      <c r="F48" s="28" t="s">
        <v>19</v>
      </c>
      <c r="G48" s="169" t="s">
        <v>30</v>
      </c>
      <c r="H48" s="108">
        <v>2.593</v>
      </c>
      <c r="I48" s="220">
        <v>0.7</v>
      </c>
      <c r="J48" s="69">
        <v>41</v>
      </c>
      <c r="K48" s="238">
        <f t="shared" si="0"/>
        <v>74.4191</v>
      </c>
      <c r="L48" s="69">
        <f>(K48+7.44)</f>
        <v>81.859099999999998</v>
      </c>
      <c r="M48" s="69">
        <f t="shared" ref="M48:AK48" si="8">(L48+7.44)</f>
        <v>89.299099999999996</v>
      </c>
      <c r="N48" s="69">
        <f t="shared" si="8"/>
        <v>96.739099999999993</v>
      </c>
      <c r="O48" s="69">
        <f t="shared" si="8"/>
        <v>104.17909999999999</v>
      </c>
      <c r="P48" s="69">
        <f t="shared" si="8"/>
        <v>111.61909999999999</v>
      </c>
      <c r="Q48" s="69">
        <f t="shared" si="8"/>
        <v>119.05909999999999</v>
      </c>
      <c r="R48" s="69">
        <f t="shared" si="8"/>
        <v>126.49909999999998</v>
      </c>
      <c r="S48" s="69">
        <f t="shared" si="8"/>
        <v>133.9391</v>
      </c>
      <c r="T48" s="69">
        <f t="shared" si="8"/>
        <v>141.37909999999999</v>
      </c>
      <c r="U48" s="69">
        <f t="shared" si="8"/>
        <v>148.81909999999999</v>
      </c>
      <c r="V48" s="69">
        <f t="shared" si="8"/>
        <v>156.25909999999999</v>
      </c>
      <c r="W48" s="69">
        <f t="shared" si="8"/>
        <v>163.69909999999999</v>
      </c>
      <c r="X48" s="69">
        <f t="shared" si="8"/>
        <v>171.13909999999998</v>
      </c>
      <c r="Y48" s="69">
        <f t="shared" si="8"/>
        <v>178.57909999999998</v>
      </c>
      <c r="Z48" s="69">
        <f t="shared" si="8"/>
        <v>186.01909999999998</v>
      </c>
      <c r="AA48" s="69">
        <f t="shared" si="8"/>
        <v>193.45909999999998</v>
      </c>
      <c r="AB48" s="69">
        <f t="shared" si="8"/>
        <v>200.89909999999998</v>
      </c>
      <c r="AC48" s="69">
        <f t="shared" si="8"/>
        <v>208.33909999999997</v>
      </c>
      <c r="AD48" s="69">
        <f t="shared" si="8"/>
        <v>215.77909999999997</v>
      </c>
      <c r="AE48" s="69">
        <f t="shared" si="8"/>
        <v>223.21909999999997</v>
      </c>
      <c r="AF48" s="69">
        <f t="shared" si="8"/>
        <v>230.65909999999997</v>
      </c>
      <c r="AG48" s="69">
        <f t="shared" si="8"/>
        <v>238.09909999999996</v>
      </c>
      <c r="AH48" s="69">
        <f t="shared" si="8"/>
        <v>245.53909999999996</v>
      </c>
      <c r="AI48" s="141">
        <f t="shared" si="8"/>
        <v>252.97909999999996</v>
      </c>
      <c r="AJ48" s="141">
        <f t="shared" si="8"/>
        <v>260.41909999999996</v>
      </c>
      <c r="AK48" s="141">
        <f t="shared" si="8"/>
        <v>267.85909999999996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</row>
    <row r="49" spans="1:70" s="2" customFormat="1" ht="15.95" customHeight="1" outlineLevel="2" x14ac:dyDescent="0.3">
      <c r="A49" s="32">
        <v>4</v>
      </c>
      <c r="B49" s="49" t="s">
        <v>447</v>
      </c>
      <c r="C49" s="108" t="s">
        <v>362</v>
      </c>
      <c r="D49" s="166" t="s">
        <v>10</v>
      </c>
      <c r="E49" s="36" t="s">
        <v>19</v>
      </c>
      <c r="F49" s="28" t="s">
        <v>19</v>
      </c>
      <c r="G49" s="169" t="s">
        <v>30</v>
      </c>
      <c r="H49" s="108">
        <v>2.2410000000000001</v>
      </c>
      <c r="I49" s="220">
        <v>0.7</v>
      </c>
      <c r="J49" s="69">
        <v>41</v>
      </c>
      <c r="K49" s="238">
        <f t="shared" si="0"/>
        <v>64.316699999999997</v>
      </c>
      <c r="L49" s="69">
        <f>(K49+6.43)</f>
        <v>70.746700000000004</v>
      </c>
      <c r="M49" s="69">
        <f t="shared" ref="M49:AK49" si="9">(L49+6.43)</f>
        <v>77.176700000000011</v>
      </c>
      <c r="N49" s="69">
        <f t="shared" si="9"/>
        <v>83.606700000000018</v>
      </c>
      <c r="O49" s="69">
        <f t="shared" si="9"/>
        <v>90.036700000000025</v>
      </c>
      <c r="P49" s="69">
        <f t="shared" si="9"/>
        <v>96.466700000000031</v>
      </c>
      <c r="Q49" s="69">
        <f t="shared" si="9"/>
        <v>102.89670000000004</v>
      </c>
      <c r="R49" s="69">
        <f t="shared" si="9"/>
        <v>109.32670000000005</v>
      </c>
      <c r="S49" s="69">
        <f t="shared" si="9"/>
        <v>115.75670000000005</v>
      </c>
      <c r="T49" s="69">
        <f t="shared" si="9"/>
        <v>122.18670000000006</v>
      </c>
      <c r="U49" s="69">
        <f t="shared" si="9"/>
        <v>128.61670000000007</v>
      </c>
      <c r="V49" s="69">
        <f t="shared" si="9"/>
        <v>135.04670000000007</v>
      </c>
      <c r="W49" s="69">
        <f t="shared" si="9"/>
        <v>141.47670000000008</v>
      </c>
      <c r="X49" s="69">
        <f t="shared" si="9"/>
        <v>147.90670000000009</v>
      </c>
      <c r="Y49" s="69">
        <f t="shared" si="9"/>
        <v>154.33670000000009</v>
      </c>
      <c r="Z49" s="69">
        <f t="shared" si="9"/>
        <v>160.7667000000001</v>
      </c>
      <c r="AA49" s="69">
        <f t="shared" si="9"/>
        <v>167.19670000000011</v>
      </c>
      <c r="AB49" s="69">
        <f t="shared" si="9"/>
        <v>173.62670000000011</v>
      </c>
      <c r="AC49" s="69">
        <f t="shared" si="9"/>
        <v>180.05670000000012</v>
      </c>
      <c r="AD49" s="69">
        <f t="shared" si="9"/>
        <v>186.48670000000013</v>
      </c>
      <c r="AE49" s="69">
        <f t="shared" si="9"/>
        <v>192.91670000000013</v>
      </c>
      <c r="AF49" s="69">
        <f t="shared" si="9"/>
        <v>199.34670000000014</v>
      </c>
      <c r="AG49" s="69">
        <f t="shared" si="9"/>
        <v>205.77670000000015</v>
      </c>
      <c r="AH49" s="69">
        <f t="shared" si="9"/>
        <v>212.20670000000015</v>
      </c>
      <c r="AI49" s="141">
        <f t="shared" si="9"/>
        <v>218.63670000000016</v>
      </c>
      <c r="AJ49" s="141">
        <f t="shared" si="9"/>
        <v>225.06670000000017</v>
      </c>
      <c r="AK49" s="141">
        <f t="shared" si="9"/>
        <v>231.49670000000017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</row>
    <row r="50" spans="1:70" s="2" customFormat="1" ht="15.95" customHeight="1" outlineLevel="2" x14ac:dyDescent="0.3">
      <c r="A50" s="32">
        <v>5</v>
      </c>
      <c r="B50" s="49" t="s">
        <v>447</v>
      </c>
      <c r="C50" s="108" t="s">
        <v>363</v>
      </c>
      <c r="D50" s="166" t="s">
        <v>10</v>
      </c>
      <c r="E50" s="36" t="s">
        <v>19</v>
      </c>
      <c r="F50" s="28" t="s">
        <v>19</v>
      </c>
      <c r="G50" s="169" t="s">
        <v>30</v>
      </c>
      <c r="H50" s="108">
        <v>1.101</v>
      </c>
      <c r="I50" s="220">
        <v>0.7</v>
      </c>
      <c r="J50" s="69">
        <v>41</v>
      </c>
      <c r="K50" s="238">
        <f t="shared" si="0"/>
        <v>31.598699999999997</v>
      </c>
      <c r="L50" s="69">
        <f>(K50+3.16)</f>
        <v>34.758699999999997</v>
      </c>
      <c r="M50" s="69">
        <f t="shared" ref="M50:AK50" si="10">(L50+3.16)</f>
        <v>37.918700000000001</v>
      </c>
      <c r="N50" s="69">
        <f t="shared" si="10"/>
        <v>41.078699999999998</v>
      </c>
      <c r="O50" s="69">
        <f t="shared" si="10"/>
        <v>44.238699999999994</v>
      </c>
      <c r="P50" s="69">
        <f t="shared" si="10"/>
        <v>47.398699999999991</v>
      </c>
      <c r="Q50" s="69">
        <f t="shared" si="10"/>
        <v>50.558699999999988</v>
      </c>
      <c r="R50" s="69">
        <f t="shared" si="10"/>
        <v>53.718699999999984</v>
      </c>
      <c r="S50" s="69">
        <f t="shared" si="10"/>
        <v>56.878699999999981</v>
      </c>
      <c r="T50" s="69">
        <f t="shared" si="10"/>
        <v>60.038699999999977</v>
      </c>
      <c r="U50" s="69">
        <f t="shared" si="10"/>
        <v>63.198699999999974</v>
      </c>
      <c r="V50" s="69">
        <f t="shared" si="10"/>
        <v>66.35869999999997</v>
      </c>
      <c r="W50" s="69">
        <f t="shared" si="10"/>
        <v>69.518699999999967</v>
      </c>
      <c r="X50" s="69">
        <f t="shared" si="10"/>
        <v>72.678699999999964</v>
      </c>
      <c r="Y50" s="69">
        <f t="shared" si="10"/>
        <v>75.83869999999996</v>
      </c>
      <c r="Z50" s="69">
        <f t="shared" si="10"/>
        <v>78.998699999999957</v>
      </c>
      <c r="AA50" s="69">
        <f t="shared" si="10"/>
        <v>82.158699999999953</v>
      </c>
      <c r="AB50" s="69">
        <f t="shared" si="10"/>
        <v>85.31869999999995</v>
      </c>
      <c r="AC50" s="69">
        <f t="shared" si="10"/>
        <v>88.478699999999947</v>
      </c>
      <c r="AD50" s="69">
        <f t="shared" si="10"/>
        <v>91.638699999999943</v>
      </c>
      <c r="AE50" s="69">
        <f t="shared" si="10"/>
        <v>94.79869999999994</v>
      </c>
      <c r="AF50" s="69">
        <f t="shared" si="10"/>
        <v>97.958699999999936</v>
      </c>
      <c r="AG50" s="69">
        <f t="shared" si="10"/>
        <v>101.11869999999993</v>
      </c>
      <c r="AH50" s="69">
        <f t="shared" si="10"/>
        <v>104.27869999999993</v>
      </c>
      <c r="AI50" s="141">
        <f t="shared" si="10"/>
        <v>107.43869999999993</v>
      </c>
      <c r="AJ50" s="141">
        <f t="shared" si="10"/>
        <v>110.59869999999992</v>
      </c>
      <c r="AK50" s="141">
        <f t="shared" si="10"/>
        <v>113.75869999999992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</row>
    <row r="51" spans="1:70" s="2" customFormat="1" ht="15.95" customHeight="1" outlineLevel="2" x14ac:dyDescent="0.3">
      <c r="A51" s="32">
        <v>6</v>
      </c>
      <c r="B51" s="49" t="s">
        <v>447</v>
      </c>
      <c r="C51" s="108" t="s">
        <v>364</v>
      </c>
      <c r="D51" s="166" t="s">
        <v>10</v>
      </c>
      <c r="E51" s="36" t="s">
        <v>19</v>
      </c>
      <c r="F51" s="28" t="s">
        <v>19</v>
      </c>
      <c r="G51" s="169" t="s">
        <v>30</v>
      </c>
      <c r="H51" s="108">
        <v>1.3959999999999999</v>
      </c>
      <c r="I51" s="220">
        <v>0.7</v>
      </c>
      <c r="J51" s="69">
        <v>41</v>
      </c>
      <c r="K51" s="238">
        <f t="shared" si="0"/>
        <v>40.06519999999999</v>
      </c>
      <c r="L51" s="69">
        <f>(K51+4.01)</f>
        <v>44.075199999999988</v>
      </c>
      <c r="M51" s="69">
        <f t="shared" ref="M51:AK51" si="11">(L51+4.01)</f>
        <v>48.085199999999986</v>
      </c>
      <c r="N51" s="69">
        <f t="shared" si="11"/>
        <v>52.095199999999984</v>
      </c>
      <c r="O51" s="69">
        <f t="shared" si="11"/>
        <v>56.105199999999982</v>
      </c>
      <c r="P51" s="69">
        <f t="shared" si="11"/>
        <v>60.11519999999998</v>
      </c>
      <c r="Q51" s="69">
        <f t="shared" si="11"/>
        <v>64.125199999999978</v>
      </c>
      <c r="R51" s="69">
        <f t="shared" si="11"/>
        <v>68.135199999999983</v>
      </c>
      <c r="S51" s="69">
        <f t="shared" si="11"/>
        <v>72.145199999999988</v>
      </c>
      <c r="T51" s="69">
        <f t="shared" si="11"/>
        <v>76.155199999999994</v>
      </c>
      <c r="U51" s="69">
        <f t="shared" si="11"/>
        <v>80.165199999999999</v>
      </c>
      <c r="V51" s="69">
        <f t="shared" si="11"/>
        <v>84.175200000000004</v>
      </c>
      <c r="W51" s="69">
        <f t="shared" si="11"/>
        <v>88.185200000000009</v>
      </c>
      <c r="X51" s="69">
        <f t="shared" si="11"/>
        <v>92.195200000000014</v>
      </c>
      <c r="Y51" s="69">
        <f t="shared" si="11"/>
        <v>96.205200000000019</v>
      </c>
      <c r="Z51" s="69">
        <f t="shared" si="11"/>
        <v>100.21520000000002</v>
      </c>
      <c r="AA51" s="69">
        <f t="shared" si="11"/>
        <v>104.22520000000003</v>
      </c>
      <c r="AB51" s="69">
        <f t="shared" si="11"/>
        <v>108.23520000000003</v>
      </c>
      <c r="AC51" s="69">
        <f t="shared" si="11"/>
        <v>112.24520000000004</v>
      </c>
      <c r="AD51" s="69">
        <f t="shared" si="11"/>
        <v>116.25520000000004</v>
      </c>
      <c r="AE51" s="69">
        <f t="shared" si="11"/>
        <v>120.26520000000005</v>
      </c>
      <c r="AF51" s="69">
        <f t="shared" si="11"/>
        <v>124.27520000000005</v>
      </c>
      <c r="AG51" s="69">
        <f t="shared" si="11"/>
        <v>128.28520000000006</v>
      </c>
      <c r="AH51" s="69">
        <f t="shared" si="11"/>
        <v>132.29520000000005</v>
      </c>
      <c r="AI51" s="141">
        <f t="shared" si="11"/>
        <v>136.30520000000004</v>
      </c>
      <c r="AJ51" s="141">
        <f t="shared" si="11"/>
        <v>140.31520000000003</v>
      </c>
      <c r="AK51" s="141">
        <f t="shared" si="11"/>
        <v>144.32520000000002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</row>
    <row r="52" spans="1:70" s="2" customFormat="1" ht="15.95" customHeight="1" outlineLevel="2" x14ac:dyDescent="0.3">
      <c r="A52" s="162">
        <v>7</v>
      </c>
      <c r="B52" s="327" t="s">
        <v>447</v>
      </c>
      <c r="C52" s="397" t="s">
        <v>365</v>
      </c>
      <c r="D52" s="395" t="s">
        <v>10</v>
      </c>
      <c r="E52" s="396" t="s">
        <v>19</v>
      </c>
      <c r="F52" s="416" t="s">
        <v>19</v>
      </c>
      <c r="G52" s="169" t="s">
        <v>30</v>
      </c>
      <c r="H52" s="397">
        <v>1.266</v>
      </c>
      <c r="I52" s="398">
        <v>0.7</v>
      </c>
      <c r="J52" s="331">
        <v>41</v>
      </c>
      <c r="K52" s="332">
        <f t="shared" si="0"/>
        <v>36.334200000000003</v>
      </c>
      <c r="L52" s="331">
        <f>(K52+3.63)</f>
        <v>39.964200000000005</v>
      </c>
      <c r="M52" s="331">
        <f t="shared" ref="M52:AN52" si="12">(L52+3.63)</f>
        <v>43.594200000000008</v>
      </c>
      <c r="N52" s="331">
        <f t="shared" si="12"/>
        <v>47.22420000000001</v>
      </c>
      <c r="O52" s="331">
        <f t="shared" si="12"/>
        <v>50.854200000000013</v>
      </c>
      <c r="P52" s="331">
        <f t="shared" si="12"/>
        <v>54.484200000000016</v>
      </c>
      <c r="Q52" s="331">
        <f t="shared" si="12"/>
        <v>58.114200000000018</v>
      </c>
      <c r="R52" s="331">
        <f t="shared" si="12"/>
        <v>61.744200000000021</v>
      </c>
      <c r="S52" s="331">
        <f t="shared" si="12"/>
        <v>65.374200000000016</v>
      </c>
      <c r="T52" s="331">
        <f t="shared" si="12"/>
        <v>69.004200000000012</v>
      </c>
      <c r="U52" s="331">
        <f t="shared" si="12"/>
        <v>72.634200000000007</v>
      </c>
      <c r="V52" s="331">
        <f t="shared" si="12"/>
        <v>76.264200000000002</v>
      </c>
      <c r="W52" s="331">
        <f t="shared" si="12"/>
        <v>79.894199999999998</v>
      </c>
      <c r="X52" s="331">
        <f t="shared" si="12"/>
        <v>83.524199999999993</v>
      </c>
      <c r="Y52" s="331">
        <f t="shared" si="12"/>
        <v>87.154199999999989</v>
      </c>
      <c r="Z52" s="331">
        <f t="shared" si="12"/>
        <v>90.784199999999984</v>
      </c>
      <c r="AA52" s="331">
        <f t="shared" si="12"/>
        <v>94.41419999999998</v>
      </c>
      <c r="AB52" s="331">
        <f t="shared" si="12"/>
        <v>98.044199999999975</v>
      </c>
      <c r="AC52" s="331">
        <f t="shared" si="12"/>
        <v>101.67419999999997</v>
      </c>
      <c r="AD52" s="331">
        <f t="shared" si="12"/>
        <v>105.30419999999997</v>
      </c>
      <c r="AE52" s="331">
        <f t="shared" si="12"/>
        <v>108.93419999999996</v>
      </c>
      <c r="AF52" s="331">
        <f t="shared" si="12"/>
        <v>112.56419999999996</v>
      </c>
      <c r="AG52" s="331">
        <f t="shared" si="12"/>
        <v>116.19419999999995</v>
      </c>
      <c r="AH52" s="331">
        <f t="shared" si="12"/>
        <v>119.82419999999995</v>
      </c>
      <c r="AI52" s="141">
        <f t="shared" si="12"/>
        <v>123.45419999999994</v>
      </c>
      <c r="AJ52" s="141">
        <f t="shared" si="12"/>
        <v>127.08419999999994</v>
      </c>
      <c r="AK52" s="141">
        <f t="shared" si="12"/>
        <v>130.71419999999995</v>
      </c>
      <c r="AL52" s="141">
        <f t="shared" si="12"/>
        <v>134.34419999999994</v>
      </c>
      <c r="AM52" s="141">
        <f t="shared" si="12"/>
        <v>137.97419999999994</v>
      </c>
      <c r="AN52" s="141">
        <f t="shared" si="12"/>
        <v>141.60419999999993</v>
      </c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</row>
    <row r="53" spans="1:70" s="104" customFormat="1" ht="15.95" customHeight="1" outlineLevel="2" x14ac:dyDescent="0.3">
      <c r="A53" s="32">
        <v>8</v>
      </c>
      <c r="B53" s="49" t="s">
        <v>447</v>
      </c>
      <c r="C53" s="326" t="s">
        <v>538</v>
      </c>
      <c r="D53" s="326" t="s">
        <v>539</v>
      </c>
      <c r="E53" s="342" t="s">
        <v>19</v>
      </c>
      <c r="F53" s="387" t="s">
        <v>19</v>
      </c>
      <c r="G53" s="320" t="s">
        <v>30</v>
      </c>
      <c r="H53" s="326">
        <v>134.626</v>
      </c>
      <c r="I53" s="323">
        <v>1.2</v>
      </c>
      <c r="J53" s="69">
        <v>41</v>
      </c>
      <c r="K53" s="315">
        <f t="shared" si="0"/>
        <v>6623.5991999999997</v>
      </c>
      <c r="L53" s="315"/>
      <c r="M53" s="315"/>
      <c r="N53" s="315"/>
      <c r="O53" s="315"/>
      <c r="P53" s="315"/>
      <c r="Q53" s="315"/>
      <c r="R53" s="315"/>
      <c r="S53" s="315"/>
      <c r="T53" s="315"/>
      <c r="U53" s="315"/>
      <c r="V53" s="315"/>
      <c r="W53" s="315"/>
      <c r="X53" s="315"/>
      <c r="Y53" s="315"/>
      <c r="Z53" s="315"/>
      <c r="AA53" s="315"/>
    </row>
    <row r="54" spans="1:70" s="104" customFormat="1" ht="15.95" customHeight="1" outlineLevel="2" x14ac:dyDescent="0.3">
      <c r="A54" s="32">
        <v>9</v>
      </c>
      <c r="B54" s="49" t="s">
        <v>447</v>
      </c>
      <c r="C54" s="326" t="s">
        <v>542</v>
      </c>
      <c r="D54" s="326" t="s">
        <v>543</v>
      </c>
      <c r="E54" s="387" t="s">
        <v>21</v>
      </c>
      <c r="F54" s="387" t="s">
        <v>21</v>
      </c>
      <c r="G54" s="320" t="s">
        <v>30</v>
      </c>
      <c r="H54" s="326">
        <v>11.999000000000001</v>
      </c>
      <c r="I54" s="323">
        <v>1.2</v>
      </c>
      <c r="J54" s="69">
        <v>41</v>
      </c>
      <c r="K54" s="315">
        <f t="shared" si="0"/>
        <v>590.35079999999994</v>
      </c>
      <c r="L54" s="315"/>
      <c r="M54" s="315"/>
      <c r="N54" s="315"/>
      <c r="O54" s="315"/>
      <c r="P54" s="315"/>
      <c r="Q54" s="315"/>
      <c r="R54" s="315"/>
      <c r="S54" s="315"/>
      <c r="T54" s="315"/>
      <c r="U54" s="315"/>
      <c r="V54" s="315"/>
      <c r="W54" s="315"/>
      <c r="X54" s="315"/>
      <c r="Y54" s="315"/>
      <c r="Z54" s="315"/>
      <c r="AA54" s="315"/>
    </row>
    <row r="55" spans="1:70" s="104" customFormat="1" ht="15.95" customHeight="1" outlineLevel="2" x14ac:dyDescent="0.3">
      <c r="A55" s="32">
        <v>10</v>
      </c>
      <c r="B55" s="49" t="s">
        <v>447</v>
      </c>
      <c r="C55" s="326" t="s">
        <v>541</v>
      </c>
      <c r="D55" s="326" t="s">
        <v>45</v>
      </c>
      <c r="E55" s="387" t="s">
        <v>11</v>
      </c>
      <c r="F55" s="387" t="s">
        <v>11</v>
      </c>
      <c r="G55" s="320" t="s">
        <v>30</v>
      </c>
      <c r="H55" s="326">
        <v>10.599</v>
      </c>
      <c r="I55" s="323">
        <v>1.2</v>
      </c>
      <c r="J55" s="69">
        <v>41</v>
      </c>
      <c r="K55" s="315">
        <f t="shared" si="0"/>
        <v>521.47079999999994</v>
      </c>
      <c r="L55" s="315"/>
      <c r="M55" s="315"/>
      <c r="N55" s="315"/>
      <c r="O55" s="315"/>
      <c r="P55" s="315"/>
      <c r="Q55" s="315"/>
      <c r="R55" s="315"/>
      <c r="S55" s="315"/>
      <c r="T55" s="315"/>
      <c r="U55" s="315"/>
      <c r="V55" s="315"/>
      <c r="W55" s="315"/>
      <c r="X55" s="315"/>
      <c r="Y55" s="315"/>
      <c r="Z55" s="315"/>
      <c r="AA55" s="315"/>
    </row>
    <row r="56" spans="1:70" s="96" customFormat="1" ht="15.95" customHeight="1" outlineLevel="1" x14ac:dyDescent="0.3">
      <c r="A56" s="333"/>
      <c r="B56" s="334" t="s">
        <v>802</v>
      </c>
      <c r="C56" s="417"/>
      <c r="D56" s="418"/>
      <c r="E56" s="406"/>
      <c r="F56" s="336"/>
      <c r="G56" s="419"/>
      <c r="H56" s="364">
        <f>SUM(H46:H55)</f>
        <v>168.50699999999998</v>
      </c>
      <c r="I56" s="336"/>
      <c r="J56" s="338"/>
      <c r="K56" s="339"/>
      <c r="L56" s="338"/>
      <c r="M56" s="338"/>
      <c r="N56" s="340"/>
      <c r="O56" s="341"/>
      <c r="P56" s="341"/>
      <c r="Q56" s="341"/>
      <c r="R56" s="341"/>
      <c r="S56" s="341"/>
      <c r="T56" s="341"/>
      <c r="U56" s="341"/>
      <c r="V56" s="341"/>
      <c r="W56" s="341"/>
      <c r="X56" s="341"/>
      <c r="Y56" s="341"/>
      <c r="Z56" s="341"/>
      <c r="AA56" s="341"/>
      <c r="AB56" s="341"/>
      <c r="AC56" s="341"/>
      <c r="AD56" s="341"/>
      <c r="AE56" s="341"/>
      <c r="AF56" s="341"/>
      <c r="AG56" s="341"/>
      <c r="AH56" s="341"/>
    </row>
    <row r="57" spans="1:70" s="2" customFormat="1" ht="15.95" customHeight="1" outlineLevel="1" x14ac:dyDescent="0.3">
      <c r="A57" s="32"/>
      <c r="B57" s="47"/>
      <c r="C57" s="108"/>
      <c r="D57" s="301"/>
      <c r="E57" s="36"/>
      <c r="F57" s="175"/>
      <c r="G57" s="50"/>
      <c r="H57" s="130"/>
      <c r="I57" s="175"/>
      <c r="J57" s="68"/>
      <c r="K57" s="238"/>
      <c r="L57" s="68"/>
      <c r="M57" s="68"/>
      <c r="N57" s="1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</row>
    <row r="58" spans="1:70" s="3" customFormat="1" ht="15.95" customHeight="1" outlineLevel="1" x14ac:dyDescent="0.3">
      <c r="A58" s="32"/>
      <c r="B58" s="49"/>
      <c r="C58" s="32"/>
      <c r="D58" s="32"/>
      <c r="E58" s="49"/>
      <c r="F58" s="55"/>
      <c r="G58" s="45"/>
      <c r="H58" s="32"/>
      <c r="I58" s="55"/>
      <c r="J58" s="68"/>
      <c r="K58" s="238"/>
      <c r="L58" s="68"/>
      <c r="M58" s="68"/>
      <c r="N58" s="1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</row>
    <row r="59" spans="1:70" s="3" customFormat="1" ht="15.95" customHeight="1" outlineLevel="1" x14ac:dyDescent="0.3">
      <c r="A59" s="32"/>
      <c r="B59" s="31"/>
      <c r="C59" s="108"/>
      <c r="D59" s="301"/>
      <c r="E59" s="36"/>
      <c r="F59" s="175"/>
      <c r="G59" s="50"/>
      <c r="H59" s="108"/>
      <c r="I59" s="175"/>
      <c r="J59" s="68"/>
      <c r="K59" s="238"/>
      <c r="L59" s="68"/>
      <c r="M59" s="68"/>
      <c r="N59" s="1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</row>
    <row r="60" spans="1:70" s="2" customFormat="1" ht="15.95" customHeight="1" outlineLevel="2" x14ac:dyDescent="0.3">
      <c r="A60" s="32">
        <v>1</v>
      </c>
      <c r="B60" s="49" t="s">
        <v>590</v>
      </c>
      <c r="C60" s="32" t="s">
        <v>597</v>
      </c>
      <c r="D60" s="32" t="s">
        <v>598</v>
      </c>
      <c r="E60" s="49" t="s">
        <v>17</v>
      </c>
      <c r="F60" s="300" t="s">
        <v>17</v>
      </c>
      <c r="G60" s="43" t="s">
        <v>30</v>
      </c>
      <c r="H60" s="32">
        <v>6.8819999999999997</v>
      </c>
      <c r="I60" s="55">
        <v>1.2</v>
      </c>
      <c r="J60" s="69">
        <v>37</v>
      </c>
      <c r="K60" s="238">
        <f t="shared" ref="K60:K125" si="13">(H60*I60*J60)</f>
        <v>305.56079999999997</v>
      </c>
      <c r="L60" s="69">
        <f>(K60+30.56)</f>
        <v>336.12079999999997</v>
      </c>
      <c r="M60" s="69">
        <f t="shared" ref="M60:AA60" si="14">(L60+30.56)</f>
        <v>366.68079999999998</v>
      </c>
      <c r="N60" s="69">
        <f t="shared" si="14"/>
        <v>397.24079999999998</v>
      </c>
      <c r="O60" s="69">
        <f t="shared" si="14"/>
        <v>427.80079999999998</v>
      </c>
      <c r="P60" s="69">
        <f t="shared" si="14"/>
        <v>458.36079999999998</v>
      </c>
      <c r="Q60" s="69">
        <f t="shared" si="14"/>
        <v>488.92079999999999</v>
      </c>
      <c r="R60" s="69">
        <f t="shared" si="14"/>
        <v>519.48079999999993</v>
      </c>
      <c r="S60" s="69">
        <f t="shared" si="14"/>
        <v>550.04079999999988</v>
      </c>
      <c r="T60" s="69">
        <f t="shared" si="14"/>
        <v>580.60079999999982</v>
      </c>
      <c r="U60" s="69">
        <f t="shared" si="14"/>
        <v>611.16079999999977</v>
      </c>
      <c r="V60" s="69">
        <f t="shared" si="14"/>
        <v>641.72079999999971</v>
      </c>
      <c r="W60" s="69">
        <f t="shared" si="14"/>
        <v>672.28079999999966</v>
      </c>
      <c r="X60" s="69">
        <f t="shared" si="14"/>
        <v>702.8407999999996</v>
      </c>
      <c r="Y60" s="69">
        <f t="shared" si="14"/>
        <v>733.40079999999955</v>
      </c>
      <c r="Z60" s="69">
        <f t="shared" si="14"/>
        <v>763.96079999999949</v>
      </c>
      <c r="AA60" s="69">
        <f t="shared" si="14"/>
        <v>794.52079999999944</v>
      </c>
      <c r="AB60" s="9"/>
      <c r="AC60" s="9"/>
      <c r="AD60" s="9"/>
      <c r="AE60" s="9"/>
      <c r="AF60" s="9"/>
      <c r="AG60" s="9"/>
      <c r="AH60" s="9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</row>
    <row r="61" spans="1:70" s="2" customFormat="1" ht="15.95" customHeight="1" outlineLevel="2" x14ac:dyDescent="0.3">
      <c r="A61" s="162">
        <v>2</v>
      </c>
      <c r="B61" s="327" t="s">
        <v>590</v>
      </c>
      <c r="C61" s="162" t="s">
        <v>593</v>
      </c>
      <c r="D61" s="162" t="s">
        <v>594</v>
      </c>
      <c r="E61" s="327" t="s">
        <v>17</v>
      </c>
      <c r="F61" s="328" t="s">
        <v>17</v>
      </c>
      <c r="G61" s="329" t="s">
        <v>30</v>
      </c>
      <c r="H61" s="330">
        <v>4.4989999999999997</v>
      </c>
      <c r="I61" s="139">
        <v>1.2</v>
      </c>
      <c r="J61" s="331">
        <v>37</v>
      </c>
      <c r="K61" s="332">
        <f t="shared" si="13"/>
        <v>199.75559999999999</v>
      </c>
      <c r="L61" s="331">
        <f>(K61+19.98)</f>
        <v>219.73559999999998</v>
      </c>
      <c r="M61" s="331">
        <f t="shared" ref="M61:AE61" si="15">(L61+19.98)</f>
        <v>239.71559999999997</v>
      </c>
      <c r="N61" s="331">
        <f t="shared" si="15"/>
        <v>259.69559999999996</v>
      </c>
      <c r="O61" s="331">
        <f t="shared" si="15"/>
        <v>279.67559999999997</v>
      </c>
      <c r="P61" s="331">
        <f t="shared" si="15"/>
        <v>299.65559999999999</v>
      </c>
      <c r="Q61" s="331">
        <f t="shared" si="15"/>
        <v>319.63560000000001</v>
      </c>
      <c r="R61" s="331">
        <f t="shared" si="15"/>
        <v>339.61560000000003</v>
      </c>
      <c r="S61" s="331">
        <f t="shared" si="15"/>
        <v>359.59560000000005</v>
      </c>
      <c r="T61" s="331">
        <f t="shared" si="15"/>
        <v>379.57560000000007</v>
      </c>
      <c r="U61" s="331">
        <f t="shared" si="15"/>
        <v>399.55560000000008</v>
      </c>
      <c r="V61" s="331">
        <f t="shared" si="15"/>
        <v>419.5356000000001</v>
      </c>
      <c r="W61" s="331">
        <f t="shared" si="15"/>
        <v>439.51560000000012</v>
      </c>
      <c r="X61" s="331">
        <f t="shared" si="15"/>
        <v>459.49560000000014</v>
      </c>
      <c r="Y61" s="331">
        <f t="shared" si="15"/>
        <v>479.47560000000016</v>
      </c>
      <c r="Z61" s="331">
        <f t="shared" si="15"/>
        <v>499.45560000000017</v>
      </c>
      <c r="AA61" s="331">
        <f t="shared" si="15"/>
        <v>519.43560000000014</v>
      </c>
      <c r="AB61" s="331">
        <f t="shared" si="15"/>
        <v>539.41560000000015</v>
      </c>
      <c r="AC61" s="331">
        <f t="shared" si="15"/>
        <v>559.39560000000017</v>
      </c>
      <c r="AD61" s="331">
        <f t="shared" si="15"/>
        <v>579.37560000000019</v>
      </c>
      <c r="AE61" s="331">
        <f t="shared" si="15"/>
        <v>599.35560000000021</v>
      </c>
      <c r="AF61" s="331"/>
      <c r="AG61" s="331"/>
      <c r="AH61" s="331"/>
      <c r="AI61" s="141"/>
      <c r="AJ61" s="141"/>
      <c r="AK61" s="141"/>
      <c r="AL61" s="141"/>
      <c r="AM61" s="141"/>
      <c r="AN61" s="141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</row>
    <row r="62" spans="1:70" s="104" customFormat="1" ht="15.95" customHeight="1" outlineLevel="2" x14ac:dyDescent="0.3">
      <c r="A62" s="101">
        <v>3</v>
      </c>
      <c r="B62" s="327" t="s">
        <v>590</v>
      </c>
      <c r="C62" s="326" t="s">
        <v>601</v>
      </c>
      <c r="D62" s="326" t="s">
        <v>602</v>
      </c>
      <c r="E62" s="342" t="s">
        <v>43</v>
      </c>
      <c r="F62" s="342" t="s">
        <v>43</v>
      </c>
      <c r="G62" s="103" t="s">
        <v>30</v>
      </c>
      <c r="H62" s="343">
        <v>3.6720000000000002</v>
      </c>
      <c r="I62" s="323">
        <v>0.7</v>
      </c>
      <c r="J62" s="331">
        <v>37</v>
      </c>
      <c r="K62" s="332">
        <f t="shared" si="13"/>
        <v>95.104799999999997</v>
      </c>
      <c r="L62" s="315"/>
      <c r="M62" s="315"/>
      <c r="N62" s="315"/>
      <c r="O62" s="315"/>
      <c r="P62" s="315"/>
      <c r="Q62" s="315"/>
      <c r="R62" s="315"/>
      <c r="S62" s="315"/>
      <c r="T62" s="315"/>
      <c r="U62" s="315"/>
      <c r="V62" s="315"/>
      <c r="W62" s="315"/>
      <c r="X62" s="315"/>
      <c r="Y62" s="315"/>
      <c r="Z62" s="315"/>
      <c r="AA62" s="315"/>
      <c r="AB62" s="315"/>
      <c r="AC62" s="315"/>
      <c r="AD62" s="315"/>
      <c r="AE62" s="315"/>
      <c r="AF62" s="315"/>
      <c r="AG62" s="315"/>
      <c r="AH62" s="315"/>
      <c r="AI62" s="315"/>
      <c r="AJ62" s="315"/>
      <c r="AK62" s="315"/>
      <c r="AL62" s="315"/>
      <c r="AM62" s="315"/>
      <c r="AN62" s="315"/>
    </row>
    <row r="63" spans="1:70" s="104" customFormat="1" ht="15.95" customHeight="1" outlineLevel="2" x14ac:dyDescent="0.3">
      <c r="A63" s="101">
        <v>4</v>
      </c>
      <c r="B63" s="327" t="s">
        <v>590</v>
      </c>
      <c r="C63" s="326" t="s">
        <v>591</v>
      </c>
      <c r="D63" s="326" t="s">
        <v>592</v>
      </c>
      <c r="E63" s="342" t="s">
        <v>17</v>
      </c>
      <c r="F63" s="323" t="s">
        <v>17</v>
      </c>
      <c r="G63" s="103" t="s">
        <v>30</v>
      </c>
      <c r="H63" s="326">
        <v>7.7190000000000003</v>
      </c>
      <c r="I63" s="323">
        <v>1.2</v>
      </c>
      <c r="J63" s="331">
        <v>37</v>
      </c>
      <c r="K63" s="332">
        <f t="shared" si="13"/>
        <v>342.72360000000003</v>
      </c>
      <c r="L63" s="315"/>
      <c r="M63" s="315"/>
      <c r="N63" s="315"/>
      <c r="O63" s="315"/>
      <c r="P63" s="315"/>
      <c r="Q63" s="315"/>
      <c r="R63" s="315"/>
      <c r="S63" s="315"/>
      <c r="T63" s="315"/>
      <c r="U63" s="315"/>
      <c r="V63" s="315"/>
      <c r="W63" s="315"/>
      <c r="X63" s="315"/>
      <c r="Y63" s="315"/>
      <c r="Z63" s="315"/>
      <c r="AA63" s="315"/>
      <c r="AB63" s="315"/>
      <c r="AC63" s="315"/>
      <c r="AD63" s="315"/>
      <c r="AE63" s="315"/>
      <c r="AF63" s="315"/>
      <c r="AG63" s="315"/>
      <c r="AH63" s="315"/>
      <c r="AI63" s="315"/>
      <c r="AJ63" s="315"/>
      <c r="AK63" s="315"/>
      <c r="AL63" s="315"/>
      <c r="AM63" s="315"/>
      <c r="AN63" s="315"/>
    </row>
    <row r="64" spans="1:70" s="104" customFormat="1" ht="15.95" customHeight="1" outlineLevel="2" x14ac:dyDescent="0.3">
      <c r="A64" s="101">
        <v>5</v>
      </c>
      <c r="B64" s="327" t="s">
        <v>590</v>
      </c>
      <c r="C64" s="326" t="s">
        <v>595</v>
      </c>
      <c r="D64" s="326" t="s">
        <v>596</v>
      </c>
      <c r="E64" s="342" t="s">
        <v>17</v>
      </c>
      <c r="F64" s="323" t="s">
        <v>17</v>
      </c>
      <c r="G64" s="103" t="s">
        <v>30</v>
      </c>
      <c r="H64" s="326">
        <v>9.6980000000000004</v>
      </c>
      <c r="I64" s="323">
        <v>1.2</v>
      </c>
      <c r="J64" s="331">
        <v>37</v>
      </c>
      <c r="K64" s="332">
        <f t="shared" si="13"/>
        <v>430.59120000000001</v>
      </c>
      <c r="L64" s="315"/>
      <c r="M64" s="315"/>
      <c r="N64" s="315"/>
      <c r="O64" s="315"/>
      <c r="P64" s="315"/>
      <c r="Q64" s="315"/>
      <c r="R64" s="315"/>
      <c r="S64" s="315"/>
      <c r="T64" s="315"/>
      <c r="U64" s="315"/>
      <c r="V64" s="315"/>
      <c r="W64" s="315"/>
      <c r="X64" s="315"/>
      <c r="Y64" s="315"/>
      <c r="Z64" s="315"/>
      <c r="AA64" s="315"/>
      <c r="AB64" s="315"/>
      <c r="AC64" s="315"/>
      <c r="AD64" s="315"/>
      <c r="AE64" s="315"/>
      <c r="AF64" s="315"/>
      <c r="AG64" s="315"/>
      <c r="AH64" s="315"/>
      <c r="AI64" s="315"/>
      <c r="AJ64" s="315"/>
      <c r="AK64" s="315"/>
      <c r="AL64" s="315"/>
      <c r="AM64" s="315"/>
      <c r="AN64" s="315"/>
    </row>
    <row r="65" spans="1:70" s="104" customFormat="1" ht="15.95" customHeight="1" outlineLevel="2" x14ac:dyDescent="0.3">
      <c r="A65" s="101">
        <v>6</v>
      </c>
      <c r="B65" s="327" t="s">
        <v>590</v>
      </c>
      <c r="C65" s="326" t="s">
        <v>599</v>
      </c>
      <c r="D65" s="326" t="s">
        <v>600</v>
      </c>
      <c r="E65" s="342" t="s">
        <v>19</v>
      </c>
      <c r="F65" s="342" t="s">
        <v>19</v>
      </c>
      <c r="G65" s="103" t="s">
        <v>30</v>
      </c>
      <c r="H65" s="326">
        <v>16.945</v>
      </c>
      <c r="I65" s="323">
        <v>1.2</v>
      </c>
      <c r="J65" s="331">
        <v>37</v>
      </c>
      <c r="K65" s="332">
        <f t="shared" si="13"/>
        <v>752.35799999999995</v>
      </c>
      <c r="L65" s="315"/>
      <c r="M65" s="315"/>
      <c r="N65" s="315"/>
      <c r="O65" s="315"/>
      <c r="P65" s="315"/>
      <c r="Q65" s="315"/>
      <c r="R65" s="315"/>
      <c r="S65" s="315"/>
      <c r="T65" s="315"/>
      <c r="U65" s="315"/>
      <c r="V65" s="315"/>
      <c r="W65" s="315"/>
      <c r="X65" s="315"/>
      <c r="Y65" s="315"/>
      <c r="Z65" s="315"/>
      <c r="AA65" s="315"/>
      <c r="AB65" s="315"/>
      <c r="AC65" s="315"/>
      <c r="AD65" s="315"/>
      <c r="AE65" s="315"/>
      <c r="AF65" s="315"/>
      <c r="AG65" s="315"/>
      <c r="AH65" s="315"/>
      <c r="AI65" s="315"/>
      <c r="AJ65" s="315"/>
      <c r="AK65" s="315"/>
      <c r="AL65" s="315"/>
      <c r="AM65" s="315"/>
      <c r="AN65" s="315"/>
    </row>
    <row r="66" spans="1:70" s="2" customFormat="1" ht="15.95" customHeight="1" outlineLevel="1" x14ac:dyDescent="0.3">
      <c r="A66" s="333"/>
      <c r="B66" s="334" t="s">
        <v>802</v>
      </c>
      <c r="C66" s="333"/>
      <c r="D66" s="333"/>
      <c r="E66" s="335"/>
      <c r="F66" s="336"/>
      <c r="G66" s="337"/>
      <c r="H66" s="325">
        <f>SUM(H60:H65)</f>
        <v>49.414999999999999</v>
      </c>
      <c r="I66" s="336"/>
      <c r="J66" s="338"/>
      <c r="K66" s="339"/>
      <c r="L66" s="338"/>
      <c r="M66" s="338"/>
      <c r="N66" s="340"/>
      <c r="O66" s="341"/>
      <c r="P66" s="341"/>
      <c r="Q66" s="341"/>
      <c r="R66" s="341"/>
      <c r="S66" s="341"/>
      <c r="T66" s="341"/>
      <c r="U66" s="341"/>
      <c r="V66" s="341"/>
      <c r="W66" s="341"/>
      <c r="X66" s="341"/>
      <c r="Y66" s="341"/>
      <c r="Z66" s="341"/>
      <c r="AA66" s="341"/>
      <c r="AB66" s="341"/>
      <c r="AC66" s="341"/>
      <c r="AD66" s="341"/>
      <c r="AE66" s="341"/>
      <c r="AF66" s="341"/>
      <c r="AG66" s="341"/>
      <c r="AH66" s="341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</row>
    <row r="67" spans="1:70" s="2" customFormat="1" ht="15.95" customHeight="1" outlineLevel="1" x14ac:dyDescent="0.3">
      <c r="A67" s="32"/>
      <c r="B67" s="47"/>
      <c r="C67" s="108"/>
      <c r="D67" s="301"/>
      <c r="E67" s="36"/>
      <c r="F67" s="175"/>
      <c r="G67" s="50"/>
      <c r="H67" s="130"/>
      <c r="I67" s="175"/>
      <c r="J67" s="68"/>
      <c r="K67" s="238"/>
      <c r="L67" s="68"/>
      <c r="M67" s="68"/>
      <c r="N67" s="1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</row>
    <row r="68" spans="1:70" s="2" customFormat="1" ht="15.95" customHeight="1" outlineLevel="1" x14ac:dyDescent="0.3">
      <c r="A68" s="32"/>
      <c r="B68" s="31"/>
      <c r="C68" s="108"/>
      <c r="D68" s="301"/>
      <c r="E68" s="36"/>
      <c r="F68" s="175"/>
      <c r="G68" s="50"/>
      <c r="H68" s="108"/>
      <c r="I68" s="175"/>
      <c r="J68" s="68"/>
      <c r="K68" s="238"/>
      <c r="L68" s="68"/>
      <c r="M68" s="68"/>
      <c r="N68" s="1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</row>
    <row r="69" spans="1:70" s="15" customFormat="1" ht="15.95" customHeight="1" outlineLevel="1" x14ac:dyDescent="0.3">
      <c r="A69" s="301"/>
      <c r="B69" s="31"/>
      <c r="C69" s="108"/>
      <c r="D69" s="301"/>
      <c r="E69" s="36"/>
      <c r="F69" s="175"/>
      <c r="G69" s="50"/>
      <c r="H69" s="108"/>
      <c r="I69" s="175"/>
      <c r="J69" s="68"/>
      <c r="K69" s="238"/>
      <c r="L69" s="68"/>
      <c r="M69" s="68"/>
      <c r="N69" s="1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</row>
    <row r="70" spans="1:70" s="4" customFormat="1" ht="15.95" customHeight="1" outlineLevel="1" x14ac:dyDescent="0.3">
      <c r="A70" s="297"/>
      <c r="B70" s="51"/>
      <c r="C70" s="110"/>
      <c r="D70" s="297"/>
      <c r="E70" s="33"/>
      <c r="F70" s="300"/>
      <c r="G70" s="299"/>
      <c r="H70" s="122"/>
      <c r="I70" s="55"/>
      <c r="J70" s="68"/>
      <c r="K70" s="238"/>
      <c r="L70" s="68"/>
      <c r="M70" s="68"/>
      <c r="N70" s="1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</row>
    <row r="71" spans="1:70" s="15" customFormat="1" ht="15.95" customHeight="1" outlineLevel="2" x14ac:dyDescent="0.3">
      <c r="A71" s="46">
        <v>1</v>
      </c>
      <c r="B71" s="43" t="s">
        <v>446</v>
      </c>
      <c r="C71" s="46" t="s">
        <v>390</v>
      </c>
      <c r="D71" s="297" t="s">
        <v>127</v>
      </c>
      <c r="E71" s="44" t="s">
        <v>21</v>
      </c>
      <c r="F71" s="175" t="s">
        <v>21</v>
      </c>
      <c r="G71" s="45" t="s">
        <v>30</v>
      </c>
      <c r="H71" s="46">
        <v>2.5910000000000002</v>
      </c>
      <c r="I71" s="55">
        <v>1.2</v>
      </c>
      <c r="J71" s="69">
        <v>40</v>
      </c>
      <c r="K71" s="238">
        <f t="shared" si="13"/>
        <v>124.36799999999999</v>
      </c>
      <c r="L71" s="69">
        <f>(K71+12.44)</f>
        <v>136.80799999999999</v>
      </c>
      <c r="M71" s="69">
        <f t="shared" ref="M71:AC71" si="16">(L71+12.44)</f>
        <v>149.24799999999999</v>
      </c>
      <c r="N71" s="69">
        <f t="shared" si="16"/>
        <v>161.68799999999999</v>
      </c>
      <c r="O71" s="69">
        <f t="shared" si="16"/>
        <v>174.12799999999999</v>
      </c>
      <c r="P71" s="69">
        <f t="shared" si="16"/>
        <v>186.56799999999998</v>
      </c>
      <c r="Q71" s="69">
        <f t="shared" si="16"/>
        <v>199.00799999999998</v>
      </c>
      <c r="R71" s="69">
        <f t="shared" si="16"/>
        <v>211.44799999999998</v>
      </c>
      <c r="S71" s="69">
        <f t="shared" si="16"/>
        <v>223.88799999999998</v>
      </c>
      <c r="T71" s="69">
        <f t="shared" si="16"/>
        <v>236.32799999999997</v>
      </c>
      <c r="U71" s="69">
        <f t="shared" si="16"/>
        <v>248.76799999999997</v>
      </c>
      <c r="V71" s="69">
        <f t="shared" si="16"/>
        <v>261.20799999999997</v>
      </c>
      <c r="W71" s="69">
        <f t="shared" si="16"/>
        <v>273.64799999999997</v>
      </c>
      <c r="X71" s="69">
        <f t="shared" si="16"/>
        <v>286.08799999999997</v>
      </c>
      <c r="Y71" s="69">
        <f t="shared" si="16"/>
        <v>298.52799999999996</v>
      </c>
      <c r="Z71" s="69">
        <f t="shared" si="16"/>
        <v>310.96799999999996</v>
      </c>
      <c r="AA71" s="69">
        <f t="shared" si="16"/>
        <v>323.40799999999996</v>
      </c>
      <c r="AB71" s="69">
        <f t="shared" si="16"/>
        <v>335.84799999999996</v>
      </c>
      <c r="AC71" s="69">
        <f t="shared" si="16"/>
        <v>348.28799999999995</v>
      </c>
      <c r="AD71" s="69"/>
      <c r="AE71" s="69"/>
      <c r="AF71" s="9"/>
      <c r="AG71" s="9"/>
      <c r="AH71" s="9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</row>
    <row r="72" spans="1:70" s="4" customFormat="1" ht="15.95" customHeight="1" outlineLevel="2" x14ac:dyDescent="0.3">
      <c r="A72" s="46">
        <v>2</v>
      </c>
      <c r="B72" s="43" t="s">
        <v>446</v>
      </c>
      <c r="C72" s="32" t="s">
        <v>621</v>
      </c>
      <c r="D72" s="32" t="s">
        <v>622</v>
      </c>
      <c r="E72" s="302"/>
      <c r="F72" s="55" t="s">
        <v>17</v>
      </c>
      <c r="G72" s="134" t="s">
        <v>14</v>
      </c>
      <c r="H72" s="119">
        <v>1.8</v>
      </c>
      <c r="I72" s="55">
        <v>1.2</v>
      </c>
      <c r="J72" s="69">
        <v>40</v>
      </c>
      <c r="K72" s="238">
        <f t="shared" si="13"/>
        <v>86.4</v>
      </c>
      <c r="L72" s="69">
        <f>(K72+8.64)</f>
        <v>95.04</v>
      </c>
      <c r="M72" s="69">
        <f t="shared" ref="M72:AB72" si="17">(L72+8.64)</f>
        <v>103.68</v>
      </c>
      <c r="N72" s="69">
        <f t="shared" si="17"/>
        <v>112.32000000000001</v>
      </c>
      <c r="O72" s="69">
        <f t="shared" si="17"/>
        <v>120.96000000000001</v>
      </c>
      <c r="P72" s="69">
        <f t="shared" si="17"/>
        <v>129.60000000000002</v>
      </c>
      <c r="Q72" s="69">
        <f t="shared" si="17"/>
        <v>138.24</v>
      </c>
      <c r="R72" s="69">
        <f t="shared" si="17"/>
        <v>146.88</v>
      </c>
      <c r="S72" s="69">
        <f t="shared" si="17"/>
        <v>155.51999999999998</v>
      </c>
      <c r="T72" s="69">
        <f t="shared" si="17"/>
        <v>164.15999999999997</v>
      </c>
      <c r="U72" s="69">
        <f t="shared" si="17"/>
        <v>172.79999999999995</v>
      </c>
      <c r="V72" s="69">
        <f t="shared" si="17"/>
        <v>181.43999999999994</v>
      </c>
      <c r="W72" s="69">
        <f t="shared" si="17"/>
        <v>190.07999999999993</v>
      </c>
      <c r="X72" s="69">
        <f t="shared" si="17"/>
        <v>198.71999999999991</v>
      </c>
      <c r="Y72" s="69">
        <f t="shared" si="17"/>
        <v>207.3599999999999</v>
      </c>
      <c r="Z72" s="69">
        <f t="shared" si="17"/>
        <v>215.99999999999989</v>
      </c>
      <c r="AA72" s="69">
        <f t="shared" si="17"/>
        <v>224.63999999999987</v>
      </c>
      <c r="AB72" s="69">
        <f t="shared" si="17"/>
        <v>233.27999999999986</v>
      </c>
      <c r="AC72" s="69"/>
      <c r="AD72" s="69"/>
      <c r="AE72" s="69"/>
      <c r="AF72" s="9"/>
      <c r="AG72" s="9"/>
      <c r="AH72" s="9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</row>
    <row r="73" spans="1:70" s="4" customFormat="1" ht="15.95" customHeight="1" outlineLevel="2" x14ac:dyDescent="0.3">
      <c r="A73" s="46">
        <v>3</v>
      </c>
      <c r="B73" s="156" t="s">
        <v>446</v>
      </c>
      <c r="C73" s="32" t="s">
        <v>618</v>
      </c>
      <c r="D73" s="157" t="s">
        <v>41</v>
      </c>
      <c r="E73" s="302"/>
      <c r="F73" s="300" t="s">
        <v>17</v>
      </c>
      <c r="G73" s="158" t="s">
        <v>14</v>
      </c>
      <c r="H73" s="32">
        <v>2.0379999999999998</v>
      </c>
      <c r="I73" s="55">
        <v>1.2</v>
      </c>
      <c r="J73" s="69">
        <v>40</v>
      </c>
      <c r="K73" s="238">
        <f t="shared" si="13"/>
        <v>97.823999999999984</v>
      </c>
      <c r="L73" s="69">
        <f>(K73+9.78)</f>
        <v>107.60399999999998</v>
      </c>
      <c r="M73" s="69">
        <f t="shared" ref="M73:Y73" si="18">(L73+9.78)</f>
        <v>117.38399999999999</v>
      </c>
      <c r="N73" s="69">
        <f t="shared" si="18"/>
        <v>127.16399999999999</v>
      </c>
      <c r="O73" s="69">
        <f t="shared" si="18"/>
        <v>136.94399999999999</v>
      </c>
      <c r="P73" s="69">
        <f t="shared" si="18"/>
        <v>146.72399999999999</v>
      </c>
      <c r="Q73" s="69">
        <f t="shared" si="18"/>
        <v>156.50399999999999</v>
      </c>
      <c r="R73" s="69">
        <f t="shared" si="18"/>
        <v>166.28399999999999</v>
      </c>
      <c r="S73" s="69">
        <f t="shared" si="18"/>
        <v>176.06399999999999</v>
      </c>
      <c r="T73" s="69">
        <f t="shared" si="18"/>
        <v>185.84399999999999</v>
      </c>
      <c r="U73" s="69">
        <f t="shared" si="18"/>
        <v>195.624</v>
      </c>
      <c r="V73" s="69">
        <f t="shared" si="18"/>
        <v>205.404</v>
      </c>
      <c r="W73" s="69">
        <f t="shared" si="18"/>
        <v>215.184</v>
      </c>
      <c r="X73" s="69">
        <f t="shared" si="18"/>
        <v>224.964</v>
      </c>
      <c r="Y73" s="69">
        <f t="shared" si="18"/>
        <v>234.744</v>
      </c>
      <c r="Z73" s="69"/>
      <c r="AA73" s="69"/>
      <c r="AB73" s="69"/>
      <c r="AC73" s="69"/>
      <c r="AD73" s="69"/>
      <c r="AE73" s="69"/>
      <c r="AF73" s="9"/>
      <c r="AG73" s="9"/>
      <c r="AH73" s="9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</row>
    <row r="74" spans="1:70" s="4" customFormat="1" ht="15.95" customHeight="1" outlineLevel="2" x14ac:dyDescent="0.3">
      <c r="A74" s="46">
        <v>4</v>
      </c>
      <c r="B74" s="156" t="s">
        <v>446</v>
      </c>
      <c r="C74" s="32" t="s">
        <v>623</v>
      </c>
      <c r="D74" s="159" t="s">
        <v>624</v>
      </c>
      <c r="E74" s="302"/>
      <c r="F74" s="300" t="s">
        <v>21</v>
      </c>
      <c r="G74" s="160" t="s">
        <v>14</v>
      </c>
      <c r="H74" s="162">
        <v>1.899</v>
      </c>
      <c r="I74" s="55">
        <v>1.2</v>
      </c>
      <c r="J74" s="69">
        <v>40</v>
      </c>
      <c r="K74" s="238">
        <f t="shared" si="13"/>
        <v>91.152000000000001</v>
      </c>
      <c r="L74" s="69">
        <f>(K74+9.12)</f>
        <v>100.27200000000001</v>
      </c>
      <c r="M74" s="69">
        <f t="shared" ref="M74:AE74" si="19">(L74+9.12)</f>
        <v>109.39200000000001</v>
      </c>
      <c r="N74" s="69">
        <f t="shared" si="19"/>
        <v>118.51200000000001</v>
      </c>
      <c r="O74" s="69">
        <f t="shared" si="19"/>
        <v>127.63200000000002</v>
      </c>
      <c r="P74" s="69">
        <f t="shared" si="19"/>
        <v>136.75200000000001</v>
      </c>
      <c r="Q74" s="69">
        <f t="shared" si="19"/>
        <v>145.87200000000001</v>
      </c>
      <c r="R74" s="69">
        <f t="shared" si="19"/>
        <v>154.99200000000002</v>
      </c>
      <c r="S74" s="69">
        <f t="shared" si="19"/>
        <v>164.11200000000002</v>
      </c>
      <c r="T74" s="69">
        <f t="shared" si="19"/>
        <v>173.23200000000003</v>
      </c>
      <c r="U74" s="69">
        <f t="shared" si="19"/>
        <v>182.35200000000003</v>
      </c>
      <c r="V74" s="69">
        <f t="shared" si="19"/>
        <v>191.47200000000004</v>
      </c>
      <c r="W74" s="69">
        <f t="shared" si="19"/>
        <v>200.59200000000004</v>
      </c>
      <c r="X74" s="69">
        <f t="shared" si="19"/>
        <v>209.71200000000005</v>
      </c>
      <c r="Y74" s="69">
        <f t="shared" si="19"/>
        <v>218.83200000000005</v>
      </c>
      <c r="Z74" s="69">
        <f t="shared" si="19"/>
        <v>227.95200000000006</v>
      </c>
      <c r="AA74" s="69">
        <f t="shared" si="19"/>
        <v>237.07200000000006</v>
      </c>
      <c r="AB74" s="69">
        <f t="shared" si="19"/>
        <v>246.19200000000006</v>
      </c>
      <c r="AC74" s="69">
        <f t="shared" si="19"/>
        <v>255.31200000000007</v>
      </c>
      <c r="AD74" s="69">
        <f t="shared" si="19"/>
        <v>264.43200000000007</v>
      </c>
      <c r="AE74" s="69">
        <f t="shared" si="19"/>
        <v>273.55200000000008</v>
      </c>
      <c r="AF74" s="9"/>
      <c r="AG74" s="9"/>
      <c r="AH74" s="9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</row>
    <row r="75" spans="1:70" s="4" customFormat="1" ht="15.95" customHeight="1" outlineLevel="2" x14ac:dyDescent="0.3">
      <c r="A75" s="46">
        <v>5</v>
      </c>
      <c r="B75" s="156" t="s">
        <v>446</v>
      </c>
      <c r="C75" s="32" t="s">
        <v>619</v>
      </c>
      <c r="D75" s="157" t="s">
        <v>620</v>
      </c>
      <c r="E75" s="302"/>
      <c r="F75" s="300" t="s">
        <v>17</v>
      </c>
      <c r="G75" s="160" t="s">
        <v>14</v>
      </c>
      <c r="H75" s="119">
        <v>1.96</v>
      </c>
      <c r="I75" s="55">
        <v>1.2</v>
      </c>
      <c r="J75" s="69">
        <v>40</v>
      </c>
      <c r="K75" s="238">
        <f t="shared" si="13"/>
        <v>94.08</v>
      </c>
      <c r="L75" s="69">
        <f>(K75+9.41)</f>
        <v>103.49</v>
      </c>
      <c r="M75" s="69">
        <f t="shared" ref="M75:Y75" si="20">(L75+9.41)</f>
        <v>112.89999999999999</v>
      </c>
      <c r="N75" s="69">
        <f t="shared" si="20"/>
        <v>122.30999999999999</v>
      </c>
      <c r="O75" s="69">
        <f t="shared" si="20"/>
        <v>131.72</v>
      </c>
      <c r="P75" s="69">
        <f t="shared" si="20"/>
        <v>141.13</v>
      </c>
      <c r="Q75" s="69">
        <f t="shared" si="20"/>
        <v>150.54</v>
      </c>
      <c r="R75" s="69">
        <f t="shared" si="20"/>
        <v>159.94999999999999</v>
      </c>
      <c r="S75" s="69">
        <f t="shared" si="20"/>
        <v>169.35999999999999</v>
      </c>
      <c r="T75" s="69">
        <f t="shared" si="20"/>
        <v>178.76999999999998</v>
      </c>
      <c r="U75" s="69">
        <f t="shared" si="20"/>
        <v>188.17999999999998</v>
      </c>
      <c r="V75" s="69">
        <f t="shared" si="20"/>
        <v>197.58999999999997</v>
      </c>
      <c r="W75" s="69">
        <f t="shared" si="20"/>
        <v>206.99999999999997</v>
      </c>
      <c r="X75" s="69">
        <f t="shared" si="20"/>
        <v>216.40999999999997</v>
      </c>
      <c r="Y75" s="69">
        <f t="shared" si="20"/>
        <v>225.81999999999996</v>
      </c>
      <c r="Z75" s="69"/>
      <c r="AA75" s="69"/>
      <c r="AB75" s="69"/>
      <c r="AC75" s="69"/>
      <c r="AD75" s="69"/>
      <c r="AE75" s="69"/>
      <c r="AF75" s="9"/>
      <c r="AG75" s="9"/>
      <c r="AH75" s="9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</row>
    <row r="76" spans="1:70" s="4" customFormat="1" ht="15.95" customHeight="1" outlineLevel="2" x14ac:dyDescent="0.3">
      <c r="A76" s="46">
        <v>6</v>
      </c>
      <c r="B76" s="156" t="s">
        <v>446</v>
      </c>
      <c r="C76" s="109" t="s">
        <v>164</v>
      </c>
      <c r="D76" s="170" t="s">
        <v>34</v>
      </c>
      <c r="E76" s="302" t="s">
        <v>35</v>
      </c>
      <c r="F76" s="34" t="s">
        <v>21</v>
      </c>
      <c r="G76" s="171" t="s">
        <v>107</v>
      </c>
      <c r="H76" s="297">
        <v>5.7480000000000002</v>
      </c>
      <c r="I76" s="55">
        <v>1.2</v>
      </c>
      <c r="J76" s="69">
        <v>40</v>
      </c>
      <c r="K76" s="238">
        <f t="shared" si="13"/>
        <v>275.904</v>
      </c>
      <c r="L76" s="69">
        <f>(K76+27.59)</f>
        <v>303.49399999999997</v>
      </c>
      <c r="M76" s="69">
        <f t="shared" ref="M76:W76" si="21">(L76+27.59)</f>
        <v>331.08399999999995</v>
      </c>
      <c r="N76" s="69">
        <f t="shared" si="21"/>
        <v>358.67399999999992</v>
      </c>
      <c r="O76" s="69">
        <f t="shared" si="21"/>
        <v>386.2639999999999</v>
      </c>
      <c r="P76" s="69">
        <f t="shared" si="21"/>
        <v>413.85399999999987</v>
      </c>
      <c r="Q76" s="69">
        <f t="shared" si="21"/>
        <v>441.44399999999985</v>
      </c>
      <c r="R76" s="69">
        <f t="shared" si="21"/>
        <v>469.03399999999982</v>
      </c>
      <c r="S76" s="69">
        <f t="shared" si="21"/>
        <v>496.6239999999998</v>
      </c>
      <c r="T76" s="69">
        <f t="shared" si="21"/>
        <v>524.21399999999983</v>
      </c>
      <c r="U76" s="69">
        <f t="shared" si="21"/>
        <v>551.80399999999986</v>
      </c>
      <c r="V76" s="69">
        <f t="shared" si="21"/>
        <v>579.39399999999989</v>
      </c>
      <c r="W76" s="69">
        <f t="shared" si="21"/>
        <v>606.98399999999992</v>
      </c>
      <c r="X76" s="69"/>
      <c r="Y76" s="69"/>
      <c r="Z76" s="69"/>
      <c r="AA76" s="69"/>
      <c r="AB76" s="69"/>
      <c r="AC76" s="69"/>
      <c r="AD76" s="69"/>
      <c r="AE76" s="69"/>
      <c r="AF76" s="9"/>
      <c r="AG76" s="9"/>
      <c r="AH76" s="9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</row>
    <row r="77" spans="1:70" s="4" customFormat="1" ht="15.95" customHeight="1" outlineLevel="2" x14ac:dyDescent="0.3">
      <c r="A77" s="354">
        <v>7</v>
      </c>
      <c r="B77" s="160" t="s">
        <v>446</v>
      </c>
      <c r="C77" s="420" t="s">
        <v>799</v>
      </c>
      <c r="D77" s="421" t="s">
        <v>530</v>
      </c>
      <c r="E77" s="422"/>
      <c r="F77" s="328" t="s">
        <v>17</v>
      </c>
      <c r="G77" s="160" t="s">
        <v>14</v>
      </c>
      <c r="H77" s="423">
        <v>6</v>
      </c>
      <c r="I77" s="139">
        <v>1.2</v>
      </c>
      <c r="J77" s="331">
        <v>40</v>
      </c>
      <c r="K77" s="332">
        <f t="shared" si="13"/>
        <v>288</v>
      </c>
      <c r="L77" s="331">
        <f>(K77+28.8)</f>
        <v>316.8</v>
      </c>
      <c r="M77" s="331">
        <f t="shared" ref="M77:W77" si="22">(L77+28.8)</f>
        <v>345.6</v>
      </c>
      <c r="N77" s="331">
        <f t="shared" si="22"/>
        <v>374.40000000000003</v>
      </c>
      <c r="O77" s="331">
        <f t="shared" si="22"/>
        <v>403.20000000000005</v>
      </c>
      <c r="P77" s="331">
        <f t="shared" si="22"/>
        <v>432.00000000000006</v>
      </c>
      <c r="Q77" s="331">
        <f t="shared" si="22"/>
        <v>460.80000000000007</v>
      </c>
      <c r="R77" s="331">
        <f t="shared" si="22"/>
        <v>489.60000000000008</v>
      </c>
      <c r="S77" s="331">
        <f t="shared" si="22"/>
        <v>518.40000000000009</v>
      </c>
      <c r="T77" s="331">
        <f t="shared" si="22"/>
        <v>547.20000000000005</v>
      </c>
      <c r="U77" s="331">
        <f t="shared" si="22"/>
        <v>576</v>
      </c>
      <c r="V77" s="331">
        <f t="shared" si="22"/>
        <v>604.79999999999995</v>
      </c>
      <c r="W77" s="331">
        <f t="shared" si="22"/>
        <v>633.59999999999991</v>
      </c>
      <c r="X77" s="331"/>
      <c r="Y77" s="331"/>
      <c r="Z77" s="331"/>
      <c r="AA77" s="331"/>
      <c r="AB77" s="331"/>
      <c r="AC77" s="331"/>
      <c r="AD77" s="331"/>
      <c r="AE77" s="331"/>
      <c r="AF77" s="386"/>
      <c r="AG77" s="386"/>
      <c r="AH77" s="386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</row>
    <row r="78" spans="1:70" s="104" customFormat="1" ht="15.95" customHeight="1" outlineLevel="2" x14ac:dyDescent="0.3">
      <c r="A78" s="344">
        <v>8</v>
      </c>
      <c r="B78" s="43" t="s">
        <v>446</v>
      </c>
      <c r="C78" s="326" t="s">
        <v>529</v>
      </c>
      <c r="D78" s="326" t="s">
        <v>34</v>
      </c>
      <c r="E78" s="342" t="s">
        <v>43</v>
      </c>
      <c r="F78" s="387" t="s">
        <v>43</v>
      </c>
      <c r="G78" s="103" t="s">
        <v>14</v>
      </c>
      <c r="H78" s="326">
        <v>3.4449999999999998</v>
      </c>
      <c r="I78" s="323">
        <v>0.7</v>
      </c>
      <c r="J78" s="69">
        <v>40</v>
      </c>
      <c r="K78" s="315">
        <f t="shared" si="13"/>
        <v>96.46</v>
      </c>
      <c r="L78" s="315"/>
      <c r="M78" s="315"/>
      <c r="N78" s="315"/>
      <c r="O78" s="315"/>
      <c r="P78" s="315"/>
      <c r="Q78" s="315"/>
      <c r="R78" s="315"/>
      <c r="S78" s="315"/>
      <c r="T78" s="315"/>
      <c r="U78" s="315"/>
      <c r="V78" s="315"/>
      <c r="W78" s="315"/>
      <c r="X78" s="315"/>
      <c r="Y78" s="315"/>
      <c r="Z78" s="315"/>
      <c r="AA78" s="315"/>
      <c r="AB78" s="315"/>
      <c r="AC78" s="315"/>
      <c r="AD78" s="315"/>
      <c r="AE78" s="315"/>
    </row>
    <row r="79" spans="1:70" s="104" customFormat="1" ht="15.95" customHeight="1" outlineLevel="2" x14ac:dyDescent="0.3">
      <c r="A79" s="344">
        <v>9</v>
      </c>
      <c r="B79" s="43" t="s">
        <v>446</v>
      </c>
      <c r="C79" s="326" t="s">
        <v>527</v>
      </c>
      <c r="D79" s="326" t="s">
        <v>528</v>
      </c>
      <c r="E79" s="342" t="s">
        <v>17</v>
      </c>
      <c r="F79" s="323" t="s">
        <v>17</v>
      </c>
      <c r="G79" s="103" t="s">
        <v>14</v>
      </c>
      <c r="H79" s="326">
        <v>3.3410000000000002</v>
      </c>
      <c r="I79" s="323">
        <v>1.2</v>
      </c>
      <c r="J79" s="69">
        <v>40</v>
      </c>
      <c r="K79" s="315">
        <f t="shared" si="13"/>
        <v>160.36799999999999</v>
      </c>
      <c r="L79" s="315"/>
      <c r="M79" s="315"/>
      <c r="N79" s="315"/>
      <c r="O79" s="315"/>
      <c r="P79" s="315"/>
      <c r="Q79" s="315"/>
      <c r="R79" s="315"/>
      <c r="S79" s="315"/>
      <c r="T79" s="315"/>
      <c r="U79" s="315"/>
      <c r="V79" s="315"/>
      <c r="W79" s="315"/>
      <c r="X79" s="315"/>
      <c r="Y79" s="315"/>
      <c r="Z79" s="315"/>
      <c r="AA79" s="315"/>
      <c r="AB79" s="315"/>
      <c r="AC79" s="315"/>
      <c r="AD79" s="315"/>
      <c r="AE79" s="315"/>
    </row>
    <row r="80" spans="1:70" s="4" customFormat="1" ht="15.95" customHeight="1" outlineLevel="1" x14ac:dyDescent="0.3">
      <c r="A80" s="355"/>
      <c r="B80" s="360" t="s">
        <v>802</v>
      </c>
      <c r="C80" s="424"/>
      <c r="D80" s="425"/>
      <c r="E80" s="362"/>
      <c r="F80" s="426"/>
      <c r="G80" s="427"/>
      <c r="H80" s="428">
        <f>SUM(H71:H79)</f>
        <v>28.822000000000003</v>
      </c>
      <c r="I80" s="426"/>
      <c r="J80" s="338"/>
      <c r="K80" s="339"/>
      <c r="L80" s="338"/>
      <c r="M80" s="338"/>
      <c r="N80" s="340"/>
      <c r="O80" s="341"/>
      <c r="P80" s="341"/>
      <c r="Q80" s="341"/>
      <c r="R80" s="341"/>
      <c r="S80" s="341"/>
      <c r="T80" s="341"/>
      <c r="U80" s="341"/>
      <c r="V80" s="341"/>
      <c r="W80" s="341"/>
      <c r="X80" s="341"/>
      <c r="Y80" s="341"/>
      <c r="Z80" s="341"/>
      <c r="AA80" s="341"/>
      <c r="AB80" s="341"/>
      <c r="AC80" s="341"/>
      <c r="AD80" s="341"/>
      <c r="AE80" s="341"/>
      <c r="AF80" s="341"/>
      <c r="AG80" s="341"/>
      <c r="AH80" s="341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</row>
    <row r="81" spans="1:70" s="4" customFormat="1" ht="15.95" customHeight="1" outlineLevel="1" x14ac:dyDescent="0.3">
      <c r="A81" s="46"/>
      <c r="B81" s="47"/>
      <c r="C81" s="109"/>
      <c r="D81" s="297"/>
      <c r="E81" s="302"/>
      <c r="F81" s="129"/>
      <c r="G81" s="129"/>
      <c r="H81" s="131"/>
      <c r="I81" s="129"/>
      <c r="J81" s="68"/>
      <c r="K81" s="238"/>
      <c r="L81" s="68"/>
      <c r="M81" s="68"/>
      <c r="N81" s="1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</row>
    <row r="82" spans="1:70" s="4" customFormat="1" ht="15.95" customHeight="1" outlineLevel="1" x14ac:dyDescent="0.3">
      <c r="A82" s="297"/>
      <c r="B82" s="47"/>
      <c r="C82" s="109"/>
      <c r="D82" s="297"/>
      <c r="E82" s="302"/>
      <c r="F82" s="299"/>
      <c r="G82" s="299"/>
      <c r="H82" s="297"/>
      <c r="I82" s="54"/>
      <c r="J82" s="68"/>
      <c r="K82" s="238"/>
      <c r="L82" s="68"/>
      <c r="M82" s="68"/>
      <c r="N82" s="1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</row>
    <row r="83" spans="1:70" s="4" customFormat="1" ht="15.95" customHeight="1" outlineLevel="1" x14ac:dyDescent="0.3">
      <c r="A83" s="297"/>
      <c r="B83" s="51"/>
      <c r="C83" s="110"/>
      <c r="D83" s="297"/>
      <c r="E83" s="33"/>
      <c r="F83" s="300"/>
      <c r="G83" s="299"/>
      <c r="H83" s="122"/>
      <c r="I83" s="55"/>
      <c r="J83" s="68"/>
      <c r="K83" s="238"/>
      <c r="L83" s="68"/>
      <c r="M83" s="68"/>
      <c r="N83" s="1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</row>
    <row r="84" spans="1:70" s="4" customFormat="1" ht="15.95" customHeight="1" outlineLevel="1" x14ac:dyDescent="0.3">
      <c r="A84" s="297"/>
      <c r="B84" s="51"/>
      <c r="C84" s="110"/>
      <c r="D84" s="297"/>
      <c r="E84" s="33"/>
      <c r="F84" s="300"/>
      <c r="G84" s="299"/>
      <c r="H84" s="122"/>
      <c r="I84" s="55"/>
      <c r="J84" s="68"/>
      <c r="K84" s="238"/>
      <c r="L84" s="68"/>
      <c r="M84" s="68"/>
      <c r="N84" s="1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</row>
    <row r="85" spans="1:70" s="4" customFormat="1" ht="15.95" customHeight="1" outlineLevel="2" x14ac:dyDescent="0.3">
      <c r="A85" s="297">
        <v>1</v>
      </c>
      <c r="B85" s="299" t="s">
        <v>445</v>
      </c>
      <c r="C85" s="46" t="s">
        <v>238</v>
      </c>
      <c r="D85" s="297" t="s">
        <v>397</v>
      </c>
      <c r="E85" s="44" t="s">
        <v>11</v>
      </c>
      <c r="F85" s="42" t="s">
        <v>11</v>
      </c>
      <c r="G85" s="43" t="s">
        <v>30</v>
      </c>
      <c r="H85" s="121">
        <v>2</v>
      </c>
      <c r="I85" s="55">
        <v>1.2</v>
      </c>
      <c r="J85" s="69">
        <v>47</v>
      </c>
      <c r="K85" s="238">
        <f t="shared" si="13"/>
        <v>112.8</v>
      </c>
      <c r="L85" s="69">
        <f>(K85+11.28)</f>
        <v>124.08</v>
      </c>
      <c r="M85" s="69">
        <f t="shared" ref="M85:AA85" si="23">(L85+11.28)</f>
        <v>135.35999999999999</v>
      </c>
      <c r="N85" s="69">
        <f t="shared" si="23"/>
        <v>146.63999999999999</v>
      </c>
      <c r="O85" s="69">
        <f t="shared" si="23"/>
        <v>157.91999999999999</v>
      </c>
      <c r="P85" s="69">
        <f t="shared" si="23"/>
        <v>169.2</v>
      </c>
      <c r="Q85" s="69">
        <f t="shared" si="23"/>
        <v>180.48</v>
      </c>
      <c r="R85" s="69">
        <f t="shared" si="23"/>
        <v>191.76</v>
      </c>
      <c r="S85" s="69">
        <f t="shared" si="23"/>
        <v>203.04</v>
      </c>
      <c r="T85" s="69">
        <f t="shared" si="23"/>
        <v>214.32</v>
      </c>
      <c r="U85" s="69">
        <f t="shared" si="23"/>
        <v>225.6</v>
      </c>
      <c r="V85" s="69">
        <f t="shared" si="23"/>
        <v>236.88</v>
      </c>
      <c r="W85" s="69">
        <f t="shared" si="23"/>
        <v>248.16</v>
      </c>
      <c r="X85" s="69">
        <f t="shared" si="23"/>
        <v>259.44</v>
      </c>
      <c r="Y85" s="69">
        <f t="shared" si="23"/>
        <v>270.71999999999997</v>
      </c>
      <c r="Z85" s="69">
        <f t="shared" si="23"/>
        <v>281.99999999999994</v>
      </c>
      <c r="AA85" s="69">
        <f t="shared" si="23"/>
        <v>293.27999999999992</v>
      </c>
      <c r="AB85" s="69"/>
      <c r="AC85" s="69"/>
      <c r="AD85" s="69"/>
      <c r="AE85" s="69"/>
      <c r="AF85" s="69"/>
      <c r="AG85" s="69"/>
      <c r="AH85" s="9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</row>
    <row r="86" spans="1:70" s="4" customFormat="1" ht="15.95" customHeight="1" outlineLevel="2" x14ac:dyDescent="0.3">
      <c r="A86" s="297">
        <v>2</v>
      </c>
      <c r="B86" s="299" t="s">
        <v>445</v>
      </c>
      <c r="C86" s="46" t="s">
        <v>239</v>
      </c>
      <c r="D86" s="297" t="s">
        <v>45</v>
      </c>
      <c r="E86" s="44" t="s">
        <v>11</v>
      </c>
      <c r="F86" s="42" t="s">
        <v>11</v>
      </c>
      <c r="G86" s="43" t="s">
        <v>30</v>
      </c>
      <c r="H86" s="46">
        <v>0.68400000000000005</v>
      </c>
      <c r="I86" s="62">
        <v>1</v>
      </c>
      <c r="J86" s="69">
        <v>47</v>
      </c>
      <c r="K86" s="238">
        <f t="shared" si="13"/>
        <v>32.148000000000003</v>
      </c>
      <c r="L86" s="69">
        <f>(K86+3.22)</f>
        <v>35.368000000000002</v>
      </c>
      <c r="M86" s="69">
        <f t="shared" ref="M86:AA86" si="24">(L86+3.22)</f>
        <v>38.588000000000001</v>
      </c>
      <c r="N86" s="69">
        <f t="shared" si="24"/>
        <v>41.808</v>
      </c>
      <c r="O86" s="69">
        <f t="shared" si="24"/>
        <v>45.027999999999999</v>
      </c>
      <c r="P86" s="69">
        <f t="shared" si="24"/>
        <v>48.247999999999998</v>
      </c>
      <c r="Q86" s="69">
        <f t="shared" si="24"/>
        <v>51.467999999999996</v>
      </c>
      <c r="R86" s="69">
        <f t="shared" si="24"/>
        <v>54.687999999999995</v>
      </c>
      <c r="S86" s="69">
        <f t="shared" si="24"/>
        <v>57.907999999999994</v>
      </c>
      <c r="T86" s="69">
        <f t="shared" si="24"/>
        <v>61.127999999999993</v>
      </c>
      <c r="U86" s="69">
        <f t="shared" si="24"/>
        <v>64.347999999999999</v>
      </c>
      <c r="V86" s="69">
        <f t="shared" si="24"/>
        <v>67.567999999999998</v>
      </c>
      <c r="W86" s="69">
        <f t="shared" si="24"/>
        <v>70.787999999999997</v>
      </c>
      <c r="X86" s="69">
        <f t="shared" si="24"/>
        <v>74.007999999999996</v>
      </c>
      <c r="Y86" s="69">
        <f t="shared" si="24"/>
        <v>77.227999999999994</v>
      </c>
      <c r="Z86" s="69">
        <f t="shared" si="24"/>
        <v>80.447999999999993</v>
      </c>
      <c r="AA86" s="69">
        <f t="shared" si="24"/>
        <v>83.667999999999992</v>
      </c>
      <c r="AB86" s="69"/>
      <c r="AC86" s="69"/>
      <c r="AD86" s="69"/>
      <c r="AE86" s="69"/>
      <c r="AF86" s="69"/>
      <c r="AG86" s="69"/>
      <c r="AH86" s="9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</row>
    <row r="87" spans="1:70" s="4" customFormat="1" ht="15.95" customHeight="1" outlineLevel="2" x14ac:dyDescent="0.3">
      <c r="A87" s="297">
        <v>3</v>
      </c>
      <c r="B87" s="299" t="s">
        <v>445</v>
      </c>
      <c r="C87" s="46" t="s">
        <v>240</v>
      </c>
      <c r="D87" s="297" t="s">
        <v>45</v>
      </c>
      <c r="E87" s="44" t="s">
        <v>11</v>
      </c>
      <c r="F87" s="42" t="s">
        <v>11</v>
      </c>
      <c r="G87" s="43" t="s">
        <v>30</v>
      </c>
      <c r="H87" s="46">
        <v>0.68899999999999995</v>
      </c>
      <c r="I87" s="62">
        <v>1</v>
      </c>
      <c r="J87" s="69">
        <v>47</v>
      </c>
      <c r="K87" s="238">
        <f t="shared" si="13"/>
        <v>32.382999999999996</v>
      </c>
      <c r="L87" s="69">
        <f>(K87+3.24)</f>
        <v>35.622999999999998</v>
      </c>
      <c r="M87" s="69">
        <f t="shared" ref="M87:AA87" si="25">(L87+3.23)</f>
        <v>38.852999999999994</v>
      </c>
      <c r="N87" s="69">
        <f t="shared" si="25"/>
        <v>42.082999999999991</v>
      </c>
      <c r="O87" s="69">
        <f t="shared" si="25"/>
        <v>45.312999999999988</v>
      </c>
      <c r="P87" s="69">
        <f t="shared" si="25"/>
        <v>48.542999999999985</v>
      </c>
      <c r="Q87" s="69">
        <f t="shared" si="25"/>
        <v>51.772999999999982</v>
      </c>
      <c r="R87" s="69">
        <f t="shared" si="25"/>
        <v>55.002999999999979</v>
      </c>
      <c r="S87" s="69">
        <f t="shared" si="25"/>
        <v>58.232999999999976</v>
      </c>
      <c r="T87" s="69">
        <f t="shared" si="25"/>
        <v>61.462999999999973</v>
      </c>
      <c r="U87" s="69">
        <f t="shared" si="25"/>
        <v>64.692999999999969</v>
      </c>
      <c r="V87" s="69">
        <f t="shared" si="25"/>
        <v>67.922999999999973</v>
      </c>
      <c r="W87" s="69">
        <f t="shared" si="25"/>
        <v>71.152999999999977</v>
      </c>
      <c r="X87" s="69">
        <f t="shared" si="25"/>
        <v>74.382999999999981</v>
      </c>
      <c r="Y87" s="69">
        <f t="shared" si="25"/>
        <v>77.612999999999985</v>
      </c>
      <c r="Z87" s="69">
        <f t="shared" si="25"/>
        <v>80.842999999999989</v>
      </c>
      <c r="AA87" s="69">
        <f t="shared" si="25"/>
        <v>84.072999999999993</v>
      </c>
      <c r="AB87" s="69"/>
      <c r="AC87" s="69"/>
      <c r="AD87" s="69"/>
      <c r="AE87" s="69"/>
      <c r="AF87" s="69"/>
      <c r="AG87" s="69"/>
      <c r="AH87" s="9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</row>
    <row r="88" spans="1:70" s="4" customFormat="1" ht="15.95" customHeight="1" outlineLevel="2" x14ac:dyDescent="0.3">
      <c r="A88" s="297">
        <v>4</v>
      </c>
      <c r="B88" s="299" t="s">
        <v>445</v>
      </c>
      <c r="C88" s="46" t="s">
        <v>241</v>
      </c>
      <c r="D88" s="297" t="s">
        <v>45</v>
      </c>
      <c r="E88" s="44" t="s">
        <v>11</v>
      </c>
      <c r="F88" s="42" t="s">
        <v>11</v>
      </c>
      <c r="G88" s="43" t="s">
        <v>30</v>
      </c>
      <c r="H88" s="46">
        <v>1.431</v>
      </c>
      <c r="I88" s="62">
        <v>1.2</v>
      </c>
      <c r="J88" s="69">
        <v>47</v>
      </c>
      <c r="K88" s="238">
        <f t="shared" si="13"/>
        <v>80.708399999999997</v>
      </c>
      <c r="L88" s="69">
        <f>(K88+8.07)</f>
        <v>88.778400000000005</v>
      </c>
      <c r="M88" s="69">
        <f t="shared" ref="M88:AA88" si="26">(L88+8.07)</f>
        <v>96.848399999999998</v>
      </c>
      <c r="N88" s="69">
        <f t="shared" si="26"/>
        <v>104.91839999999999</v>
      </c>
      <c r="O88" s="69">
        <f t="shared" si="26"/>
        <v>112.98839999999998</v>
      </c>
      <c r="P88" s="69">
        <f t="shared" si="26"/>
        <v>121.05839999999998</v>
      </c>
      <c r="Q88" s="69">
        <f t="shared" si="26"/>
        <v>129.12839999999997</v>
      </c>
      <c r="R88" s="69">
        <f t="shared" si="26"/>
        <v>137.19839999999996</v>
      </c>
      <c r="S88" s="69">
        <f t="shared" si="26"/>
        <v>145.26839999999996</v>
      </c>
      <c r="T88" s="69">
        <f t="shared" si="26"/>
        <v>153.33839999999995</v>
      </c>
      <c r="U88" s="69">
        <f t="shared" si="26"/>
        <v>161.40839999999994</v>
      </c>
      <c r="V88" s="69">
        <f t="shared" si="26"/>
        <v>169.47839999999994</v>
      </c>
      <c r="W88" s="69">
        <f t="shared" si="26"/>
        <v>177.54839999999993</v>
      </c>
      <c r="X88" s="69">
        <f t="shared" si="26"/>
        <v>185.61839999999992</v>
      </c>
      <c r="Y88" s="69">
        <f t="shared" si="26"/>
        <v>193.68839999999992</v>
      </c>
      <c r="Z88" s="69">
        <f t="shared" si="26"/>
        <v>201.75839999999991</v>
      </c>
      <c r="AA88" s="69">
        <f t="shared" si="26"/>
        <v>209.8283999999999</v>
      </c>
      <c r="AB88" s="69"/>
      <c r="AC88" s="69"/>
      <c r="AD88" s="69"/>
      <c r="AE88" s="69"/>
      <c r="AF88" s="69"/>
      <c r="AG88" s="69"/>
      <c r="AH88" s="9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</row>
    <row r="89" spans="1:70" s="15" customFormat="1" ht="15.95" customHeight="1" outlineLevel="2" x14ac:dyDescent="0.3">
      <c r="A89" s="297">
        <v>5</v>
      </c>
      <c r="B89" s="299" t="s">
        <v>445</v>
      </c>
      <c r="C89" s="46" t="s">
        <v>242</v>
      </c>
      <c r="D89" s="297" t="s">
        <v>45</v>
      </c>
      <c r="E89" s="44" t="s">
        <v>11</v>
      </c>
      <c r="F89" s="42" t="s">
        <v>11</v>
      </c>
      <c r="G89" s="45" t="s">
        <v>30</v>
      </c>
      <c r="H89" s="46">
        <v>2.5289999999999999</v>
      </c>
      <c r="I89" s="62">
        <v>1.2</v>
      </c>
      <c r="J89" s="69">
        <v>47</v>
      </c>
      <c r="K89" s="238">
        <f t="shared" si="13"/>
        <v>142.63559999999998</v>
      </c>
      <c r="L89" s="69">
        <f>(K89+14.26)</f>
        <v>156.89559999999997</v>
      </c>
      <c r="M89" s="69">
        <f t="shared" ref="M89:AA89" si="27">(L89+14.26)</f>
        <v>171.15559999999996</v>
      </c>
      <c r="N89" s="69">
        <f t="shared" si="27"/>
        <v>185.41559999999996</v>
      </c>
      <c r="O89" s="69">
        <f t="shared" si="27"/>
        <v>199.67559999999995</v>
      </c>
      <c r="P89" s="69">
        <f t="shared" si="27"/>
        <v>213.93559999999994</v>
      </c>
      <c r="Q89" s="69">
        <f t="shared" si="27"/>
        <v>228.19559999999993</v>
      </c>
      <c r="R89" s="69">
        <f t="shared" si="27"/>
        <v>242.45559999999992</v>
      </c>
      <c r="S89" s="69">
        <f t="shared" si="27"/>
        <v>256.71559999999994</v>
      </c>
      <c r="T89" s="69">
        <f t="shared" si="27"/>
        <v>270.97559999999993</v>
      </c>
      <c r="U89" s="69">
        <f t="shared" si="27"/>
        <v>285.23559999999992</v>
      </c>
      <c r="V89" s="69">
        <f t="shared" si="27"/>
        <v>299.49559999999991</v>
      </c>
      <c r="W89" s="69">
        <f t="shared" si="27"/>
        <v>313.7555999999999</v>
      </c>
      <c r="X89" s="69">
        <f t="shared" si="27"/>
        <v>328.01559999999989</v>
      </c>
      <c r="Y89" s="69">
        <f t="shared" si="27"/>
        <v>342.27559999999988</v>
      </c>
      <c r="Z89" s="69">
        <f t="shared" si="27"/>
        <v>356.53559999999987</v>
      </c>
      <c r="AA89" s="69">
        <f t="shared" si="27"/>
        <v>370.79559999999987</v>
      </c>
      <c r="AB89" s="69"/>
      <c r="AC89" s="69"/>
      <c r="AD89" s="69"/>
      <c r="AE89" s="69"/>
      <c r="AF89" s="69"/>
      <c r="AG89" s="69"/>
      <c r="AH89" s="9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</row>
    <row r="90" spans="1:70" s="15" customFormat="1" ht="15.95" customHeight="1" outlineLevel="2" x14ac:dyDescent="0.3">
      <c r="A90" s="297">
        <v>6</v>
      </c>
      <c r="B90" s="299" t="s">
        <v>445</v>
      </c>
      <c r="C90" s="46" t="s">
        <v>243</v>
      </c>
      <c r="D90" s="297" t="s">
        <v>45</v>
      </c>
      <c r="E90" s="44" t="s">
        <v>11</v>
      </c>
      <c r="F90" s="42" t="s">
        <v>11</v>
      </c>
      <c r="G90" s="45" t="s">
        <v>30</v>
      </c>
      <c r="H90" s="46">
        <v>0.51600000000000001</v>
      </c>
      <c r="I90" s="62">
        <v>1</v>
      </c>
      <c r="J90" s="69">
        <v>47</v>
      </c>
      <c r="K90" s="238">
        <f t="shared" si="13"/>
        <v>24.252000000000002</v>
      </c>
      <c r="L90" s="69">
        <f>(K90+2.43)</f>
        <v>26.682000000000002</v>
      </c>
      <c r="M90" s="69">
        <f t="shared" ref="M90:AA90" si="28">(L90+2.43)</f>
        <v>29.112000000000002</v>
      </c>
      <c r="N90" s="69">
        <f t="shared" si="28"/>
        <v>31.542000000000002</v>
      </c>
      <c r="O90" s="69">
        <f t="shared" si="28"/>
        <v>33.972000000000001</v>
      </c>
      <c r="P90" s="69">
        <f t="shared" si="28"/>
        <v>36.402000000000001</v>
      </c>
      <c r="Q90" s="69">
        <f t="shared" si="28"/>
        <v>38.832000000000001</v>
      </c>
      <c r="R90" s="69">
        <f t="shared" si="28"/>
        <v>41.262</v>
      </c>
      <c r="S90" s="69">
        <f t="shared" si="28"/>
        <v>43.692</v>
      </c>
      <c r="T90" s="69">
        <f t="shared" si="28"/>
        <v>46.122</v>
      </c>
      <c r="U90" s="69">
        <f t="shared" si="28"/>
        <v>48.552</v>
      </c>
      <c r="V90" s="69">
        <f t="shared" si="28"/>
        <v>50.981999999999999</v>
      </c>
      <c r="W90" s="69">
        <f t="shared" si="28"/>
        <v>53.411999999999999</v>
      </c>
      <c r="X90" s="69">
        <f t="shared" si="28"/>
        <v>55.841999999999999</v>
      </c>
      <c r="Y90" s="69">
        <f t="shared" si="28"/>
        <v>58.271999999999998</v>
      </c>
      <c r="Z90" s="69">
        <f t="shared" si="28"/>
        <v>60.701999999999998</v>
      </c>
      <c r="AA90" s="69">
        <f t="shared" si="28"/>
        <v>63.131999999999998</v>
      </c>
      <c r="AB90" s="69"/>
      <c r="AC90" s="69"/>
      <c r="AD90" s="69"/>
      <c r="AE90" s="69"/>
      <c r="AF90" s="69"/>
      <c r="AG90" s="69"/>
      <c r="AH90" s="9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</row>
    <row r="91" spans="1:70" s="15" customFormat="1" ht="15.95" customHeight="1" outlineLevel="2" x14ac:dyDescent="0.3">
      <c r="A91" s="297">
        <v>7</v>
      </c>
      <c r="B91" s="299" t="s">
        <v>445</v>
      </c>
      <c r="C91" s="112" t="s">
        <v>603</v>
      </c>
      <c r="D91" s="32" t="s">
        <v>45</v>
      </c>
      <c r="E91" s="49" t="s">
        <v>17</v>
      </c>
      <c r="F91" s="55" t="s">
        <v>17</v>
      </c>
      <c r="G91" s="45" t="s">
        <v>30</v>
      </c>
      <c r="H91" s="32">
        <v>6.3159999999999998</v>
      </c>
      <c r="I91" s="55">
        <v>1.2</v>
      </c>
      <c r="J91" s="69">
        <v>47</v>
      </c>
      <c r="K91" s="238">
        <f t="shared" si="13"/>
        <v>356.22239999999999</v>
      </c>
      <c r="L91" s="69">
        <f>(K91+35.62)</f>
        <v>391.8424</v>
      </c>
      <c r="M91" s="69">
        <f t="shared" ref="M91:AA91" si="29">(L91+35.62)</f>
        <v>427.4624</v>
      </c>
      <c r="N91" s="69">
        <f t="shared" si="29"/>
        <v>463.08240000000001</v>
      </c>
      <c r="O91" s="69">
        <f t="shared" si="29"/>
        <v>498.70240000000001</v>
      </c>
      <c r="P91" s="69">
        <f t="shared" si="29"/>
        <v>534.32240000000002</v>
      </c>
      <c r="Q91" s="69">
        <f t="shared" si="29"/>
        <v>569.94240000000002</v>
      </c>
      <c r="R91" s="69">
        <f t="shared" si="29"/>
        <v>605.56240000000003</v>
      </c>
      <c r="S91" s="69">
        <f t="shared" si="29"/>
        <v>641.18240000000003</v>
      </c>
      <c r="T91" s="69">
        <f t="shared" si="29"/>
        <v>676.80240000000003</v>
      </c>
      <c r="U91" s="69">
        <f t="shared" si="29"/>
        <v>712.42240000000004</v>
      </c>
      <c r="V91" s="69">
        <f t="shared" si="29"/>
        <v>748.04240000000004</v>
      </c>
      <c r="W91" s="69">
        <f t="shared" si="29"/>
        <v>783.66240000000005</v>
      </c>
      <c r="X91" s="69">
        <f t="shared" si="29"/>
        <v>819.28240000000005</v>
      </c>
      <c r="Y91" s="69">
        <f t="shared" si="29"/>
        <v>854.90240000000006</v>
      </c>
      <c r="Z91" s="69">
        <f t="shared" si="29"/>
        <v>890.52240000000006</v>
      </c>
      <c r="AA91" s="69">
        <f t="shared" si="29"/>
        <v>926.14240000000007</v>
      </c>
      <c r="AB91" s="69"/>
      <c r="AC91" s="69"/>
      <c r="AD91" s="69"/>
      <c r="AE91" s="69"/>
      <c r="AF91" s="69"/>
      <c r="AG91" s="69"/>
      <c r="AH91" s="9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</row>
    <row r="92" spans="1:70" s="15" customFormat="1" ht="15.95" customHeight="1" outlineLevel="2" x14ac:dyDescent="0.3">
      <c r="A92" s="297">
        <v>8</v>
      </c>
      <c r="B92" s="299" t="s">
        <v>445</v>
      </c>
      <c r="C92" s="46" t="s">
        <v>244</v>
      </c>
      <c r="D92" s="297" t="s">
        <v>10</v>
      </c>
      <c r="E92" s="44" t="s">
        <v>11</v>
      </c>
      <c r="F92" s="42" t="s">
        <v>11</v>
      </c>
      <c r="G92" s="45" t="s">
        <v>30</v>
      </c>
      <c r="H92" s="46">
        <v>0.98899999999999999</v>
      </c>
      <c r="I92" s="62">
        <v>1</v>
      </c>
      <c r="J92" s="69">
        <v>47</v>
      </c>
      <c r="K92" s="238">
        <f t="shared" si="13"/>
        <v>46.482999999999997</v>
      </c>
      <c r="L92" s="69">
        <f>(K92+4.65)</f>
        <v>51.132999999999996</v>
      </c>
      <c r="M92" s="69">
        <f t="shared" ref="M92:AA92" si="30">(L92+4.65)</f>
        <v>55.782999999999994</v>
      </c>
      <c r="N92" s="69">
        <f t="shared" si="30"/>
        <v>60.432999999999993</v>
      </c>
      <c r="O92" s="69">
        <f t="shared" si="30"/>
        <v>65.082999999999998</v>
      </c>
      <c r="P92" s="69">
        <f t="shared" si="30"/>
        <v>69.733000000000004</v>
      </c>
      <c r="Q92" s="69">
        <f t="shared" si="30"/>
        <v>74.38300000000001</v>
      </c>
      <c r="R92" s="69">
        <f t="shared" si="30"/>
        <v>79.033000000000015</v>
      </c>
      <c r="S92" s="69">
        <f t="shared" si="30"/>
        <v>83.683000000000021</v>
      </c>
      <c r="T92" s="69">
        <f t="shared" si="30"/>
        <v>88.333000000000027</v>
      </c>
      <c r="U92" s="69">
        <f t="shared" si="30"/>
        <v>92.983000000000033</v>
      </c>
      <c r="V92" s="69">
        <f t="shared" si="30"/>
        <v>97.633000000000038</v>
      </c>
      <c r="W92" s="69">
        <f t="shared" si="30"/>
        <v>102.28300000000004</v>
      </c>
      <c r="X92" s="69">
        <f t="shared" si="30"/>
        <v>106.93300000000005</v>
      </c>
      <c r="Y92" s="69">
        <f t="shared" si="30"/>
        <v>111.58300000000006</v>
      </c>
      <c r="Z92" s="69">
        <f t="shared" si="30"/>
        <v>116.23300000000006</v>
      </c>
      <c r="AA92" s="69">
        <f t="shared" si="30"/>
        <v>120.88300000000007</v>
      </c>
      <c r="AB92" s="69"/>
      <c r="AC92" s="69"/>
      <c r="AD92" s="69"/>
      <c r="AE92" s="69"/>
      <c r="AF92" s="69"/>
      <c r="AG92" s="69"/>
      <c r="AH92" s="9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</row>
    <row r="93" spans="1:70" s="15" customFormat="1" ht="15.95" customHeight="1" outlineLevel="2" x14ac:dyDescent="0.3">
      <c r="A93" s="297">
        <v>9</v>
      </c>
      <c r="B93" s="299" t="s">
        <v>445</v>
      </c>
      <c r="C93" s="46" t="s">
        <v>245</v>
      </c>
      <c r="D93" s="297" t="s">
        <v>10</v>
      </c>
      <c r="E93" s="44" t="s">
        <v>11</v>
      </c>
      <c r="F93" s="42" t="s">
        <v>11</v>
      </c>
      <c r="G93" s="45" t="s">
        <v>30</v>
      </c>
      <c r="H93" s="46">
        <v>0.79300000000000004</v>
      </c>
      <c r="I93" s="62">
        <v>1</v>
      </c>
      <c r="J93" s="69">
        <v>47</v>
      </c>
      <c r="K93" s="238">
        <f t="shared" si="13"/>
        <v>37.271000000000001</v>
      </c>
      <c r="L93" s="69">
        <f>(K93+3.73)</f>
        <v>41.000999999999998</v>
      </c>
      <c r="M93" s="69">
        <f t="shared" ref="M93:AA93" si="31">(L93+3.73)</f>
        <v>44.730999999999995</v>
      </c>
      <c r="N93" s="69">
        <f t="shared" si="31"/>
        <v>48.460999999999991</v>
      </c>
      <c r="O93" s="69">
        <f t="shared" si="31"/>
        <v>52.190999999999988</v>
      </c>
      <c r="P93" s="69">
        <f t="shared" si="31"/>
        <v>55.920999999999985</v>
      </c>
      <c r="Q93" s="69">
        <f t="shared" si="31"/>
        <v>59.650999999999982</v>
      </c>
      <c r="R93" s="69">
        <f t="shared" si="31"/>
        <v>63.380999999999979</v>
      </c>
      <c r="S93" s="69">
        <f t="shared" si="31"/>
        <v>67.110999999999976</v>
      </c>
      <c r="T93" s="69">
        <f t="shared" si="31"/>
        <v>70.84099999999998</v>
      </c>
      <c r="U93" s="69">
        <f t="shared" si="31"/>
        <v>74.570999999999984</v>
      </c>
      <c r="V93" s="69">
        <f t="shared" si="31"/>
        <v>78.300999999999988</v>
      </c>
      <c r="W93" s="69">
        <f t="shared" si="31"/>
        <v>82.030999999999992</v>
      </c>
      <c r="X93" s="69">
        <f t="shared" si="31"/>
        <v>85.760999999999996</v>
      </c>
      <c r="Y93" s="69">
        <f t="shared" si="31"/>
        <v>89.491</v>
      </c>
      <c r="Z93" s="69">
        <f t="shared" si="31"/>
        <v>93.221000000000004</v>
      </c>
      <c r="AA93" s="69">
        <f t="shared" si="31"/>
        <v>96.951000000000008</v>
      </c>
      <c r="AB93" s="69"/>
      <c r="AC93" s="69"/>
      <c r="AD93" s="69"/>
      <c r="AE93" s="69"/>
      <c r="AF93" s="69"/>
      <c r="AG93" s="69"/>
      <c r="AH93" s="9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</row>
    <row r="94" spans="1:70" s="15" customFormat="1" ht="15.95" customHeight="1" outlineLevel="2" x14ac:dyDescent="0.3">
      <c r="A94" s="297">
        <v>10</v>
      </c>
      <c r="B94" s="299" t="s">
        <v>445</v>
      </c>
      <c r="C94" s="46" t="s">
        <v>246</v>
      </c>
      <c r="D94" s="297" t="s">
        <v>10</v>
      </c>
      <c r="E94" s="44" t="s">
        <v>11</v>
      </c>
      <c r="F94" s="42" t="s">
        <v>11</v>
      </c>
      <c r="G94" s="45" t="s">
        <v>30</v>
      </c>
      <c r="H94" s="121">
        <v>1.62</v>
      </c>
      <c r="I94" s="62">
        <v>1.2</v>
      </c>
      <c r="J94" s="69">
        <v>47</v>
      </c>
      <c r="K94" s="238">
        <f t="shared" si="13"/>
        <v>91.367999999999995</v>
      </c>
      <c r="L94" s="69">
        <f>(K94+9.14)</f>
        <v>100.508</v>
      </c>
      <c r="M94" s="69">
        <f t="shared" ref="M94:AA94" si="32">(L94+9.14)</f>
        <v>109.648</v>
      </c>
      <c r="N94" s="69">
        <f t="shared" si="32"/>
        <v>118.788</v>
      </c>
      <c r="O94" s="69">
        <f t="shared" si="32"/>
        <v>127.928</v>
      </c>
      <c r="P94" s="69">
        <f t="shared" si="32"/>
        <v>137.06799999999998</v>
      </c>
      <c r="Q94" s="69">
        <f t="shared" si="32"/>
        <v>146.20799999999997</v>
      </c>
      <c r="R94" s="69">
        <f t="shared" si="32"/>
        <v>155.34799999999996</v>
      </c>
      <c r="S94" s="69">
        <f t="shared" si="32"/>
        <v>164.48799999999994</v>
      </c>
      <c r="T94" s="69">
        <f t="shared" si="32"/>
        <v>173.62799999999993</v>
      </c>
      <c r="U94" s="69">
        <f t="shared" si="32"/>
        <v>182.76799999999992</v>
      </c>
      <c r="V94" s="69">
        <f t="shared" si="32"/>
        <v>191.9079999999999</v>
      </c>
      <c r="W94" s="69">
        <f t="shared" si="32"/>
        <v>201.04799999999989</v>
      </c>
      <c r="X94" s="69">
        <f t="shared" si="32"/>
        <v>210.18799999999987</v>
      </c>
      <c r="Y94" s="69">
        <f t="shared" si="32"/>
        <v>219.32799999999986</v>
      </c>
      <c r="Z94" s="69">
        <f t="shared" si="32"/>
        <v>228.46799999999985</v>
      </c>
      <c r="AA94" s="69">
        <f t="shared" si="32"/>
        <v>237.60799999999983</v>
      </c>
      <c r="AB94" s="69"/>
      <c r="AC94" s="69"/>
      <c r="AD94" s="69"/>
      <c r="AE94" s="69"/>
      <c r="AF94" s="69"/>
      <c r="AG94" s="69"/>
      <c r="AH94" s="9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</row>
    <row r="95" spans="1:70" s="15" customFormat="1" ht="15.95" customHeight="1" outlineLevel="2" x14ac:dyDescent="0.3">
      <c r="A95" s="297">
        <v>11</v>
      </c>
      <c r="B95" s="299" t="s">
        <v>445</v>
      </c>
      <c r="C95" s="46" t="s">
        <v>247</v>
      </c>
      <c r="D95" s="297" t="s">
        <v>10</v>
      </c>
      <c r="E95" s="44" t="s">
        <v>11</v>
      </c>
      <c r="F95" s="42" t="s">
        <v>11</v>
      </c>
      <c r="G95" s="45" t="s">
        <v>30</v>
      </c>
      <c r="H95" s="46">
        <v>0.93899999999999995</v>
      </c>
      <c r="I95" s="62">
        <v>1</v>
      </c>
      <c r="J95" s="69">
        <v>47</v>
      </c>
      <c r="K95" s="238">
        <f t="shared" si="13"/>
        <v>44.132999999999996</v>
      </c>
      <c r="L95" s="69">
        <f>(K95+4.41)</f>
        <v>48.542999999999992</v>
      </c>
      <c r="M95" s="69">
        <f t="shared" ref="M95:AA95" si="33">(L95+4.41)</f>
        <v>52.952999999999989</v>
      </c>
      <c r="N95" s="69">
        <f t="shared" si="33"/>
        <v>57.362999999999985</v>
      </c>
      <c r="O95" s="69">
        <f t="shared" si="33"/>
        <v>61.772999999999982</v>
      </c>
      <c r="P95" s="69">
        <f t="shared" si="33"/>
        <v>66.182999999999979</v>
      </c>
      <c r="Q95" s="69">
        <f t="shared" si="33"/>
        <v>70.592999999999975</v>
      </c>
      <c r="R95" s="69">
        <f t="shared" si="33"/>
        <v>75.002999999999972</v>
      </c>
      <c r="S95" s="69">
        <f t="shared" si="33"/>
        <v>79.412999999999968</v>
      </c>
      <c r="T95" s="69">
        <f t="shared" si="33"/>
        <v>83.822999999999965</v>
      </c>
      <c r="U95" s="69">
        <f t="shared" si="33"/>
        <v>88.232999999999961</v>
      </c>
      <c r="V95" s="69">
        <f t="shared" si="33"/>
        <v>92.642999999999958</v>
      </c>
      <c r="W95" s="69">
        <f t="shared" si="33"/>
        <v>97.052999999999955</v>
      </c>
      <c r="X95" s="69">
        <f t="shared" si="33"/>
        <v>101.46299999999995</v>
      </c>
      <c r="Y95" s="69">
        <f t="shared" si="33"/>
        <v>105.87299999999995</v>
      </c>
      <c r="Z95" s="69">
        <f t="shared" si="33"/>
        <v>110.28299999999994</v>
      </c>
      <c r="AA95" s="69">
        <f t="shared" si="33"/>
        <v>114.69299999999994</v>
      </c>
      <c r="AB95" s="69"/>
      <c r="AC95" s="69"/>
      <c r="AD95" s="69"/>
      <c r="AE95" s="69"/>
      <c r="AF95" s="69"/>
      <c r="AG95" s="69"/>
      <c r="AH95" s="9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</row>
    <row r="96" spans="1:70" s="15" customFormat="1" ht="15.95" customHeight="1" outlineLevel="2" x14ac:dyDescent="0.3">
      <c r="A96" s="297">
        <v>12</v>
      </c>
      <c r="B96" s="299" t="s">
        <v>445</v>
      </c>
      <c r="C96" s="46" t="s">
        <v>248</v>
      </c>
      <c r="D96" s="297" t="s">
        <v>10</v>
      </c>
      <c r="E96" s="44" t="s">
        <v>11</v>
      </c>
      <c r="F96" s="42" t="s">
        <v>11</v>
      </c>
      <c r="G96" s="45" t="s">
        <v>30</v>
      </c>
      <c r="H96" s="46">
        <v>1.177</v>
      </c>
      <c r="I96" s="62">
        <v>1.2</v>
      </c>
      <c r="J96" s="69">
        <v>47</v>
      </c>
      <c r="K96" s="238">
        <f t="shared" si="13"/>
        <v>66.382800000000003</v>
      </c>
      <c r="L96" s="69">
        <f>(K96+6.64)</f>
        <v>73.022800000000004</v>
      </c>
      <c r="M96" s="69">
        <f t="shared" ref="M96:AA96" si="34">(L96+6.64)</f>
        <v>79.662800000000004</v>
      </c>
      <c r="N96" s="69">
        <f t="shared" si="34"/>
        <v>86.302800000000005</v>
      </c>
      <c r="O96" s="69">
        <f t="shared" si="34"/>
        <v>92.942800000000005</v>
      </c>
      <c r="P96" s="69">
        <f t="shared" si="34"/>
        <v>99.582800000000006</v>
      </c>
      <c r="Q96" s="69">
        <f t="shared" si="34"/>
        <v>106.22280000000001</v>
      </c>
      <c r="R96" s="69">
        <f t="shared" si="34"/>
        <v>112.86280000000001</v>
      </c>
      <c r="S96" s="69">
        <f t="shared" si="34"/>
        <v>119.50280000000001</v>
      </c>
      <c r="T96" s="69">
        <f t="shared" si="34"/>
        <v>126.14280000000001</v>
      </c>
      <c r="U96" s="69">
        <f t="shared" si="34"/>
        <v>132.78280000000001</v>
      </c>
      <c r="V96" s="69">
        <f t="shared" si="34"/>
        <v>139.4228</v>
      </c>
      <c r="W96" s="69">
        <f t="shared" si="34"/>
        <v>146.06279999999998</v>
      </c>
      <c r="X96" s="69">
        <f t="shared" si="34"/>
        <v>152.70279999999997</v>
      </c>
      <c r="Y96" s="69">
        <f t="shared" si="34"/>
        <v>159.34279999999995</v>
      </c>
      <c r="Z96" s="69">
        <f t="shared" si="34"/>
        <v>165.98279999999994</v>
      </c>
      <c r="AA96" s="69">
        <f t="shared" si="34"/>
        <v>172.62279999999993</v>
      </c>
      <c r="AB96" s="69"/>
      <c r="AC96" s="69"/>
      <c r="AD96" s="69"/>
      <c r="AE96" s="69"/>
      <c r="AF96" s="69"/>
      <c r="AG96" s="69"/>
      <c r="AH96" s="9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</row>
    <row r="97" spans="1:70" s="15" customFormat="1" ht="15.95" customHeight="1" outlineLevel="2" x14ac:dyDescent="0.3">
      <c r="A97" s="297">
        <v>13</v>
      </c>
      <c r="B97" s="299" t="s">
        <v>445</v>
      </c>
      <c r="C97" s="46" t="s">
        <v>249</v>
      </c>
      <c r="D97" s="297" t="s">
        <v>10</v>
      </c>
      <c r="E97" s="44" t="s">
        <v>11</v>
      </c>
      <c r="F97" s="42" t="s">
        <v>11</v>
      </c>
      <c r="G97" s="45" t="s">
        <v>30</v>
      </c>
      <c r="H97" s="46">
        <v>0.73199999999999998</v>
      </c>
      <c r="I97" s="62">
        <v>1</v>
      </c>
      <c r="J97" s="69">
        <v>47</v>
      </c>
      <c r="K97" s="238">
        <f t="shared" si="13"/>
        <v>34.403999999999996</v>
      </c>
      <c r="L97" s="69">
        <f>(K97+3.44)</f>
        <v>37.843999999999994</v>
      </c>
      <c r="M97" s="69">
        <f t="shared" ref="M97:AA97" si="35">(L97+3.44)</f>
        <v>41.283999999999992</v>
      </c>
      <c r="N97" s="69">
        <f t="shared" si="35"/>
        <v>44.72399999999999</v>
      </c>
      <c r="O97" s="69">
        <f t="shared" si="35"/>
        <v>48.163999999999987</v>
      </c>
      <c r="P97" s="69">
        <f t="shared" si="35"/>
        <v>51.603999999999985</v>
      </c>
      <c r="Q97" s="69">
        <f t="shared" si="35"/>
        <v>55.043999999999983</v>
      </c>
      <c r="R97" s="69">
        <f t="shared" si="35"/>
        <v>58.48399999999998</v>
      </c>
      <c r="S97" s="69">
        <f t="shared" si="35"/>
        <v>61.923999999999978</v>
      </c>
      <c r="T97" s="69">
        <f t="shared" si="35"/>
        <v>65.363999999999976</v>
      </c>
      <c r="U97" s="69">
        <f t="shared" si="35"/>
        <v>68.803999999999974</v>
      </c>
      <c r="V97" s="69">
        <f t="shared" si="35"/>
        <v>72.243999999999971</v>
      </c>
      <c r="W97" s="69">
        <f t="shared" si="35"/>
        <v>75.683999999999969</v>
      </c>
      <c r="X97" s="69">
        <f t="shared" si="35"/>
        <v>79.123999999999967</v>
      </c>
      <c r="Y97" s="69">
        <f t="shared" si="35"/>
        <v>82.563999999999965</v>
      </c>
      <c r="Z97" s="69">
        <f t="shared" si="35"/>
        <v>86.003999999999962</v>
      </c>
      <c r="AA97" s="69">
        <f t="shared" si="35"/>
        <v>89.44399999999996</v>
      </c>
      <c r="AB97" s="69"/>
      <c r="AC97" s="69"/>
      <c r="AD97" s="69"/>
      <c r="AE97" s="69"/>
      <c r="AF97" s="69"/>
      <c r="AG97" s="69"/>
      <c r="AH97" s="9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</row>
    <row r="98" spans="1:70" s="15" customFormat="1" ht="15.95" customHeight="1" outlineLevel="2" x14ac:dyDescent="0.3">
      <c r="A98" s="297">
        <v>14</v>
      </c>
      <c r="B98" s="299" t="s">
        <v>445</v>
      </c>
      <c r="C98" s="46" t="s">
        <v>250</v>
      </c>
      <c r="D98" s="297" t="s">
        <v>10</v>
      </c>
      <c r="E98" s="44" t="s">
        <v>11</v>
      </c>
      <c r="F98" s="42" t="s">
        <v>11</v>
      </c>
      <c r="G98" s="45" t="s">
        <v>30</v>
      </c>
      <c r="H98" s="46">
        <v>0.54100000000000004</v>
      </c>
      <c r="I98" s="62">
        <v>1</v>
      </c>
      <c r="J98" s="69">
        <v>47</v>
      </c>
      <c r="K98" s="238">
        <f t="shared" si="13"/>
        <v>25.427000000000003</v>
      </c>
      <c r="L98" s="69">
        <f>(K98+2.54)</f>
        <v>27.967000000000002</v>
      </c>
      <c r="M98" s="69">
        <f t="shared" ref="M98:AA98" si="36">(L98+2.54)</f>
        <v>30.507000000000001</v>
      </c>
      <c r="N98" s="69">
        <f t="shared" si="36"/>
        <v>33.047000000000004</v>
      </c>
      <c r="O98" s="69">
        <f t="shared" si="36"/>
        <v>35.587000000000003</v>
      </c>
      <c r="P98" s="69">
        <f t="shared" si="36"/>
        <v>38.127000000000002</v>
      </c>
      <c r="Q98" s="69">
        <f t="shared" si="36"/>
        <v>40.667000000000002</v>
      </c>
      <c r="R98" s="69">
        <f t="shared" si="36"/>
        <v>43.207000000000001</v>
      </c>
      <c r="S98" s="69">
        <f t="shared" si="36"/>
        <v>45.747</v>
      </c>
      <c r="T98" s="69">
        <f t="shared" si="36"/>
        <v>48.286999999999999</v>
      </c>
      <c r="U98" s="69">
        <f t="shared" si="36"/>
        <v>50.826999999999998</v>
      </c>
      <c r="V98" s="69">
        <f t="shared" si="36"/>
        <v>53.366999999999997</v>
      </c>
      <c r="W98" s="69">
        <f t="shared" si="36"/>
        <v>55.906999999999996</v>
      </c>
      <c r="X98" s="69">
        <f t="shared" si="36"/>
        <v>58.446999999999996</v>
      </c>
      <c r="Y98" s="69">
        <f t="shared" si="36"/>
        <v>60.986999999999995</v>
      </c>
      <c r="Z98" s="69">
        <f t="shared" si="36"/>
        <v>63.526999999999994</v>
      </c>
      <c r="AA98" s="69">
        <f t="shared" si="36"/>
        <v>66.066999999999993</v>
      </c>
      <c r="AB98" s="69"/>
      <c r="AC98" s="69"/>
      <c r="AD98" s="69"/>
      <c r="AE98" s="69"/>
      <c r="AF98" s="69"/>
      <c r="AG98" s="69"/>
      <c r="AH98" s="9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</row>
    <row r="99" spans="1:70" s="15" customFormat="1" ht="15.95" customHeight="1" outlineLevel="2" x14ac:dyDescent="0.3">
      <c r="A99" s="297">
        <v>15</v>
      </c>
      <c r="B99" s="299" t="s">
        <v>445</v>
      </c>
      <c r="C99" s="46" t="s">
        <v>251</v>
      </c>
      <c r="D99" s="297" t="s">
        <v>10</v>
      </c>
      <c r="E99" s="44" t="s">
        <v>11</v>
      </c>
      <c r="F99" s="42" t="s">
        <v>11</v>
      </c>
      <c r="G99" s="45" t="s">
        <v>30</v>
      </c>
      <c r="H99" s="46">
        <v>0.86099999999999999</v>
      </c>
      <c r="I99" s="62">
        <v>1</v>
      </c>
      <c r="J99" s="69">
        <v>47</v>
      </c>
      <c r="K99" s="238">
        <f t="shared" si="13"/>
        <v>40.466999999999999</v>
      </c>
      <c r="L99" s="69">
        <f>(K99+4.05)</f>
        <v>44.516999999999996</v>
      </c>
      <c r="M99" s="69">
        <f t="shared" ref="M99:AA99" si="37">(L99+4.05)</f>
        <v>48.566999999999993</v>
      </c>
      <c r="N99" s="69">
        <f t="shared" si="37"/>
        <v>52.61699999999999</v>
      </c>
      <c r="O99" s="69">
        <f t="shared" si="37"/>
        <v>56.666999999999987</v>
      </c>
      <c r="P99" s="69">
        <f t="shared" si="37"/>
        <v>60.716999999999985</v>
      </c>
      <c r="Q99" s="69">
        <f t="shared" si="37"/>
        <v>64.766999999999982</v>
      </c>
      <c r="R99" s="69">
        <f t="shared" si="37"/>
        <v>68.816999999999979</v>
      </c>
      <c r="S99" s="69">
        <f t="shared" si="37"/>
        <v>72.866999999999976</v>
      </c>
      <c r="T99" s="69">
        <f t="shared" si="37"/>
        <v>76.916999999999973</v>
      </c>
      <c r="U99" s="69">
        <f t="shared" si="37"/>
        <v>80.96699999999997</v>
      </c>
      <c r="V99" s="69">
        <f t="shared" si="37"/>
        <v>85.016999999999967</v>
      </c>
      <c r="W99" s="69">
        <f t="shared" si="37"/>
        <v>89.066999999999965</v>
      </c>
      <c r="X99" s="69">
        <f t="shared" si="37"/>
        <v>93.116999999999962</v>
      </c>
      <c r="Y99" s="69">
        <f t="shared" si="37"/>
        <v>97.166999999999959</v>
      </c>
      <c r="Z99" s="69">
        <f t="shared" si="37"/>
        <v>101.21699999999996</v>
      </c>
      <c r="AA99" s="69">
        <f t="shared" si="37"/>
        <v>105.26699999999995</v>
      </c>
      <c r="AB99" s="69"/>
      <c r="AC99" s="69"/>
      <c r="AD99" s="69"/>
      <c r="AE99" s="69"/>
      <c r="AF99" s="69"/>
      <c r="AG99" s="69"/>
      <c r="AH99" s="9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</row>
    <row r="100" spans="1:70" s="15" customFormat="1" ht="15.95" customHeight="1" outlineLevel="2" x14ac:dyDescent="0.3">
      <c r="A100" s="297">
        <v>16</v>
      </c>
      <c r="B100" s="299" t="s">
        <v>445</v>
      </c>
      <c r="C100" s="46" t="s">
        <v>252</v>
      </c>
      <c r="D100" s="297" t="s">
        <v>10</v>
      </c>
      <c r="E100" s="44" t="s">
        <v>11</v>
      </c>
      <c r="F100" s="42" t="s">
        <v>11</v>
      </c>
      <c r="G100" s="45" t="s">
        <v>30</v>
      </c>
      <c r="H100" s="121">
        <v>0.65</v>
      </c>
      <c r="I100" s="62">
        <v>1</v>
      </c>
      <c r="J100" s="69">
        <v>47</v>
      </c>
      <c r="K100" s="238">
        <f t="shared" si="13"/>
        <v>30.55</v>
      </c>
      <c r="L100" s="69">
        <f>(K100+3.06)</f>
        <v>33.61</v>
      </c>
      <c r="M100" s="69">
        <f t="shared" ref="M100:AA100" si="38">(L100+3.06)</f>
        <v>36.67</v>
      </c>
      <c r="N100" s="69">
        <f t="shared" si="38"/>
        <v>39.730000000000004</v>
      </c>
      <c r="O100" s="69">
        <f t="shared" si="38"/>
        <v>42.790000000000006</v>
      </c>
      <c r="P100" s="69">
        <f t="shared" si="38"/>
        <v>45.850000000000009</v>
      </c>
      <c r="Q100" s="69">
        <f t="shared" si="38"/>
        <v>48.910000000000011</v>
      </c>
      <c r="R100" s="69">
        <f t="shared" si="38"/>
        <v>51.970000000000013</v>
      </c>
      <c r="S100" s="69">
        <f t="shared" si="38"/>
        <v>55.030000000000015</v>
      </c>
      <c r="T100" s="69">
        <f t="shared" si="38"/>
        <v>58.090000000000018</v>
      </c>
      <c r="U100" s="69">
        <f t="shared" si="38"/>
        <v>61.15000000000002</v>
      </c>
      <c r="V100" s="69">
        <f t="shared" si="38"/>
        <v>64.210000000000022</v>
      </c>
      <c r="W100" s="69">
        <f t="shared" si="38"/>
        <v>67.270000000000024</v>
      </c>
      <c r="X100" s="69">
        <f t="shared" si="38"/>
        <v>70.330000000000027</v>
      </c>
      <c r="Y100" s="69">
        <f t="shared" si="38"/>
        <v>73.390000000000029</v>
      </c>
      <c r="Z100" s="69">
        <f t="shared" si="38"/>
        <v>76.450000000000031</v>
      </c>
      <c r="AA100" s="69">
        <f t="shared" si="38"/>
        <v>79.510000000000034</v>
      </c>
      <c r="AB100" s="69"/>
      <c r="AC100" s="69"/>
      <c r="AD100" s="69"/>
      <c r="AE100" s="69"/>
      <c r="AF100" s="69"/>
      <c r="AG100" s="69"/>
      <c r="AH100" s="9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</row>
    <row r="101" spans="1:70" s="15" customFormat="1" ht="15.95" customHeight="1" outlineLevel="2" x14ac:dyDescent="0.3">
      <c r="A101" s="297">
        <v>17</v>
      </c>
      <c r="B101" s="299" t="s">
        <v>445</v>
      </c>
      <c r="C101" s="46" t="s">
        <v>253</v>
      </c>
      <c r="D101" s="297" t="s">
        <v>10</v>
      </c>
      <c r="E101" s="44" t="s">
        <v>11</v>
      </c>
      <c r="F101" s="42" t="s">
        <v>11</v>
      </c>
      <c r="G101" s="45" t="s">
        <v>30</v>
      </c>
      <c r="H101" s="46">
        <v>1.3460000000000001</v>
      </c>
      <c r="I101" s="62">
        <v>1.2</v>
      </c>
      <c r="J101" s="69">
        <v>47</v>
      </c>
      <c r="K101" s="238">
        <f t="shared" si="13"/>
        <v>75.914400000000001</v>
      </c>
      <c r="L101" s="69">
        <f>(K101+7.59)</f>
        <v>83.504400000000004</v>
      </c>
      <c r="M101" s="69">
        <f t="shared" ref="M101:AA101" si="39">(L101+7.59)</f>
        <v>91.094400000000007</v>
      </c>
      <c r="N101" s="69">
        <f t="shared" si="39"/>
        <v>98.684400000000011</v>
      </c>
      <c r="O101" s="69">
        <f t="shared" si="39"/>
        <v>106.27440000000001</v>
      </c>
      <c r="P101" s="69">
        <f t="shared" si="39"/>
        <v>113.86440000000002</v>
      </c>
      <c r="Q101" s="69">
        <f t="shared" si="39"/>
        <v>121.45440000000002</v>
      </c>
      <c r="R101" s="69">
        <f t="shared" si="39"/>
        <v>129.04440000000002</v>
      </c>
      <c r="S101" s="69">
        <f t="shared" si="39"/>
        <v>136.63440000000003</v>
      </c>
      <c r="T101" s="69">
        <f t="shared" si="39"/>
        <v>144.22440000000003</v>
      </c>
      <c r="U101" s="69">
        <f t="shared" si="39"/>
        <v>151.81440000000003</v>
      </c>
      <c r="V101" s="69">
        <f t="shared" si="39"/>
        <v>159.40440000000004</v>
      </c>
      <c r="W101" s="69">
        <f t="shared" si="39"/>
        <v>166.99440000000004</v>
      </c>
      <c r="X101" s="69">
        <f t="shared" si="39"/>
        <v>174.58440000000004</v>
      </c>
      <c r="Y101" s="69">
        <f t="shared" si="39"/>
        <v>182.17440000000005</v>
      </c>
      <c r="Z101" s="69">
        <f t="shared" si="39"/>
        <v>189.76440000000005</v>
      </c>
      <c r="AA101" s="69">
        <f t="shared" si="39"/>
        <v>197.35440000000006</v>
      </c>
      <c r="AB101" s="69"/>
      <c r="AC101" s="69"/>
      <c r="AD101" s="69"/>
      <c r="AE101" s="69"/>
      <c r="AF101" s="69"/>
      <c r="AG101" s="69"/>
      <c r="AH101" s="9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</row>
    <row r="102" spans="1:70" s="15" customFormat="1" ht="15.95" customHeight="1" outlineLevel="2" x14ac:dyDescent="0.3">
      <c r="A102" s="297">
        <v>18</v>
      </c>
      <c r="B102" s="299" t="s">
        <v>445</v>
      </c>
      <c r="C102" s="46" t="s">
        <v>254</v>
      </c>
      <c r="D102" s="297" t="s">
        <v>10</v>
      </c>
      <c r="E102" s="44" t="s">
        <v>11</v>
      </c>
      <c r="F102" s="42" t="s">
        <v>11</v>
      </c>
      <c r="G102" s="45" t="s">
        <v>30</v>
      </c>
      <c r="H102" s="46">
        <v>0.71099999999999997</v>
      </c>
      <c r="I102" s="62">
        <v>1</v>
      </c>
      <c r="J102" s="69">
        <v>47</v>
      </c>
      <c r="K102" s="238">
        <f t="shared" si="13"/>
        <v>33.417000000000002</v>
      </c>
      <c r="L102" s="69">
        <f>(K102+3.34)</f>
        <v>36.757000000000005</v>
      </c>
      <c r="M102" s="69">
        <f t="shared" ref="M102:AA102" si="40">(L102+3.34)</f>
        <v>40.097000000000008</v>
      </c>
      <c r="N102" s="69">
        <f t="shared" si="40"/>
        <v>43.437000000000012</v>
      </c>
      <c r="O102" s="69">
        <f t="shared" si="40"/>
        <v>46.777000000000015</v>
      </c>
      <c r="P102" s="69">
        <f t="shared" si="40"/>
        <v>50.117000000000019</v>
      </c>
      <c r="Q102" s="69">
        <f t="shared" si="40"/>
        <v>53.457000000000022</v>
      </c>
      <c r="R102" s="69">
        <f t="shared" si="40"/>
        <v>56.797000000000025</v>
      </c>
      <c r="S102" s="69">
        <f t="shared" si="40"/>
        <v>60.137000000000029</v>
      </c>
      <c r="T102" s="69">
        <f t="shared" si="40"/>
        <v>63.477000000000032</v>
      </c>
      <c r="U102" s="69">
        <f t="shared" si="40"/>
        <v>66.817000000000036</v>
      </c>
      <c r="V102" s="69">
        <f t="shared" si="40"/>
        <v>70.157000000000039</v>
      </c>
      <c r="W102" s="69">
        <f t="shared" si="40"/>
        <v>73.497000000000043</v>
      </c>
      <c r="X102" s="69">
        <f t="shared" si="40"/>
        <v>76.837000000000046</v>
      </c>
      <c r="Y102" s="69">
        <f t="shared" si="40"/>
        <v>80.177000000000049</v>
      </c>
      <c r="Z102" s="69">
        <f t="shared" si="40"/>
        <v>83.517000000000053</v>
      </c>
      <c r="AA102" s="69">
        <f t="shared" si="40"/>
        <v>86.857000000000056</v>
      </c>
      <c r="AB102" s="69"/>
      <c r="AC102" s="69"/>
      <c r="AD102" s="69"/>
      <c r="AE102" s="69"/>
      <c r="AF102" s="69"/>
      <c r="AG102" s="69"/>
      <c r="AH102" s="9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</row>
    <row r="103" spans="1:70" s="15" customFormat="1" ht="15.95" customHeight="1" outlineLevel="2" x14ac:dyDescent="0.3">
      <c r="A103" s="297">
        <v>19</v>
      </c>
      <c r="B103" s="299" t="s">
        <v>445</v>
      </c>
      <c r="C103" s="46" t="s">
        <v>255</v>
      </c>
      <c r="D103" s="297" t="s">
        <v>10</v>
      </c>
      <c r="E103" s="44" t="s">
        <v>11</v>
      </c>
      <c r="F103" s="42" t="s">
        <v>11</v>
      </c>
      <c r="G103" s="45" t="s">
        <v>30</v>
      </c>
      <c r="H103" s="46">
        <v>0.60399999999999998</v>
      </c>
      <c r="I103" s="62">
        <v>1</v>
      </c>
      <c r="J103" s="69">
        <v>47</v>
      </c>
      <c r="K103" s="238">
        <f t="shared" si="13"/>
        <v>28.387999999999998</v>
      </c>
      <c r="L103" s="69">
        <f>(K103+2.84)</f>
        <v>31.227999999999998</v>
      </c>
      <c r="M103" s="69">
        <f t="shared" ref="M103:AA103" si="41">(L103+2.84)</f>
        <v>34.067999999999998</v>
      </c>
      <c r="N103" s="69">
        <f t="shared" si="41"/>
        <v>36.908000000000001</v>
      </c>
      <c r="O103" s="69">
        <f t="shared" si="41"/>
        <v>39.748000000000005</v>
      </c>
      <c r="P103" s="69">
        <f t="shared" si="41"/>
        <v>42.588000000000008</v>
      </c>
      <c r="Q103" s="69">
        <f t="shared" si="41"/>
        <v>45.428000000000011</v>
      </c>
      <c r="R103" s="69">
        <f t="shared" si="41"/>
        <v>48.268000000000015</v>
      </c>
      <c r="S103" s="69">
        <f t="shared" si="41"/>
        <v>51.108000000000018</v>
      </c>
      <c r="T103" s="69">
        <f t="shared" si="41"/>
        <v>53.948000000000022</v>
      </c>
      <c r="U103" s="69">
        <f t="shared" si="41"/>
        <v>56.788000000000025</v>
      </c>
      <c r="V103" s="69">
        <f t="shared" si="41"/>
        <v>59.628000000000029</v>
      </c>
      <c r="W103" s="69">
        <f t="shared" si="41"/>
        <v>62.468000000000032</v>
      </c>
      <c r="X103" s="69">
        <f t="shared" si="41"/>
        <v>65.308000000000035</v>
      </c>
      <c r="Y103" s="69">
        <f t="shared" si="41"/>
        <v>68.148000000000039</v>
      </c>
      <c r="Z103" s="69">
        <f t="shared" si="41"/>
        <v>70.988000000000042</v>
      </c>
      <c r="AA103" s="69">
        <f t="shared" si="41"/>
        <v>73.828000000000046</v>
      </c>
      <c r="AB103" s="69"/>
      <c r="AC103" s="69"/>
      <c r="AD103" s="69"/>
      <c r="AE103" s="69"/>
      <c r="AF103" s="69"/>
      <c r="AG103" s="69"/>
      <c r="AH103" s="9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</row>
    <row r="104" spans="1:70" s="15" customFormat="1" ht="15.95" customHeight="1" outlineLevel="2" x14ac:dyDescent="0.3">
      <c r="A104" s="297">
        <v>20</v>
      </c>
      <c r="B104" s="299" t="s">
        <v>445</v>
      </c>
      <c r="C104" s="46" t="s">
        <v>256</v>
      </c>
      <c r="D104" s="297" t="s">
        <v>10</v>
      </c>
      <c r="E104" s="44" t="s">
        <v>11</v>
      </c>
      <c r="F104" s="42" t="s">
        <v>11</v>
      </c>
      <c r="G104" s="45" t="s">
        <v>30</v>
      </c>
      <c r="H104" s="46">
        <v>0.55500000000000005</v>
      </c>
      <c r="I104" s="62">
        <v>1</v>
      </c>
      <c r="J104" s="69">
        <v>47</v>
      </c>
      <c r="K104" s="238">
        <f t="shared" si="13"/>
        <v>26.085000000000001</v>
      </c>
      <c r="L104" s="69">
        <f>(K104+2.61)</f>
        <v>28.695</v>
      </c>
      <c r="M104" s="69">
        <f t="shared" ref="M104:AA104" si="42">(L104+2.61)</f>
        <v>31.305</v>
      </c>
      <c r="N104" s="69">
        <f t="shared" si="42"/>
        <v>33.914999999999999</v>
      </c>
      <c r="O104" s="69">
        <f t="shared" si="42"/>
        <v>36.524999999999999</v>
      </c>
      <c r="P104" s="69">
        <f t="shared" si="42"/>
        <v>39.134999999999998</v>
      </c>
      <c r="Q104" s="69">
        <f t="shared" si="42"/>
        <v>41.744999999999997</v>
      </c>
      <c r="R104" s="69">
        <f t="shared" si="42"/>
        <v>44.354999999999997</v>
      </c>
      <c r="S104" s="69">
        <f t="shared" si="42"/>
        <v>46.964999999999996</v>
      </c>
      <c r="T104" s="69">
        <f t="shared" si="42"/>
        <v>49.574999999999996</v>
      </c>
      <c r="U104" s="69">
        <f t="shared" si="42"/>
        <v>52.184999999999995</v>
      </c>
      <c r="V104" s="69">
        <f t="shared" si="42"/>
        <v>54.794999999999995</v>
      </c>
      <c r="W104" s="69">
        <f t="shared" si="42"/>
        <v>57.404999999999994</v>
      </c>
      <c r="X104" s="69">
        <f t="shared" si="42"/>
        <v>60.014999999999993</v>
      </c>
      <c r="Y104" s="69">
        <f t="shared" si="42"/>
        <v>62.624999999999993</v>
      </c>
      <c r="Z104" s="69">
        <f t="shared" si="42"/>
        <v>65.234999999999999</v>
      </c>
      <c r="AA104" s="69">
        <f t="shared" si="42"/>
        <v>67.844999999999999</v>
      </c>
      <c r="AB104" s="69"/>
      <c r="AC104" s="69"/>
      <c r="AD104" s="69"/>
      <c r="AE104" s="69"/>
      <c r="AF104" s="69"/>
      <c r="AG104" s="69"/>
      <c r="AH104" s="9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</row>
    <row r="105" spans="1:70" s="15" customFormat="1" ht="15.95" customHeight="1" outlineLevel="2" x14ac:dyDescent="0.3">
      <c r="A105" s="297">
        <v>21</v>
      </c>
      <c r="B105" s="299" t="s">
        <v>445</v>
      </c>
      <c r="C105" s="46" t="s">
        <v>257</v>
      </c>
      <c r="D105" s="297" t="s">
        <v>10</v>
      </c>
      <c r="E105" s="44" t="s">
        <v>11</v>
      </c>
      <c r="F105" s="42" t="s">
        <v>11</v>
      </c>
      <c r="G105" s="45" t="s">
        <v>30</v>
      </c>
      <c r="H105" s="46">
        <v>0.79500000000000004</v>
      </c>
      <c r="I105" s="62">
        <v>1</v>
      </c>
      <c r="J105" s="69">
        <v>47</v>
      </c>
      <c r="K105" s="238">
        <f t="shared" si="13"/>
        <v>37.365000000000002</v>
      </c>
      <c r="L105" s="69">
        <f>(K105+3.74)</f>
        <v>41.105000000000004</v>
      </c>
      <c r="M105" s="69">
        <f t="shared" ref="M105:AA105" si="43">(L105+3.74)</f>
        <v>44.845000000000006</v>
      </c>
      <c r="N105" s="69">
        <f t="shared" si="43"/>
        <v>48.585000000000008</v>
      </c>
      <c r="O105" s="69">
        <f t="shared" si="43"/>
        <v>52.32500000000001</v>
      </c>
      <c r="P105" s="69">
        <f t="shared" si="43"/>
        <v>56.065000000000012</v>
      </c>
      <c r="Q105" s="69">
        <f t="shared" si="43"/>
        <v>59.805000000000014</v>
      </c>
      <c r="R105" s="69">
        <f t="shared" si="43"/>
        <v>63.545000000000016</v>
      </c>
      <c r="S105" s="69">
        <f t="shared" si="43"/>
        <v>67.285000000000011</v>
      </c>
      <c r="T105" s="69">
        <f t="shared" si="43"/>
        <v>71.025000000000006</v>
      </c>
      <c r="U105" s="69">
        <f t="shared" si="43"/>
        <v>74.765000000000001</v>
      </c>
      <c r="V105" s="69">
        <f t="shared" si="43"/>
        <v>78.504999999999995</v>
      </c>
      <c r="W105" s="69">
        <f t="shared" si="43"/>
        <v>82.24499999999999</v>
      </c>
      <c r="X105" s="69">
        <f t="shared" si="43"/>
        <v>85.984999999999985</v>
      </c>
      <c r="Y105" s="69">
        <f t="shared" si="43"/>
        <v>89.72499999999998</v>
      </c>
      <c r="Z105" s="69">
        <f t="shared" si="43"/>
        <v>93.464999999999975</v>
      </c>
      <c r="AA105" s="69">
        <f t="shared" si="43"/>
        <v>97.20499999999997</v>
      </c>
      <c r="AB105" s="69"/>
      <c r="AC105" s="69"/>
      <c r="AD105" s="69"/>
      <c r="AE105" s="69"/>
      <c r="AF105" s="69"/>
      <c r="AG105" s="69"/>
      <c r="AH105" s="9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</row>
    <row r="106" spans="1:70" s="15" customFormat="1" ht="15.95" customHeight="1" outlineLevel="2" x14ac:dyDescent="0.3">
      <c r="A106" s="297">
        <v>22</v>
      </c>
      <c r="B106" s="299" t="s">
        <v>445</v>
      </c>
      <c r="C106" s="46" t="s">
        <v>258</v>
      </c>
      <c r="D106" s="297" t="s">
        <v>10</v>
      </c>
      <c r="E106" s="44" t="s">
        <v>11</v>
      </c>
      <c r="F106" s="42" t="s">
        <v>11</v>
      </c>
      <c r="G106" s="45" t="s">
        <v>30</v>
      </c>
      <c r="H106" s="46">
        <v>1.8759999999999999</v>
      </c>
      <c r="I106" s="62">
        <v>1.2</v>
      </c>
      <c r="J106" s="69">
        <v>47</v>
      </c>
      <c r="K106" s="238">
        <f t="shared" si="13"/>
        <v>105.8064</v>
      </c>
      <c r="L106" s="69">
        <f>(K106+10.58)</f>
        <v>116.38639999999999</v>
      </c>
      <c r="M106" s="69">
        <f t="shared" ref="M106:AA106" si="44">(L106+10.58)</f>
        <v>126.96639999999999</v>
      </c>
      <c r="N106" s="69">
        <f t="shared" si="44"/>
        <v>137.54640000000001</v>
      </c>
      <c r="O106" s="69">
        <f t="shared" si="44"/>
        <v>148.12640000000002</v>
      </c>
      <c r="P106" s="69">
        <f t="shared" si="44"/>
        <v>158.70640000000003</v>
      </c>
      <c r="Q106" s="69">
        <f t="shared" si="44"/>
        <v>169.28640000000004</v>
      </c>
      <c r="R106" s="69">
        <f t="shared" si="44"/>
        <v>179.86640000000006</v>
      </c>
      <c r="S106" s="69">
        <f t="shared" si="44"/>
        <v>190.44640000000007</v>
      </c>
      <c r="T106" s="69">
        <f t="shared" si="44"/>
        <v>201.02640000000008</v>
      </c>
      <c r="U106" s="69">
        <f t="shared" si="44"/>
        <v>211.60640000000009</v>
      </c>
      <c r="V106" s="69">
        <f t="shared" si="44"/>
        <v>222.18640000000011</v>
      </c>
      <c r="W106" s="69">
        <f t="shared" si="44"/>
        <v>232.76640000000012</v>
      </c>
      <c r="X106" s="69">
        <f t="shared" si="44"/>
        <v>243.34640000000013</v>
      </c>
      <c r="Y106" s="69">
        <f t="shared" si="44"/>
        <v>253.92640000000014</v>
      </c>
      <c r="Z106" s="69">
        <f t="shared" si="44"/>
        <v>264.50640000000016</v>
      </c>
      <c r="AA106" s="69">
        <f t="shared" si="44"/>
        <v>275.08640000000014</v>
      </c>
      <c r="AB106" s="69"/>
      <c r="AC106" s="69"/>
      <c r="AD106" s="69"/>
      <c r="AE106" s="69"/>
      <c r="AF106" s="69"/>
      <c r="AG106" s="69"/>
      <c r="AH106" s="9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</row>
    <row r="107" spans="1:70" s="15" customFormat="1" ht="15.95" customHeight="1" outlineLevel="2" x14ac:dyDescent="0.3">
      <c r="A107" s="297">
        <v>23</v>
      </c>
      <c r="B107" s="299" t="s">
        <v>445</v>
      </c>
      <c r="C107" s="46" t="s">
        <v>259</v>
      </c>
      <c r="D107" s="297" t="s">
        <v>10</v>
      </c>
      <c r="E107" s="44" t="s">
        <v>11</v>
      </c>
      <c r="F107" s="42" t="s">
        <v>11</v>
      </c>
      <c r="G107" s="45" t="s">
        <v>30</v>
      </c>
      <c r="H107" s="46">
        <v>1.004</v>
      </c>
      <c r="I107" s="62">
        <v>1.2</v>
      </c>
      <c r="J107" s="69">
        <v>47</v>
      </c>
      <c r="K107" s="238">
        <f t="shared" si="13"/>
        <v>56.625599999999991</v>
      </c>
      <c r="L107" s="69">
        <f>(K107+5.66)</f>
        <v>62.285599999999988</v>
      </c>
      <c r="M107" s="69">
        <f t="shared" ref="M107:AA107" si="45">(L107+5.66)</f>
        <v>67.945599999999985</v>
      </c>
      <c r="N107" s="69">
        <f t="shared" si="45"/>
        <v>73.605599999999981</v>
      </c>
      <c r="O107" s="69">
        <f t="shared" si="45"/>
        <v>79.265599999999978</v>
      </c>
      <c r="P107" s="69">
        <f t="shared" si="45"/>
        <v>84.925599999999974</v>
      </c>
      <c r="Q107" s="69">
        <f t="shared" si="45"/>
        <v>90.585599999999971</v>
      </c>
      <c r="R107" s="69">
        <f t="shared" si="45"/>
        <v>96.245599999999968</v>
      </c>
      <c r="S107" s="69">
        <f t="shared" si="45"/>
        <v>101.90559999999996</v>
      </c>
      <c r="T107" s="69">
        <f t="shared" si="45"/>
        <v>107.56559999999996</v>
      </c>
      <c r="U107" s="69">
        <f t="shared" si="45"/>
        <v>113.22559999999996</v>
      </c>
      <c r="V107" s="69">
        <f t="shared" si="45"/>
        <v>118.88559999999995</v>
      </c>
      <c r="W107" s="69">
        <f t="shared" si="45"/>
        <v>124.54559999999995</v>
      </c>
      <c r="X107" s="69">
        <f t="shared" si="45"/>
        <v>130.20559999999995</v>
      </c>
      <c r="Y107" s="69">
        <f t="shared" si="45"/>
        <v>135.86559999999994</v>
      </c>
      <c r="Z107" s="69">
        <f t="shared" si="45"/>
        <v>141.52559999999994</v>
      </c>
      <c r="AA107" s="69">
        <f t="shared" si="45"/>
        <v>147.18559999999994</v>
      </c>
      <c r="AB107" s="69"/>
      <c r="AC107" s="69"/>
      <c r="AD107" s="69"/>
      <c r="AE107" s="69"/>
      <c r="AF107" s="69"/>
      <c r="AG107" s="69"/>
      <c r="AH107" s="9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</row>
    <row r="108" spans="1:70" s="15" customFormat="1" ht="15.95" customHeight="1" outlineLevel="2" x14ac:dyDescent="0.3">
      <c r="A108" s="297">
        <v>24</v>
      </c>
      <c r="B108" s="299" t="s">
        <v>445</v>
      </c>
      <c r="C108" s="46" t="s">
        <v>260</v>
      </c>
      <c r="D108" s="297" t="s">
        <v>10</v>
      </c>
      <c r="E108" s="44" t="s">
        <v>11</v>
      </c>
      <c r="F108" s="42" t="s">
        <v>11</v>
      </c>
      <c r="G108" s="45" t="s">
        <v>30</v>
      </c>
      <c r="H108" s="124">
        <v>1.2</v>
      </c>
      <c r="I108" s="62">
        <v>1.2</v>
      </c>
      <c r="J108" s="69">
        <v>47</v>
      </c>
      <c r="K108" s="238">
        <f t="shared" si="13"/>
        <v>67.679999999999993</v>
      </c>
      <c r="L108" s="69">
        <f>(K108+6.77)</f>
        <v>74.449999999999989</v>
      </c>
      <c r="M108" s="69">
        <f t="shared" ref="M108:AA108" si="46">(L108+6.77)</f>
        <v>81.219999999999985</v>
      </c>
      <c r="N108" s="69">
        <f t="shared" si="46"/>
        <v>87.989999999999981</v>
      </c>
      <c r="O108" s="69">
        <f t="shared" si="46"/>
        <v>94.759999999999977</v>
      </c>
      <c r="P108" s="69">
        <f t="shared" si="46"/>
        <v>101.52999999999997</v>
      </c>
      <c r="Q108" s="69">
        <f t="shared" si="46"/>
        <v>108.29999999999997</v>
      </c>
      <c r="R108" s="69">
        <f t="shared" si="46"/>
        <v>115.06999999999996</v>
      </c>
      <c r="S108" s="69">
        <f t="shared" si="46"/>
        <v>121.83999999999996</v>
      </c>
      <c r="T108" s="69">
        <f t="shared" si="46"/>
        <v>128.60999999999996</v>
      </c>
      <c r="U108" s="69">
        <f t="shared" si="46"/>
        <v>135.37999999999997</v>
      </c>
      <c r="V108" s="69">
        <f t="shared" si="46"/>
        <v>142.14999999999998</v>
      </c>
      <c r="W108" s="69">
        <f t="shared" si="46"/>
        <v>148.91999999999999</v>
      </c>
      <c r="X108" s="69">
        <f t="shared" si="46"/>
        <v>155.69</v>
      </c>
      <c r="Y108" s="69">
        <f t="shared" si="46"/>
        <v>162.46</v>
      </c>
      <c r="Z108" s="69">
        <f t="shared" si="46"/>
        <v>169.23000000000002</v>
      </c>
      <c r="AA108" s="69">
        <f t="shared" si="46"/>
        <v>176.00000000000003</v>
      </c>
      <c r="AB108" s="69"/>
      <c r="AC108" s="69"/>
      <c r="AD108" s="69"/>
      <c r="AE108" s="69"/>
      <c r="AF108" s="69"/>
      <c r="AG108" s="69"/>
      <c r="AH108" s="9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</row>
    <row r="109" spans="1:70" s="15" customFormat="1" ht="15.95" customHeight="1" outlineLevel="2" x14ac:dyDescent="0.3">
      <c r="A109" s="297">
        <v>25</v>
      </c>
      <c r="B109" s="299" t="s">
        <v>445</v>
      </c>
      <c r="C109" s="46" t="s">
        <v>261</v>
      </c>
      <c r="D109" s="297" t="s">
        <v>10</v>
      </c>
      <c r="E109" s="44" t="s">
        <v>11</v>
      </c>
      <c r="F109" s="42" t="s">
        <v>11</v>
      </c>
      <c r="G109" s="45" t="s">
        <v>30</v>
      </c>
      <c r="H109" s="46">
        <v>1.385</v>
      </c>
      <c r="I109" s="62">
        <v>1.2</v>
      </c>
      <c r="J109" s="69">
        <v>47</v>
      </c>
      <c r="K109" s="238">
        <f t="shared" si="13"/>
        <v>78.11399999999999</v>
      </c>
      <c r="L109" s="69">
        <f>(K109+7.81)</f>
        <v>85.923999999999992</v>
      </c>
      <c r="M109" s="69">
        <f t="shared" ref="M109:AA109" si="47">(L109+7.81)</f>
        <v>93.733999999999995</v>
      </c>
      <c r="N109" s="69">
        <f t="shared" si="47"/>
        <v>101.544</v>
      </c>
      <c r="O109" s="69">
        <f t="shared" si="47"/>
        <v>109.354</v>
      </c>
      <c r="P109" s="69">
        <f t="shared" si="47"/>
        <v>117.164</v>
      </c>
      <c r="Q109" s="69">
        <f t="shared" si="47"/>
        <v>124.974</v>
      </c>
      <c r="R109" s="69">
        <f t="shared" si="47"/>
        <v>132.78399999999999</v>
      </c>
      <c r="S109" s="69">
        <f t="shared" si="47"/>
        <v>140.59399999999999</v>
      </c>
      <c r="T109" s="69">
        <f t="shared" si="47"/>
        <v>148.404</v>
      </c>
      <c r="U109" s="69">
        <f t="shared" si="47"/>
        <v>156.214</v>
      </c>
      <c r="V109" s="69">
        <f t="shared" si="47"/>
        <v>164.024</v>
      </c>
      <c r="W109" s="69">
        <f t="shared" si="47"/>
        <v>171.834</v>
      </c>
      <c r="X109" s="69">
        <f t="shared" si="47"/>
        <v>179.64400000000001</v>
      </c>
      <c r="Y109" s="69">
        <f t="shared" si="47"/>
        <v>187.45400000000001</v>
      </c>
      <c r="Z109" s="69">
        <f t="shared" si="47"/>
        <v>195.26400000000001</v>
      </c>
      <c r="AA109" s="69">
        <f t="shared" si="47"/>
        <v>203.07400000000001</v>
      </c>
      <c r="AB109" s="69"/>
      <c r="AC109" s="69"/>
      <c r="AD109" s="69"/>
      <c r="AE109" s="69"/>
      <c r="AF109" s="69"/>
      <c r="AG109" s="69"/>
      <c r="AH109" s="9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</row>
    <row r="110" spans="1:70" s="15" customFormat="1" ht="15.95" customHeight="1" outlineLevel="2" x14ac:dyDescent="0.3">
      <c r="A110" s="297">
        <v>26</v>
      </c>
      <c r="B110" s="299" t="s">
        <v>445</v>
      </c>
      <c r="C110" s="46" t="s">
        <v>262</v>
      </c>
      <c r="D110" s="297" t="s">
        <v>10</v>
      </c>
      <c r="E110" s="44" t="s">
        <v>11</v>
      </c>
      <c r="F110" s="42" t="s">
        <v>11</v>
      </c>
      <c r="G110" s="45" t="s">
        <v>30</v>
      </c>
      <c r="H110" s="46">
        <v>0.82599999999999996</v>
      </c>
      <c r="I110" s="62">
        <v>1</v>
      </c>
      <c r="J110" s="69">
        <v>47</v>
      </c>
      <c r="K110" s="238">
        <f t="shared" si="13"/>
        <v>38.821999999999996</v>
      </c>
      <c r="L110" s="69">
        <f>(K110+3.88)</f>
        <v>42.701999999999998</v>
      </c>
      <c r="M110" s="69">
        <f t="shared" ref="M110:AA110" si="48">(L110+3.88)</f>
        <v>46.582000000000001</v>
      </c>
      <c r="N110" s="69">
        <f t="shared" si="48"/>
        <v>50.462000000000003</v>
      </c>
      <c r="O110" s="69">
        <f t="shared" si="48"/>
        <v>54.342000000000006</v>
      </c>
      <c r="P110" s="69">
        <f t="shared" si="48"/>
        <v>58.222000000000008</v>
      </c>
      <c r="Q110" s="69">
        <f t="shared" si="48"/>
        <v>62.102000000000011</v>
      </c>
      <c r="R110" s="69">
        <f t="shared" si="48"/>
        <v>65.982000000000014</v>
      </c>
      <c r="S110" s="69">
        <f t="shared" si="48"/>
        <v>69.862000000000009</v>
      </c>
      <c r="T110" s="69">
        <f t="shared" si="48"/>
        <v>73.742000000000004</v>
      </c>
      <c r="U110" s="69">
        <f t="shared" si="48"/>
        <v>77.622</v>
      </c>
      <c r="V110" s="69">
        <f t="shared" si="48"/>
        <v>81.501999999999995</v>
      </c>
      <c r="W110" s="69">
        <f t="shared" si="48"/>
        <v>85.381999999999991</v>
      </c>
      <c r="X110" s="69">
        <f t="shared" si="48"/>
        <v>89.261999999999986</v>
      </c>
      <c r="Y110" s="69">
        <f t="shared" si="48"/>
        <v>93.141999999999982</v>
      </c>
      <c r="Z110" s="69">
        <f t="shared" si="48"/>
        <v>97.021999999999977</v>
      </c>
      <c r="AA110" s="69">
        <f t="shared" si="48"/>
        <v>100.90199999999997</v>
      </c>
      <c r="AB110" s="69"/>
      <c r="AC110" s="69"/>
      <c r="AD110" s="69"/>
      <c r="AE110" s="69"/>
      <c r="AF110" s="69"/>
      <c r="AG110" s="69"/>
      <c r="AH110" s="9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</row>
    <row r="111" spans="1:70" s="15" customFormat="1" ht="15.95" customHeight="1" outlineLevel="2" x14ac:dyDescent="0.3">
      <c r="A111" s="297">
        <v>27</v>
      </c>
      <c r="B111" s="299" t="s">
        <v>445</v>
      </c>
      <c r="C111" s="46" t="s">
        <v>263</v>
      </c>
      <c r="D111" s="297" t="s">
        <v>10</v>
      </c>
      <c r="E111" s="44" t="s">
        <v>11</v>
      </c>
      <c r="F111" s="42" t="s">
        <v>11</v>
      </c>
      <c r="G111" s="45" t="s">
        <v>30</v>
      </c>
      <c r="H111" s="46">
        <v>0.505</v>
      </c>
      <c r="I111" s="62">
        <v>1</v>
      </c>
      <c r="J111" s="69">
        <v>47</v>
      </c>
      <c r="K111" s="238">
        <f t="shared" si="13"/>
        <v>23.734999999999999</v>
      </c>
      <c r="L111" s="69">
        <f>(K111+2.37)</f>
        <v>26.105</v>
      </c>
      <c r="M111" s="69">
        <f t="shared" ref="M111:AA111" si="49">(L111+2.37)</f>
        <v>28.475000000000001</v>
      </c>
      <c r="N111" s="69">
        <f t="shared" si="49"/>
        <v>30.845000000000002</v>
      </c>
      <c r="O111" s="69">
        <f t="shared" si="49"/>
        <v>33.215000000000003</v>
      </c>
      <c r="P111" s="69">
        <f t="shared" si="49"/>
        <v>35.585000000000001</v>
      </c>
      <c r="Q111" s="69">
        <f t="shared" si="49"/>
        <v>37.954999999999998</v>
      </c>
      <c r="R111" s="69">
        <f t="shared" si="49"/>
        <v>40.324999999999996</v>
      </c>
      <c r="S111" s="69">
        <f t="shared" si="49"/>
        <v>42.694999999999993</v>
      </c>
      <c r="T111" s="69">
        <f t="shared" si="49"/>
        <v>45.064999999999991</v>
      </c>
      <c r="U111" s="69">
        <f t="shared" si="49"/>
        <v>47.434999999999988</v>
      </c>
      <c r="V111" s="69">
        <f t="shared" si="49"/>
        <v>49.804999999999986</v>
      </c>
      <c r="W111" s="69">
        <f t="shared" si="49"/>
        <v>52.174999999999983</v>
      </c>
      <c r="X111" s="69">
        <f t="shared" si="49"/>
        <v>54.54499999999998</v>
      </c>
      <c r="Y111" s="69">
        <f t="shared" si="49"/>
        <v>56.914999999999978</v>
      </c>
      <c r="Z111" s="69">
        <f t="shared" si="49"/>
        <v>59.284999999999975</v>
      </c>
      <c r="AA111" s="69">
        <f t="shared" si="49"/>
        <v>61.654999999999973</v>
      </c>
      <c r="AB111" s="69"/>
      <c r="AC111" s="69"/>
      <c r="AD111" s="69"/>
      <c r="AE111" s="69"/>
      <c r="AF111" s="69"/>
      <c r="AG111" s="69"/>
      <c r="AH111" s="9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</row>
    <row r="112" spans="1:70" s="15" customFormat="1" ht="15.95" customHeight="1" outlineLevel="2" x14ac:dyDescent="0.3">
      <c r="A112" s="297">
        <v>28</v>
      </c>
      <c r="B112" s="299" t="s">
        <v>445</v>
      </c>
      <c r="C112" s="46" t="s">
        <v>264</v>
      </c>
      <c r="D112" s="297" t="s">
        <v>10</v>
      </c>
      <c r="E112" s="44" t="s">
        <v>11</v>
      </c>
      <c r="F112" s="42" t="s">
        <v>11</v>
      </c>
      <c r="G112" s="45" t="s">
        <v>30</v>
      </c>
      <c r="H112" s="121">
        <v>0.61</v>
      </c>
      <c r="I112" s="62">
        <v>1</v>
      </c>
      <c r="J112" s="69">
        <v>47</v>
      </c>
      <c r="K112" s="238">
        <f t="shared" si="13"/>
        <v>28.669999999999998</v>
      </c>
      <c r="L112" s="69">
        <f>(K112+2.87)</f>
        <v>31.54</v>
      </c>
      <c r="M112" s="69">
        <f t="shared" ref="M112:AA112" si="50">(L112+2.87)</f>
        <v>34.409999999999997</v>
      </c>
      <c r="N112" s="69">
        <f t="shared" si="50"/>
        <v>37.279999999999994</v>
      </c>
      <c r="O112" s="69">
        <f t="shared" si="50"/>
        <v>40.149999999999991</v>
      </c>
      <c r="P112" s="69">
        <f t="shared" si="50"/>
        <v>43.019999999999989</v>
      </c>
      <c r="Q112" s="69">
        <f t="shared" si="50"/>
        <v>45.889999999999986</v>
      </c>
      <c r="R112" s="69">
        <f t="shared" si="50"/>
        <v>48.759999999999984</v>
      </c>
      <c r="S112" s="69">
        <f t="shared" si="50"/>
        <v>51.629999999999981</v>
      </c>
      <c r="T112" s="69">
        <f t="shared" si="50"/>
        <v>54.499999999999979</v>
      </c>
      <c r="U112" s="69">
        <f t="shared" si="50"/>
        <v>57.369999999999976</v>
      </c>
      <c r="V112" s="69">
        <f t="shared" si="50"/>
        <v>60.239999999999974</v>
      </c>
      <c r="W112" s="69">
        <f t="shared" si="50"/>
        <v>63.109999999999971</v>
      </c>
      <c r="X112" s="69">
        <f t="shared" si="50"/>
        <v>65.979999999999976</v>
      </c>
      <c r="Y112" s="69">
        <f t="shared" si="50"/>
        <v>68.84999999999998</v>
      </c>
      <c r="Z112" s="69">
        <f t="shared" si="50"/>
        <v>71.719999999999985</v>
      </c>
      <c r="AA112" s="69">
        <f t="shared" si="50"/>
        <v>74.589999999999989</v>
      </c>
      <c r="AB112" s="69"/>
      <c r="AC112" s="69"/>
      <c r="AD112" s="69"/>
      <c r="AE112" s="69"/>
      <c r="AF112" s="69"/>
      <c r="AG112" s="69"/>
      <c r="AH112" s="9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</row>
    <row r="113" spans="1:70" s="15" customFormat="1" ht="15.95" customHeight="1" outlineLevel="2" x14ac:dyDescent="0.3">
      <c r="A113" s="297">
        <v>29</v>
      </c>
      <c r="B113" s="299" t="s">
        <v>445</v>
      </c>
      <c r="C113" s="46" t="s">
        <v>265</v>
      </c>
      <c r="D113" s="297" t="s">
        <v>10</v>
      </c>
      <c r="E113" s="44" t="s">
        <v>11</v>
      </c>
      <c r="F113" s="42" t="s">
        <v>11</v>
      </c>
      <c r="G113" s="45" t="s">
        <v>30</v>
      </c>
      <c r="H113" s="46">
        <v>0.71699999999999997</v>
      </c>
      <c r="I113" s="62">
        <v>1</v>
      </c>
      <c r="J113" s="69">
        <v>47</v>
      </c>
      <c r="K113" s="238">
        <f t="shared" si="13"/>
        <v>33.698999999999998</v>
      </c>
      <c r="L113" s="69">
        <f>(K113+3.37)</f>
        <v>37.068999999999996</v>
      </c>
      <c r="M113" s="69">
        <f t="shared" ref="M113:AA113" si="51">(L113+3.37)</f>
        <v>40.438999999999993</v>
      </c>
      <c r="N113" s="69">
        <f t="shared" si="51"/>
        <v>43.80899999999999</v>
      </c>
      <c r="O113" s="69">
        <f t="shared" si="51"/>
        <v>47.178999999999988</v>
      </c>
      <c r="P113" s="69">
        <f t="shared" si="51"/>
        <v>50.548999999999985</v>
      </c>
      <c r="Q113" s="69">
        <f t="shared" si="51"/>
        <v>53.918999999999983</v>
      </c>
      <c r="R113" s="69">
        <f t="shared" si="51"/>
        <v>57.28899999999998</v>
      </c>
      <c r="S113" s="69">
        <f t="shared" si="51"/>
        <v>60.658999999999978</v>
      </c>
      <c r="T113" s="69">
        <f t="shared" si="51"/>
        <v>64.028999999999982</v>
      </c>
      <c r="U113" s="69">
        <f t="shared" si="51"/>
        <v>67.398999999999987</v>
      </c>
      <c r="V113" s="69">
        <f t="shared" si="51"/>
        <v>70.768999999999991</v>
      </c>
      <c r="W113" s="69">
        <f t="shared" si="51"/>
        <v>74.138999999999996</v>
      </c>
      <c r="X113" s="69">
        <f t="shared" si="51"/>
        <v>77.509</v>
      </c>
      <c r="Y113" s="69">
        <f t="shared" si="51"/>
        <v>80.879000000000005</v>
      </c>
      <c r="Z113" s="69">
        <f t="shared" si="51"/>
        <v>84.249000000000009</v>
      </c>
      <c r="AA113" s="69">
        <f t="shared" si="51"/>
        <v>87.619000000000014</v>
      </c>
      <c r="AB113" s="69"/>
      <c r="AC113" s="69"/>
      <c r="AD113" s="69"/>
      <c r="AE113" s="69"/>
      <c r="AF113" s="69"/>
      <c r="AG113" s="69"/>
      <c r="AH113" s="9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</row>
    <row r="114" spans="1:70" s="15" customFormat="1" ht="15.95" customHeight="1" outlineLevel="2" x14ac:dyDescent="0.3">
      <c r="A114" s="297">
        <v>30</v>
      </c>
      <c r="B114" s="299" t="s">
        <v>445</v>
      </c>
      <c r="C114" s="46" t="s">
        <v>266</v>
      </c>
      <c r="D114" s="297" t="s">
        <v>10</v>
      </c>
      <c r="E114" s="44" t="s">
        <v>11</v>
      </c>
      <c r="F114" s="42" t="s">
        <v>11</v>
      </c>
      <c r="G114" s="45" t="s">
        <v>30</v>
      </c>
      <c r="H114" s="46">
        <v>0.67100000000000004</v>
      </c>
      <c r="I114" s="62">
        <v>1</v>
      </c>
      <c r="J114" s="69">
        <v>47</v>
      </c>
      <c r="K114" s="238">
        <f t="shared" si="13"/>
        <v>31.537000000000003</v>
      </c>
      <c r="L114" s="69">
        <f>(K114+3.15)</f>
        <v>34.687000000000005</v>
      </c>
      <c r="M114" s="69">
        <f t="shared" ref="M114:AA114" si="52">(L114+3.15)</f>
        <v>37.837000000000003</v>
      </c>
      <c r="N114" s="69">
        <f t="shared" si="52"/>
        <v>40.987000000000002</v>
      </c>
      <c r="O114" s="69">
        <f t="shared" si="52"/>
        <v>44.137</v>
      </c>
      <c r="P114" s="69">
        <f t="shared" si="52"/>
        <v>47.286999999999999</v>
      </c>
      <c r="Q114" s="69">
        <f t="shared" si="52"/>
        <v>50.436999999999998</v>
      </c>
      <c r="R114" s="69">
        <f t="shared" si="52"/>
        <v>53.586999999999996</v>
      </c>
      <c r="S114" s="69">
        <f t="shared" si="52"/>
        <v>56.736999999999995</v>
      </c>
      <c r="T114" s="69">
        <f t="shared" si="52"/>
        <v>59.886999999999993</v>
      </c>
      <c r="U114" s="69">
        <f t="shared" si="52"/>
        <v>63.036999999999992</v>
      </c>
      <c r="V114" s="69">
        <f t="shared" si="52"/>
        <v>66.186999999999998</v>
      </c>
      <c r="W114" s="69">
        <f t="shared" si="52"/>
        <v>69.337000000000003</v>
      </c>
      <c r="X114" s="69">
        <f t="shared" si="52"/>
        <v>72.487000000000009</v>
      </c>
      <c r="Y114" s="69">
        <f t="shared" si="52"/>
        <v>75.637000000000015</v>
      </c>
      <c r="Z114" s="69">
        <f t="shared" si="52"/>
        <v>78.78700000000002</v>
      </c>
      <c r="AA114" s="69">
        <f t="shared" si="52"/>
        <v>81.937000000000026</v>
      </c>
      <c r="AB114" s="69"/>
      <c r="AC114" s="69"/>
      <c r="AD114" s="69"/>
      <c r="AE114" s="69"/>
      <c r="AF114" s="69"/>
      <c r="AG114" s="69"/>
      <c r="AH114" s="9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</row>
    <row r="115" spans="1:70" s="15" customFormat="1" ht="15.95" customHeight="1" outlineLevel="2" x14ac:dyDescent="0.3">
      <c r="A115" s="297">
        <v>31</v>
      </c>
      <c r="B115" s="299" t="s">
        <v>445</v>
      </c>
      <c r="C115" s="46" t="s">
        <v>267</v>
      </c>
      <c r="D115" s="297" t="s">
        <v>10</v>
      </c>
      <c r="E115" s="44" t="s">
        <v>11</v>
      </c>
      <c r="F115" s="42" t="s">
        <v>11</v>
      </c>
      <c r="G115" s="45" t="s">
        <v>30</v>
      </c>
      <c r="H115" s="46">
        <v>1.1819999999999999</v>
      </c>
      <c r="I115" s="62">
        <v>1.2</v>
      </c>
      <c r="J115" s="69">
        <v>47</v>
      </c>
      <c r="K115" s="238">
        <f t="shared" si="13"/>
        <v>66.6648</v>
      </c>
      <c r="L115" s="69">
        <f>(K115+6.67)</f>
        <v>73.334800000000001</v>
      </c>
      <c r="M115" s="69">
        <f t="shared" ref="M115:AA115" si="53">(L115+6.67)</f>
        <v>80.004800000000003</v>
      </c>
      <c r="N115" s="69">
        <f t="shared" si="53"/>
        <v>86.674800000000005</v>
      </c>
      <c r="O115" s="69">
        <f t="shared" si="53"/>
        <v>93.344800000000006</v>
      </c>
      <c r="P115" s="69">
        <f t="shared" si="53"/>
        <v>100.01480000000001</v>
      </c>
      <c r="Q115" s="69">
        <f t="shared" si="53"/>
        <v>106.68480000000001</v>
      </c>
      <c r="R115" s="69">
        <f t="shared" si="53"/>
        <v>113.35480000000001</v>
      </c>
      <c r="S115" s="69">
        <f t="shared" si="53"/>
        <v>120.02480000000001</v>
      </c>
      <c r="T115" s="69">
        <f t="shared" si="53"/>
        <v>126.69480000000001</v>
      </c>
      <c r="U115" s="69">
        <f t="shared" si="53"/>
        <v>133.3648</v>
      </c>
      <c r="V115" s="69">
        <f t="shared" si="53"/>
        <v>140.03479999999999</v>
      </c>
      <c r="W115" s="69">
        <f t="shared" si="53"/>
        <v>146.70479999999998</v>
      </c>
      <c r="X115" s="69">
        <f t="shared" si="53"/>
        <v>153.37479999999996</v>
      </c>
      <c r="Y115" s="69">
        <f t="shared" si="53"/>
        <v>160.04479999999995</v>
      </c>
      <c r="Z115" s="69">
        <f t="shared" si="53"/>
        <v>166.71479999999994</v>
      </c>
      <c r="AA115" s="69">
        <f t="shared" si="53"/>
        <v>173.38479999999993</v>
      </c>
      <c r="AB115" s="69"/>
      <c r="AC115" s="69"/>
      <c r="AD115" s="69"/>
      <c r="AE115" s="69"/>
      <c r="AF115" s="69"/>
      <c r="AG115" s="69"/>
      <c r="AH115" s="9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</row>
    <row r="116" spans="1:70" s="15" customFormat="1" ht="15.95" customHeight="1" outlineLevel="2" x14ac:dyDescent="0.3">
      <c r="A116" s="297">
        <v>32</v>
      </c>
      <c r="B116" s="299" t="s">
        <v>445</v>
      </c>
      <c r="C116" s="46" t="s">
        <v>268</v>
      </c>
      <c r="D116" s="297" t="s">
        <v>10</v>
      </c>
      <c r="E116" s="44" t="s">
        <v>11</v>
      </c>
      <c r="F116" s="42" t="s">
        <v>11</v>
      </c>
      <c r="G116" s="45" t="s">
        <v>30</v>
      </c>
      <c r="H116" s="46">
        <v>0.72899999999999998</v>
      </c>
      <c r="I116" s="62">
        <v>1</v>
      </c>
      <c r="J116" s="69">
        <v>47</v>
      </c>
      <c r="K116" s="238">
        <f t="shared" si="13"/>
        <v>34.262999999999998</v>
      </c>
      <c r="L116" s="69">
        <f>(K116+3.43)</f>
        <v>37.692999999999998</v>
      </c>
      <c r="M116" s="69">
        <f t="shared" ref="M116:AA116" si="54">(L116+3.43)</f>
        <v>41.122999999999998</v>
      </c>
      <c r="N116" s="69">
        <f t="shared" si="54"/>
        <v>44.552999999999997</v>
      </c>
      <c r="O116" s="69">
        <f t="shared" si="54"/>
        <v>47.982999999999997</v>
      </c>
      <c r="P116" s="69">
        <f t="shared" si="54"/>
        <v>51.412999999999997</v>
      </c>
      <c r="Q116" s="69">
        <f t="shared" si="54"/>
        <v>54.842999999999996</v>
      </c>
      <c r="R116" s="69">
        <f t="shared" si="54"/>
        <v>58.272999999999996</v>
      </c>
      <c r="S116" s="69">
        <f t="shared" si="54"/>
        <v>61.702999999999996</v>
      </c>
      <c r="T116" s="69">
        <f t="shared" si="54"/>
        <v>65.132999999999996</v>
      </c>
      <c r="U116" s="69">
        <f t="shared" si="54"/>
        <v>68.563000000000002</v>
      </c>
      <c r="V116" s="69">
        <f t="shared" si="54"/>
        <v>71.993000000000009</v>
      </c>
      <c r="W116" s="69">
        <f t="shared" si="54"/>
        <v>75.423000000000016</v>
      </c>
      <c r="X116" s="69">
        <f t="shared" si="54"/>
        <v>78.853000000000023</v>
      </c>
      <c r="Y116" s="69">
        <f t="shared" si="54"/>
        <v>82.28300000000003</v>
      </c>
      <c r="Z116" s="69">
        <f t="shared" si="54"/>
        <v>85.713000000000036</v>
      </c>
      <c r="AA116" s="69">
        <f t="shared" si="54"/>
        <v>89.143000000000043</v>
      </c>
      <c r="AB116" s="69"/>
      <c r="AC116" s="69"/>
      <c r="AD116" s="69"/>
      <c r="AE116" s="69"/>
      <c r="AF116" s="69"/>
      <c r="AG116" s="69"/>
      <c r="AH116" s="9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</row>
    <row r="117" spans="1:70" s="15" customFormat="1" ht="15.95" customHeight="1" outlineLevel="2" x14ac:dyDescent="0.3">
      <c r="A117" s="297">
        <v>33</v>
      </c>
      <c r="B117" s="299" t="s">
        <v>445</v>
      </c>
      <c r="C117" s="46" t="s">
        <v>269</v>
      </c>
      <c r="D117" s="297" t="s">
        <v>10</v>
      </c>
      <c r="E117" s="44" t="s">
        <v>11</v>
      </c>
      <c r="F117" s="42" t="s">
        <v>11</v>
      </c>
      <c r="G117" s="45" t="s">
        <v>30</v>
      </c>
      <c r="H117" s="46">
        <v>0.52700000000000002</v>
      </c>
      <c r="I117" s="62">
        <v>1</v>
      </c>
      <c r="J117" s="69">
        <v>47</v>
      </c>
      <c r="K117" s="238">
        <f t="shared" si="13"/>
        <v>24.769000000000002</v>
      </c>
      <c r="L117" s="69">
        <f>(K117+2.48)</f>
        <v>27.249000000000002</v>
      </c>
      <c r="M117" s="69">
        <f t="shared" ref="M117:AA117" si="55">(L117+2.48)</f>
        <v>29.729000000000003</v>
      </c>
      <c r="N117" s="69">
        <f t="shared" si="55"/>
        <v>32.209000000000003</v>
      </c>
      <c r="O117" s="69">
        <f t="shared" si="55"/>
        <v>34.689</v>
      </c>
      <c r="P117" s="69">
        <f t="shared" si="55"/>
        <v>37.168999999999997</v>
      </c>
      <c r="Q117" s="69">
        <f t="shared" si="55"/>
        <v>39.648999999999994</v>
      </c>
      <c r="R117" s="69">
        <f t="shared" si="55"/>
        <v>42.128999999999991</v>
      </c>
      <c r="S117" s="69">
        <f t="shared" si="55"/>
        <v>44.608999999999988</v>
      </c>
      <c r="T117" s="69">
        <f t="shared" si="55"/>
        <v>47.088999999999984</v>
      </c>
      <c r="U117" s="69">
        <f t="shared" si="55"/>
        <v>49.568999999999981</v>
      </c>
      <c r="V117" s="69">
        <f t="shared" si="55"/>
        <v>52.048999999999978</v>
      </c>
      <c r="W117" s="69">
        <f t="shared" si="55"/>
        <v>54.528999999999975</v>
      </c>
      <c r="X117" s="69">
        <f t="shared" si="55"/>
        <v>57.008999999999972</v>
      </c>
      <c r="Y117" s="69">
        <f t="shared" si="55"/>
        <v>59.488999999999969</v>
      </c>
      <c r="Z117" s="69">
        <f t="shared" si="55"/>
        <v>61.968999999999966</v>
      </c>
      <c r="AA117" s="69">
        <f t="shared" si="55"/>
        <v>64.44899999999997</v>
      </c>
      <c r="AB117" s="69"/>
      <c r="AC117" s="69"/>
      <c r="AD117" s="69"/>
      <c r="AE117" s="69"/>
      <c r="AF117" s="69"/>
      <c r="AG117" s="69"/>
      <c r="AH117" s="9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</row>
    <row r="118" spans="1:70" s="15" customFormat="1" ht="15.95" customHeight="1" outlineLevel="2" x14ac:dyDescent="0.3">
      <c r="A118" s="297">
        <v>34</v>
      </c>
      <c r="B118" s="299" t="s">
        <v>445</v>
      </c>
      <c r="C118" s="46" t="s">
        <v>270</v>
      </c>
      <c r="D118" s="297" t="s">
        <v>10</v>
      </c>
      <c r="E118" s="44" t="s">
        <v>11</v>
      </c>
      <c r="F118" s="42" t="s">
        <v>11</v>
      </c>
      <c r="G118" s="45" t="s">
        <v>30</v>
      </c>
      <c r="H118" s="46">
        <v>1.7949999999999999</v>
      </c>
      <c r="I118" s="62">
        <v>1.2</v>
      </c>
      <c r="J118" s="69">
        <v>47</v>
      </c>
      <c r="K118" s="238">
        <f t="shared" si="13"/>
        <v>101.238</v>
      </c>
      <c r="L118" s="69">
        <f>(K118+10.12)</f>
        <v>111.358</v>
      </c>
      <c r="M118" s="69">
        <f t="shared" ref="M118:AA118" si="56">(L118+10.12)</f>
        <v>121.47800000000001</v>
      </c>
      <c r="N118" s="69">
        <f t="shared" si="56"/>
        <v>131.59800000000001</v>
      </c>
      <c r="O118" s="69">
        <f t="shared" si="56"/>
        <v>141.71800000000002</v>
      </c>
      <c r="P118" s="69">
        <f t="shared" si="56"/>
        <v>151.83800000000002</v>
      </c>
      <c r="Q118" s="69">
        <f t="shared" si="56"/>
        <v>161.95800000000003</v>
      </c>
      <c r="R118" s="69">
        <f t="shared" si="56"/>
        <v>172.07800000000003</v>
      </c>
      <c r="S118" s="69">
        <f t="shared" si="56"/>
        <v>182.19800000000004</v>
      </c>
      <c r="T118" s="69">
        <f t="shared" si="56"/>
        <v>192.31800000000004</v>
      </c>
      <c r="U118" s="69">
        <f t="shared" si="56"/>
        <v>202.43800000000005</v>
      </c>
      <c r="V118" s="69">
        <f t="shared" si="56"/>
        <v>212.55800000000005</v>
      </c>
      <c r="W118" s="69">
        <f t="shared" si="56"/>
        <v>222.67800000000005</v>
      </c>
      <c r="X118" s="69">
        <f t="shared" si="56"/>
        <v>232.79800000000006</v>
      </c>
      <c r="Y118" s="69">
        <f t="shared" si="56"/>
        <v>242.91800000000006</v>
      </c>
      <c r="Z118" s="69">
        <f t="shared" si="56"/>
        <v>253.03800000000007</v>
      </c>
      <c r="AA118" s="69">
        <f t="shared" si="56"/>
        <v>263.15800000000007</v>
      </c>
      <c r="AB118" s="69"/>
      <c r="AC118" s="69"/>
      <c r="AD118" s="69"/>
      <c r="AE118" s="69"/>
      <c r="AF118" s="69"/>
      <c r="AG118" s="69"/>
      <c r="AH118" s="9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</row>
    <row r="119" spans="1:70" s="15" customFormat="1" ht="15.95" customHeight="1" outlineLevel="2" x14ac:dyDescent="0.3">
      <c r="A119" s="297">
        <v>35</v>
      </c>
      <c r="B119" s="299" t="s">
        <v>445</v>
      </c>
      <c r="C119" s="46" t="s">
        <v>271</v>
      </c>
      <c r="D119" s="297" t="s">
        <v>10</v>
      </c>
      <c r="E119" s="44" t="s">
        <v>11</v>
      </c>
      <c r="F119" s="42" t="s">
        <v>11</v>
      </c>
      <c r="G119" s="45" t="s">
        <v>30</v>
      </c>
      <c r="H119" s="46">
        <v>1.0189999999999999</v>
      </c>
      <c r="I119" s="62">
        <v>1.2</v>
      </c>
      <c r="J119" s="69">
        <v>47</v>
      </c>
      <c r="K119" s="238">
        <f t="shared" si="13"/>
        <v>57.471599999999995</v>
      </c>
      <c r="L119" s="69">
        <f>(K119+5.75)</f>
        <v>63.221599999999995</v>
      </c>
      <c r="M119" s="69">
        <f t="shared" ref="M119:AA119" si="57">(L119+5.75)</f>
        <v>68.971599999999995</v>
      </c>
      <c r="N119" s="69">
        <f t="shared" si="57"/>
        <v>74.721599999999995</v>
      </c>
      <c r="O119" s="69">
        <f t="shared" si="57"/>
        <v>80.471599999999995</v>
      </c>
      <c r="P119" s="69">
        <f t="shared" si="57"/>
        <v>86.221599999999995</v>
      </c>
      <c r="Q119" s="69">
        <f t="shared" si="57"/>
        <v>91.971599999999995</v>
      </c>
      <c r="R119" s="69">
        <f t="shared" si="57"/>
        <v>97.721599999999995</v>
      </c>
      <c r="S119" s="69">
        <f t="shared" si="57"/>
        <v>103.4716</v>
      </c>
      <c r="T119" s="69">
        <f t="shared" si="57"/>
        <v>109.2216</v>
      </c>
      <c r="U119" s="69">
        <f t="shared" si="57"/>
        <v>114.9716</v>
      </c>
      <c r="V119" s="69">
        <f t="shared" si="57"/>
        <v>120.7216</v>
      </c>
      <c r="W119" s="69">
        <f t="shared" si="57"/>
        <v>126.4716</v>
      </c>
      <c r="X119" s="69">
        <f t="shared" si="57"/>
        <v>132.2216</v>
      </c>
      <c r="Y119" s="69">
        <f t="shared" si="57"/>
        <v>137.9716</v>
      </c>
      <c r="Z119" s="69">
        <f t="shared" si="57"/>
        <v>143.7216</v>
      </c>
      <c r="AA119" s="69">
        <f t="shared" si="57"/>
        <v>149.4716</v>
      </c>
      <c r="AB119" s="69"/>
      <c r="AC119" s="69"/>
      <c r="AD119" s="69"/>
      <c r="AE119" s="69"/>
      <c r="AF119" s="69"/>
      <c r="AG119" s="69"/>
      <c r="AH119" s="9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</row>
    <row r="120" spans="1:70" s="15" customFormat="1" ht="15.95" customHeight="1" outlineLevel="2" x14ac:dyDescent="0.3">
      <c r="A120" s="297">
        <v>36</v>
      </c>
      <c r="B120" s="299" t="s">
        <v>445</v>
      </c>
      <c r="C120" s="46" t="s">
        <v>272</v>
      </c>
      <c r="D120" s="297" t="s">
        <v>10</v>
      </c>
      <c r="E120" s="44" t="s">
        <v>11</v>
      </c>
      <c r="F120" s="42" t="s">
        <v>11</v>
      </c>
      <c r="G120" s="45" t="s">
        <v>30</v>
      </c>
      <c r="H120" s="46">
        <v>1.107</v>
      </c>
      <c r="I120" s="62">
        <v>1.2</v>
      </c>
      <c r="J120" s="69">
        <v>47</v>
      </c>
      <c r="K120" s="238">
        <f t="shared" si="13"/>
        <v>62.434800000000003</v>
      </c>
      <c r="L120" s="69">
        <f>(K120+6.24)</f>
        <v>68.674800000000005</v>
      </c>
      <c r="M120" s="69">
        <f t="shared" ref="M120:AA120" si="58">(L120+6.24)</f>
        <v>74.9148</v>
      </c>
      <c r="N120" s="69">
        <f t="shared" si="58"/>
        <v>81.154799999999994</v>
      </c>
      <c r="O120" s="69">
        <f t="shared" si="58"/>
        <v>87.394799999999989</v>
      </c>
      <c r="P120" s="69">
        <f t="shared" si="58"/>
        <v>93.634799999999984</v>
      </c>
      <c r="Q120" s="69">
        <f t="shared" si="58"/>
        <v>99.874799999999979</v>
      </c>
      <c r="R120" s="69">
        <f t="shared" si="58"/>
        <v>106.11479999999997</v>
      </c>
      <c r="S120" s="69">
        <f t="shared" si="58"/>
        <v>112.35479999999997</v>
      </c>
      <c r="T120" s="69">
        <f t="shared" si="58"/>
        <v>118.59479999999996</v>
      </c>
      <c r="U120" s="69">
        <f t="shared" si="58"/>
        <v>124.83479999999996</v>
      </c>
      <c r="V120" s="69">
        <f t="shared" si="58"/>
        <v>131.07479999999995</v>
      </c>
      <c r="W120" s="69">
        <f t="shared" si="58"/>
        <v>137.31479999999996</v>
      </c>
      <c r="X120" s="69">
        <f t="shared" si="58"/>
        <v>143.55479999999997</v>
      </c>
      <c r="Y120" s="69">
        <f t="shared" si="58"/>
        <v>149.79479999999998</v>
      </c>
      <c r="Z120" s="69">
        <f t="shared" si="58"/>
        <v>156.03479999999999</v>
      </c>
      <c r="AA120" s="69">
        <f t="shared" si="58"/>
        <v>162.2748</v>
      </c>
      <c r="AB120" s="69"/>
      <c r="AC120" s="69"/>
      <c r="AD120" s="69"/>
      <c r="AE120" s="69"/>
      <c r="AF120" s="69"/>
      <c r="AG120" s="69"/>
      <c r="AH120" s="9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</row>
    <row r="121" spans="1:70" s="15" customFormat="1" ht="15.95" customHeight="1" outlineLevel="2" x14ac:dyDescent="0.3">
      <c r="A121" s="297">
        <v>37</v>
      </c>
      <c r="B121" s="299" t="s">
        <v>445</v>
      </c>
      <c r="C121" s="46" t="s">
        <v>273</v>
      </c>
      <c r="D121" s="297" t="s">
        <v>10</v>
      </c>
      <c r="E121" s="44" t="s">
        <v>11</v>
      </c>
      <c r="F121" s="42" t="s">
        <v>11</v>
      </c>
      <c r="G121" s="45" t="s">
        <v>30</v>
      </c>
      <c r="H121" s="46">
        <v>0.748</v>
      </c>
      <c r="I121" s="62">
        <v>1</v>
      </c>
      <c r="J121" s="69">
        <v>47</v>
      </c>
      <c r="K121" s="238">
        <f t="shared" si="13"/>
        <v>35.155999999999999</v>
      </c>
      <c r="L121" s="69">
        <f>(K121+3.52)</f>
        <v>38.676000000000002</v>
      </c>
      <c r="M121" s="69">
        <f t="shared" ref="M121:AA121" si="59">(L121+3.52)</f>
        <v>42.196000000000005</v>
      </c>
      <c r="N121" s="69">
        <f t="shared" si="59"/>
        <v>45.716000000000008</v>
      </c>
      <c r="O121" s="69">
        <f t="shared" si="59"/>
        <v>49.236000000000011</v>
      </c>
      <c r="P121" s="69">
        <f t="shared" si="59"/>
        <v>52.756000000000014</v>
      </c>
      <c r="Q121" s="69">
        <f t="shared" si="59"/>
        <v>56.276000000000018</v>
      </c>
      <c r="R121" s="69">
        <f t="shared" si="59"/>
        <v>59.796000000000021</v>
      </c>
      <c r="S121" s="69">
        <f t="shared" si="59"/>
        <v>63.316000000000024</v>
      </c>
      <c r="T121" s="69">
        <f t="shared" si="59"/>
        <v>66.836000000000027</v>
      </c>
      <c r="U121" s="69">
        <f t="shared" si="59"/>
        <v>70.356000000000023</v>
      </c>
      <c r="V121" s="69">
        <f t="shared" si="59"/>
        <v>73.876000000000019</v>
      </c>
      <c r="W121" s="69">
        <f t="shared" si="59"/>
        <v>77.396000000000015</v>
      </c>
      <c r="X121" s="69">
        <f t="shared" si="59"/>
        <v>80.916000000000011</v>
      </c>
      <c r="Y121" s="69">
        <f t="shared" si="59"/>
        <v>84.436000000000007</v>
      </c>
      <c r="Z121" s="69">
        <f t="shared" si="59"/>
        <v>87.956000000000003</v>
      </c>
      <c r="AA121" s="69">
        <f t="shared" si="59"/>
        <v>91.475999999999999</v>
      </c>
      <c r="AB121" s="69"/>
      <c r="AC121" s="69"/>
      <c r="AD121" s="69"/>
      <c r="AE121" s="69"/>
      <c r="AF121" s="69"/>
      <c r="AG121" s="69"/>
      <c r="AH121" s="9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</row>
    <row r="122" spans="1:70" s="15" customFormat="1" ht="15.95" customHeight="1" outlineLevel="2" x14ac:dyDescent="0.3">
      <c r="A122" s="297">
        <v>38</v>
      </c>
      <c r="B122" s="299" t="s">
        <v>445</v>
      </c>
      <c r="C122" s="46" t="s">
        <v>274</v>
      </c>
      <c r="D122" s="297" t="s">
        <v>10</v>
      </c>
      <c r="E122" s="44" t="s">
        <v>11</v>
      </c>
      <c r="F122" s="42" t="s">
        <v>11</v>
      </c>
      <c r="G122" s="45" t="s">
        <v>30</v>
      </c>
      <c r="H122" s="46">
        <v>0.97899999999999998</v>
      </c>
      <c r="I122" s="62">
        <v>1</v>
      </c>
      <c r="J122" s="69">
        <v>47</v>
      </c>
      <c r="K122" s="238">
        <f t="shared" si="13"/>
        <v>46.012999999999998</v>
      </c>
      <c r="L122" s="69">
        <f>(K122+4.6)</f>
        <v>50.613</v>
      </c>
      <c r="M122" s="69">
        <f t="shared" ref="M122:AA122" si="60">(L122+4.6)</f>
        <v>55.213000000000001</v>
      </c>
      <c r="N122" s="69">
        <f t="shared" si="60"/>
        <v>59.813000000000002</v>
      </c>
      <c r="O122" s="69">
        <f t="shared" si="60"/>
        <v>64.412999999999997</v>
      </c>
      <c r="P122" s="69">
        <f t="shared" si="60"/>
        <v>69.012999999999991</v>
      </c>
      <c r="Q122" s="69">
        <f t="shared" si="60"/>
        <v>73.612999999999985</v>
      </c>
      <c r="R122" s="69">
        <f t="shared" si="60"/>
        <v>78.21299999999998</v>
      </c>
      <c r="S122" s="69">
        <f t="shared" si="60"/>
        <v>82.812999999999974</v>
      </c>
      <c r="T122" s="69">
        <f t="shared" si="60"/>
        <v>87.412999999999968</v>
      </c>
      <c r="U122" s="69">
        <f t="shared" si="60"/>
        <v>92.012999999999963</v>
      </c>
      <c r="V122" s="69">
        <f t="shared" si="60"/>
        <v>96.612999999999957</v>
      </c>
      <c r="W122" s="69">
        <f t="shared" si="60"/>
        <v>101.21299999999995</v>
      </c>
      <c r="X122" s="69">
        <f t="shared" si="60"/>
        <v>105.81299999999995</v>
      </c>
      <c r="Y122" s="69">
        <f t="shared" si="60"/>
        <v>110.41299999999994</v>
      </c>
      <c r="Z122" s="69">
        <f t="shared" si="60"/>
        <v>115.01299999999993</v>
      </c>
      <c r="AA122" s="69">
        <f t="shared" si="60"/>
        <v>119.61299999999993</v>
      </c>
      <c r="AB122" s="69"/>
      <c r="AC122" s="69"/>
      <c r="AD122" s="69"/>
      <c r="AE122" s="69"/>
      <c r="AF122" s="69"/>
      <c r="AG122" s="69"/>
      <c r="AH122" s="9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</row>
    <row r="123" spans="1:70" s="15" customFormat="1" ht="15.95" customHeight="1" outlineLevel="2" x14ac:dyDescent="0.3">
      <c r="A123" s="297">
        <v>39</v>
      </c>
      <c r="B123" s="299" t="s">
        <v>445</v>
      </c>
      <c r="C123" s="46" t="s">
        <v>275</v>
      </c>
      <c r="D123" s="297" t="s">
        <v>10</v>
      </c>
      <c r="E123" s="44" t="s">
        <v>11</v>
      </c>
      <c r="F123" s="42" t="s">
        <v>11</v>
      </c>
      <c r="G123" s="45" t="s">
        <v>30</v>
      </c>
      <c r="H123" s="46">
        <v>0.70099999999999996</v>
      </c>
      <c r="I123" s="62">
        <v>1</v>
      </c>
      <c r="J123" s="69">
        <v>47</v>
      </c>
      <c r="K123" s="238">
        <f t="shared" si="13"/>
        <v>32.946999999999996</v>
      </c>
      <c r="L123" s="69">
        <f>(K123+3.3)</f>
        <v>36.246999999999993</v>
      </c>
      <c r="M123" s="69">
        <f t="shared" ref="M123:AA123" si="61">(L123+3.3)</f>
        <v>39.54699999999999</v>
      </c>
      <c r="N123" s="69">
        <f t="shared" si="61"/>
        <v>42.846999999999987</v>
      </c>
      <c r="O123" s="69">
        <f t="shared" si="61"/>
        <v>46.146999999999984</v>
      </c>
      <c r="P123" s="69">
        <f t="shared" si="61"/>
        <v>49.446999999999981</v>
      </c>
      <c r="Q123" s="69">
        <f t="shared" si="61"/>
        <v>52.746999999999979</v>
      </c>
      <c r="R123" s="69">
        <f t="shared" si="61"/>
        <v>56.046999999999976</v>
      </c>
      <c r="S123" s="69">
        <f t="shared" si="61"/>
        <v>59.346999999999973</v>
      </c>
      <c r="T123" s="69">
        <f t="shared" si="61"/>
        <v>62.64699999999997</v>
      </c>
      <c r="U123" s="69">
        <f t="shared" si="61"/>
        <v>65.946999999999974</v>
      </c>
      <c r="V123" s="69">
        <f t="shared" si="61"/>
        <v>69.246999999999971</v>
      </c>
      <c r="W123" s="69">
        <f t="shared" si="61"/>
        <v>72.546999999999969</v>
      </c>
      <c r="X123" s="69">
        <f t="shared" si="61"/>
        <v>75.846999999999966</v>
      </c>
      <c r="Y123" s="69">
        <f t="shared" si="61"/>
        <v>79.146999999999963</v>
      </c>
      <c r="Z123" s="69">
        <f t="shared" si="61"/>
        <v>82.44699999999996</v>
      </c>
      <c r="AA123" s="69">
        <f t="shared" si="61"/>
        <v>85.746999999999957</v>
      </c>
      <c r="AB123" s="69"/>
      <c r="AC123" s="69"/>
      <c r="AD123" s="69"/>
      <c r="AE123" s="69"/>
      <c r="AF123" s="69"/>
      <c r="AG123" s="69"/>
      <c r="AH123" s="9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</row>
    <row r="124" spans="1:70" s="15" customFormat="1" ht="15.95" customHeight="1" outlineLevel="2" x14ac:dyDescent="0.3">
      <c r="A124" s="297">
        <v>40</v>
      </c>
      <c r="B124" s="299" t="s">
        <v>445</v>
      </c>
      <c r="C124" s="46" t="s">
        <v>276</v>
      </c>
      <c r="D124" s="297" t="s">
        <v>10</v>
      </c>
      <c r="E124" s="44" t="s">
        <v>11</v>
      </c>
      <c r="F124" s="42" t="s">
        <v>11</v>
      </c>
      <c r="G124" s="45" t="s">
        <v>30</v>
      </c>
      <c r="H124" s="46">
        <v>0.622</v>
      </c>
      <c r="I124" s="62">
        <v>1</v>
      </c>
      <c r="J124" s="69">
        <v>47</v>
      </c>
      <c r="K124" s="238">
        <f t="shared" si="13"/>
        <v>29.233999999999998</v>
      </c>
      <c r="L124" s="69">
        <f>(K124+2.92)</f>
        <v>32.153999999999996</v>
      </c>
      <c r="M124" s="69">
        <f t="shared" ref="M124:AA124" si="62">(L124+2.92)</f>
        <v>35.073999999999998</v>
      </c>
      <c r="N124" s="69">
        <f t="shared" si="62"/>
        <v>37.994</v>
      </c>
      <c r="O124" s="69">
        <f t="shared" si="62"/>
        <v>40.914000000000001</v>
      </c>
      <c r="P124" s="69">
        <f t="shared" si="62"/>
        <v>43.834000000000003</v>
      </c>
      <c r="Q124" s="69">
        <f t="shared" si="62"/>
        <v>46.754000000000005</v>
      </c>
      <c r="R124" s="69">
        <f t="shared" si="62"/>
        <v>49.674000000000007</v>
      </c>
      <c r="S124" s="69">
        <f t="shared" si="62"/>
        <v>52.594000000000008</v>
      </c>
      <c r="T124" s="69">
        <f t="shared" si="62"/>
        <v>55.51400000000001</v>
      </c>
      <c r="U124" s="69">
        <f t="shared" si="62"/>
        <v>58.434000000000012</v>
      </c>
      <c r="V124" s="69">
        <f t="shared" si="62"/>
        <v>61.354000000000013</v>
      </c>
      <c r="W124" s="69">
        <f t="shared" si="62"/>
        <v>64.274000000000015</v>
      </c>
      <c r="X124" s="69">
        <f t="shared" si="62"/>
        <v>67.194000000000017</v>
      </c>
      <c r="Y124" s="69">
        <f t="shared" si="62"/>
        <v>70.114000000000019</v>
      </c>
      <c r="Z124" s="69">
        <f t="shared" si="62"/>
        <v>73.03400000000002</v>
      </c>
      <c r="AA124" s="69">
        <f t="shared" si="62"/>
        <v>75.954000000000022</v>
      </c>
      <c r="AB124" s="69"/>
      <c r="AC124" s="69"/>
      <c r="AD124" s="69"/>
      <c r="AE124" s="69"/>
      <c r="AF124" s="69"/>
      <c r="AG124" s="69"/>
      <c r="AH124" s="9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</row>
    <row r="125" spans="1:70" s="15" customFormat="1" ht="15.95" customHeight="1" outlineLevel="2" x14ac:dyDescent="0.3">
      <c r="A125" s="297">
        <v>41</v>
      </c>
      <c r="B125" s="299" t="s">
        <v>445</v>
      </c>
      <c r="C125" s="46" t="s">
        <v>277</v>
      </c>
      <c r="D125" s="297" t="s">
        <v>10</v>
      </c>
      <c r="E125" s="44" t="s">
        <v>11</v>
      </c>
      <c r="F125" s="42" t="s">
        <v>11</v>
      </c>
      <c r="G125" s="45" t="s">
        <v>30</v>
      </c>
      <c r="H125" s="46">
        <v>0.83899999999999997</v>
      </c>
      <c r="I125" s="62">
        <v>1</v>
      </c>
      <c r="J125" s="69">
        <v>47</v>
      </c>
      <c r="K125" s="238">
        <f t="shared" si="13"/>
        <v>39.433</v>
      </c>
      <c r="L125" s="69">
        <f>(K125+3.94)</f>
        <v>43.372999999999998</v>
      </c>
      <c r="M125" s="69">
        <f t="shared" ref="M125:AA125" si="63">(L125+3.94)</f>
        <v>47.312999999999995</v>
      </c>
      <c r="N125" s="69">
        <f t="shared" si="63"/>
        <v>51.252999999999993</v>
      </c>
      <c r="O125" s="69">
        <f t="shared" si="63"/>
        <v>55.192999999999991</v>
      </c>
      <c r="P125" s="69">
        <f t="shared" si="63"/>
        <v>59.132999999999988</v>
      </c>
      <c r="Q125" s="69">
        <f t="shared" si="63"/>
        <v>63.072999999999986</v>
      </c>
      <c r="R125" s="69">
        <f t="shared" si="63"/>
        <v>67.012999999999991</v>
      </c>
      <c r="S125" s="69">
        <f t="shared" si="63"/>
        <v>70.952999999999989</v>
      </c>
      <c r="T125" s="69">
        <f t="shared" si="63"/>
        <v>74.892999999999986</v>
      </c>
      <c r="U125" s="69">
        <f t="shared" si="63"/>
        <v>78.832999999999984</v>
      </c>
      <c r="V125" s="69">
        <f t="shared" si="63"/>
        <v>82.772999999999982</v>
      </c>
      <c r="W125" s="69">
        <f t="shared" si="63"/>
        <v>86.71299999999998</v>
      </c>
      <c r="X125" s="69">
        <f t="shared" si="63"/>
        <v>90.652999999999977</v>
      </c>
      <c r="Y125" s="69">
        <f t="shared" si="63"/>
        <v>94.592999999999975</v>
      </c>
      <c r="Z125" s="69">
        <f t="shared" si="63"/>
        <v>98.532999999999973</v>
      </c>
      <c r="AA125" s="69">
        <f t="shared" si="63"/>
        <v>102.47299999999997</v>
      </c>
      <c r="AB125" s="69"/>
      <c r="AC125" s="69"/>
      <c r="AD125" s="69"/>
      <c r="AE125" s="69"/>
      <c r="AF125" s="69"/>
      <c r="AG125" s="69"/>
      <c r="AH125" s="9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</row>
    <row r="126" spans="1:70" s="15" customFormat="1" ht="15.95" customHeight="1" outlineLevel="2" x14ac:dyDescent="0.3">
      <c r="A126" s="297">
        <v>42</v>
      </c>
      <c r="B126" s="299" t="s">
        <v>445</v>
      </c>
      <c r="C126" s="46" t="s">
        <v>278</v>
      </c>
      <c r="D126" s="297" t="s">
        <v>10</v>
      </c>
      <c r="E126" s="44" t="s">
        <v>11</v>
      </c>
      <c r="F126" s="42" t="s">
        <v>11</v>
      </c>
      <c r="G126" s="45" t="s">
        <v>30</v>
      </c>
      <c r="H126" s="46">
        <v>0.89800000000000002</v>
      </c>
      <c r="I126" s="62">
        <v>1</v>
      </c>
      <c r="J126" s="69">
        <v>47</v>
      </c>
      <c r="K126" s="238">
        <f t="shared" ref="K126:K181" si="64">(H126*I126*J126)</f>
        <v>42.206000000000003</v>
      </c>
      <c r="L126" s="69">
        <f>(K126+4.22)</f>
        <v>46.426000000000002</v>
      </c>
      <c r="M126" s="69">
        <f t="shared" ref="M126:AA126" si="65">(L126+4.22)</f>
        <v>50.646000000000001</v>
      </c>
      <c r="N126" s="69">
        <f t="shared" si="65"/>
        <v>54.866</v>
      </c>
      <c r="O126" s="69">
        <f t="shared" si="65"/>
        <v>59.085999999999999</v>
      </c>
      <c r="P126" s="69">
        <f t="shared" si="65"/>
        <v>63.305999999999997</v>
      </c>
      <c r="Q126" s="69">
        <f t="shared" si="65"/>
        <v>67.525999999999996</v>
      </c>
      <c r="R126" s="69">
        <f t="shared" si="65"/>
        <v>71.745999999999995</v>
      </c>
      <c r="S126" s="69">
        <f t="shared" si="65"/>
        <v>75.965999999999994</v>
      </c>
      <c r="T126" s="69">
        <f t="shared" si="65"/>
        <v>80.185999999999993</v>
      </c>
      <c r="U126" s="69">
        <f t="shared" si="65"/>
        <v>84.405999999999992</v>
      </c>
      <c r="V126" s="69">
        <f t="shared" si="65"/>
        <v>88.625999999999991</v>
      </c>
      <c r="W126" s="69">
        <f t="shared" si="65"/>
        <v>92.845999999999989</v>
      </c>
      <c r="X126" s="69">
        <f t="shared" si="65"/>
        <v>97.065999999999988</v>
      </c>
      <c r="Y126" s="69">
        <f t="shared" si="65"/>
        <v>101.28599999999999</v>
      </c>
      <c r="Z126" s="69">
        <f t="shared" si="65"/>
        <v>105.50599999999999</v>
      </c>
      <c r="AA126" s="69">
        <f t="shared" si="65"/>
        <v>109.72599999999998</v>
      </c>
      <c r="AB126" s="69"/>
      <c r="AC126" s="69"/>
      <c r="AD126" s="69"/>
      <c r="AE126" s="69"/>
      <c r="AF126" s="69"/>
      <c r="AG126" s="69"/>
      <c r="AH126" s="9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</row>
    <row r="127" spans="1:70" s="15" customFormat="1" ht="15.95" customHeight="1" outlineLevel="2" x14ac:dyDescent="0.3">
      <c r="A127" s="297">
        <v>43</v>
      </c>
      <c r="B127" s="299" t="s">
        <v>445</v>
      </c>
      <c r="C127" s="46" t="s">
        <v>279</v>
      </c>
      <c r="D127" s="297" t="s">
        <v>10</v>
      </c>
      <c r="E127" s="44" t="s">
        <v>21</v>
      </c>
      <c r="F127" s="175" t="s">
        <v>21</v>
      </c>
      <c r="G127" s="45" t="s">
        <v>30</v>
      </c>
      <c r="H127" s="46">
        <v>1.577</v>
      </c>
      <c r="I127" s="62">
        <v>1.2</v>
      </c>
      <c r="J127" s="69">
        <v>47</v>
      </c>
      <c r="K127" s="238">
        <f t="shared" si="64"/>
        <v>88.942799999999991</v>
      </c>
      <c r="L127" s="69">
        <f>(K127+8.89)</f>
        <v>97.832799999999992</v>
      </c>
      <c r="M127" s="69">
        <f t="shared" ref="M127:AA127" si="66">(L127+8.89)</f>
        <v>106.72279999999999</v>
      </c>
      <c r="N127" s="69">
        <f t="shared" si="66"/>
        <v>115.61279999999999</v>
      </c>
      <c r="O127" s="69">
        <f t="shared" si="66"/>
        <v>124.50279999999999</v>
      </c>
      <c r="P127" s="69">
        <f t="shared" si="66"/>
        <v>133.39279999999999</v>
      </c>
      <c r="Q127" s="69">
        <f t="shared" si="66"/>
        <v>142.28280000000001</v>
      </c>
      <c r="R127" s="69">
        <f t="shared" si="66"/>
        <v>151.1728</v>
      </c>
      <c r="S127" s="69">
        <f t="shared" si="66"/>
        <v>160.06279999999998</v>
      </c>
      <c r="T127" s="69">
        <f t="shared" si="66"/>
        <v>168.95279999999997</v>
      </c>
      <c r="U127" s="69">
        <f t="shared" si="66"/>
        <v>177.84279999999995</v>
      </c>
      <c r="V127" s="69">
        <f t="shared" si="66"/>
        <v>186.73279999999994</v>
      </c>
      <c r="W127" s="69">
        <f t="shared" si="66"/>
        <v>195.62279999999993</v>
      </c>
      <c r="X127" s="69">
        <f t="shared" si="66"/>
        <v>204.51279999999991</v>
      </c>
      <c r="Y127" s="69">
        <f t="shared" si="66"/>
        <v>213.4027999999999</v>
      </c>
      <c r="Z127" s="69">
        <f t="shared" si="66"/>
        <v>222.29279999999989</v>
      </c>
      <c r="AA127" s="69">
        <f t="shared" si="66"/>
        <v>231.18279999999987</v>
      </c>
      <c r="AB127" s="69"/>
      <c r="AC127" s="69"/>
      <c r="AD127" s="69"/>
      <c r="AE127" s="69"/>
      <c r="AF127" s="69"/>
      <c r="AG127" s="69"/>
      <c r="AH127" s="9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</row>
    <row r="128" spans="1:70" s="15" customFormat="1" ht="15.95" customHeight="1" outlineLevel="2" x14ac:dyDescent="0.3">
      <c r="A128" s="297">
        <v>44</v>
      </c>
      <c r="B128" s="299" t="s">
        <v>445</v>
      </c>
      <c r="C128" s="46" t="s">
        <v>280</v>
      </c>
      <c r="D128" s="297" t="s">
        <v>10</v>
      </c>
      <c r="E128" s="44" t="s">
        <v>11</v>
      </c>
      <c r="F128" s="42" t="s">
        <v>11</v>
      </c>
      <c r="G128" s="45" t="s">
        <v>30</v>
      </c>
      <c r="H128" s="46">
        <v>1.4850000000000001</v>
      </c>
      <c r="I128" s="62">
        <v>1.2</v>
      </c>
      <c r="J128" s="69">
        <v>47</v>
      </c>
      <c r="K128" s="238">
        <f t="shared" si="64"/>
        <v>83.754000000000005</v>
      </c>
      <c r="L128" s="69">
        <f>(K128+8.38)</f>
        <v>92.134</v>
      </c>
      <c r="M128" s="69">
        <f t="shared" ref="M128:AA128" si="67">(L128+8.38)</f>
        <v>100.514</v>
      </c>
      <c r="N128" s="69">
        <f t="shared" si="67"/>
        <v>108.89399999999999</v>
      </c>
      <c r="O128" s="69">
        <f t="shared" si="67"/>
        <v>117.27399999999999</v>
      </c>
      <c r="P128" s="69">
        <f t="shared" si="67"/>
        <v>125.65399999999998</v>
      </c>
      <c r="Q128" s="69">
        <f t="shared" si="67"/>
        <v>134.03399999999999</v>
      </c>
      <c r="R128" s="69">
        <f t="shared" si="67"/>
        <v>142.41399999999999</v>
      </c>
      <c r="S128" s="69">
        <f t="shared" si="67"/>
        <v>150.79399999999998</v>
      </c>
      <c r="T128" s="69">
        <f t="shared" si="67"/>
        <v>159.17399999999998</v>
      </c>
      <c r="U128" s="69">
        <f t="shared" si="67"/>
        <v>167.55399999999997</v>
      </c>
      <c r="V128" s="69">
        <f t="shared" si="67"/>
        <v>175.93399999999997</v>
      </c>
      <c r="W128" s="69">
        <f t="shared" si="67"/>
        <v>184.31399999999996</v>
      </c>
      <c r="X128" s="69">
        <f t="shared" si="67"/>
        <v>192.69399999999996</v>
      </c>
      <c r="Y128" s="69">
        <f t="shared" si="67"/>
        <v>201.07399999999996</v>
      </c>
      <c r="Z128" s="69">
        <f t="shared" si="67"/>
        <v>209.45399999999995</v>
      </c>
      <c r="AA128" s="69">
        <f t="shared" si="67"/>
        <v>217.83399999999995</v>
      </c>
      <c r="AB128" s="69"/>
      <c r="AC128" s="69"/>
      <c r="AD128" s="69"/>
      <c r="AE128" s="69"/>
      <c r="AF128" s="69"/>
      <c r="AG128" s="69"/>
      <c r="AH128" s="9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</row>
    <row r="129" spans="1:70" s="15" customFormat="1" ht="15.95" customHeight="1" outlineLevel="2" x14ac:dyDescent="0.3">
      <c r="A129" s="297">
        <v>45</v>
      </c>
      <c r="B129" s="299" t="s">
        <v>445</v>
      </c>
      <c r="C129" s="46" t="s">
        <v>281</v>
      </c>
      <c r="D129" s="297" t="s">
        <v>10</v>
      </c>
      <c r="E129" s="44" t="s">
        <v>11</v>
      </c>
      <c r="F129" s="42" t="s">
        <v>11</v>
      </c>
      <c r="G129" s="45" t="s">
        <v>30</v>
      </c>
      <c r="H129" s="46">
        <v>0.71799999999999997</v>
      </c>
      <c r="I129" s="62">
        <v>1</v>
      </c>
      <c r="J129" s="69">
        <v>47</v>
      </c>
      <c r="K129" s="238">
        <f t="shared" si="64"/>
        <v>33.745999999999995</v>
      </c>
      <c r="L129" s="69">
        <f>(K129+3.38)</f>
        <v>37.125999999999998</v>
      </c>
      <c r="M129" s="69">
        <f t="shared" ref="M129:AA129" si="68">(L129+3.78)</f>
        <v>40.905999999999999</v>
      </c>
      <c r="N129" s="69">
        <f t="shared" si="68"/>
        <v>44.686</v>
      </c>
      <c r="O129" s="69">
        <f t="shared" si="68"/>
        <v>48.466000000000001</v>
      </c>
      <c r="P129" s="69">
        <f t="shared" si="68"/>
        <v>52.246000000000002</v>
      </c>
      <c r="Q129" s="69">
        <f t="shared" si="68"/>
        <v>56.026000000000003</v>
      </c>
      <c r="R129" s="69">
        <f t="shared" si="68"/>
        <v>59.806000000000004</v>
      </c>
      <c r="S129" s="69">
        <f t="shared" si="68"/>
        <v>63.586000000000006</v>
      </c>
      <c r="T129" s="69">
        <f t="shared" si="68"/>
        <v>67.366</v>
      </c>
      <c r="U129" s="69">
        <f t="shared" si="68"/>
        <v>71.146000000000001</v>
      </c>
      <c r="V129" s="69">
        <f t="shared" si="68"/>
        <v>74.926000000000002</v>
      </c>
      <c r="W129" s="69">
        <f t="shared" si="68"/>
        <v>78.706000000000003</v>
      </c>
      <c r="X129" s="69">
        <f t="shared" si="68"/>
        <v>82.486000000000004</v>
      </c>
      <c r="Y129" s="69">
        <f t="shared" si="68"/>
        <v>86.266000000000005</v>
      </c>
      <c r="Z129" s="69">
        <f t="shared" si="68"/>
        <v>90.046000000000006</v>
      </c>
      <c r="AA129" s="69">
        <f t="shared" si="68"/>
        <v>93.826000000000008</v>
      </c>
      <c r="AB129" s="69"/>
      <c r="AC129" s="69"/>
      <c r="AD129" s="69"/>
      <c r="AE129" s="69"/>
      <c r="AF129" s="69"/>
      <c r="AG129" s="69"/>
      <c r="AH129" s="9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</row>
    <row r="130" spans="1:70" s="15" customFormat="1" ht="15.95" customHeight="1" outlineLevel="2" x14ac:dyDescent="0.3">
      <c r="A130" s="297">
        <v>46</v>
      </c>
      <c r="B130" s="299" t="s">
        <v>445</v>
      </c>
      <c r="C130" s="46" t="s">
        <v>282</v>
      </c>
      <c r="D130" s="297" t="s">
        <v>10</v>
      </c>
      <c r="E130" s="44" t="s">
        <v>11</v>
      </c>
      <c r="F130" s="42" t="s">
        <v>11</v>
      </c>
      <c r="G130" s="45" t="s">
        <v>30</v>
      </c>
      <c r="H130" s="46">
        <v>0.63400000000000001</v>
      </c>
      <c r="I130" s="62">
        <v>1</v>
      </c>
      <c r="J130" s="69">
        <v>47</v>
      </c>
      <c r="K130" s="238">
        <f t="shared" si="64"/>
        <v>29.798000000000002</v>
      </c>
      <c r="L130" s="69">
        <f>(K130+2.98)</f>
        <v>32.777999999999999</v>
      </c>
      <c r="M130" s="69">
        <f t="shared" ref="M130:AA130" si="69">(L130+2.98)</f>
        <v>35.757999999999996</v>
      </c>
      <c r="N130" s="69">
        <f t="shared" si="69"/>
        <v>38.737999999999992</v>
      </c>
      <c r="O130" s="69">
        <f t="shared" si="69"/>
        <v>41.717999999999989</v>
      </c>
      <c r="P130" s="69">
        <f t="shared" si="69"/>
        <v>44.697999999999986</v>
      </c>
      <c r="Q130" s="69">
        <f t="shared" si="69"/>
        <v>47.677999999999983</v>
      </c>
      <c r="R130" s="69">
        <f t="shared" si="69"/>
        <v>50.65799999999998</v>
      </c>
      <c r="S130" s="69">
        <f t="shared" si="69"/>
        <v>53.637999999999977</v>
      </c>
      <c r="T130" s="69">
        <f t="shared" si="69"/>
        <v>56.617999999999974</v>
      </c>
      <c r="U130" s="69">
        <f t="shared" si="69"/>
        <v>59.597999999999971</v>
      </c>
      <c r="V130" s="69">
        <f t="shared" si="69"/>
        <v>62.577999999999967</v>
      </c>
      <c r="W130" s="69">
        <f t="shared" si="69"/>
        <v>65.557999999999964</v>
      </c>
      <c r="X130" s="69">
        <f t="shared" si="69"/>
        <v>68.537999999999968</v>
      </c>
      <c r="Y130" s="69">
        <f t="shared" si="69"/>
        <v>71.517999999999972</v>
      </c>
      <c r="Z130" s="69">
        <f t="shared" si="69"/>
        <v>74.497999999999976</v>
      </c>
      <c r="AA130" s="69">
        <f t="shared" si="69"/>
        <v>77.47799999999998</v>
      </c>
      <c r="AB130" s="69"/>
      <c r="AC130" s="69"/>
      <c r="AD130" s="69"/>
      <c r="AE130" s="69"/>
      <c r="AF130" s="69"/>
      <c r="AG130" s="69"/>
      <c r="AH130" s="9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</row>
    <row r="131" spans="1:70" s="15" customFormat="1" ht="15.95" customHeight="1" outlineLevel="2" x14ac:dyDescent="0.3">
      <c r="A131" s="297">
        <v>47</v>
      </c>
      <c r="B131" s="299" t="s">
        <v>445</v>
      </c>
      <c r="C131" s="46" t="s">
        <v>283</v>
      </c>
      <c r="D131" s="297" t="s">
        <v>10</v>
      </c>
      <c r="E131" s="44" t="s">
        <v>11</v>
      </c>
      <c r="F131" s="42" t="s">
        <v>11</v>
      </c>
      <c r="G131" s="45" t="s">
        <v>30</v>
      </c>
      <c r="H131" s="46">
        <v>1.0609999999999999</v>
      </c>
      <c r="I131" s="62">
        <v>1.2</v>
      </c>
      <c r="J131" s="69">
        <v>47</v>
      </c>
      <c r="K131" s="238">
        <f t="shared" si="64"/>
        <v>59.840399999999995</v>
      </c>
      <c r="L131" s="69">
        <f>(K131+5.98)</f>
        <v>65.820399999999992</v>
      </c>
      <c r="M131" s="69">
        <f t="shared" ref="M131:AA131" si="70">(L131+5.98)</f>
        <v>71.800399999999996</v>
      </c>
      <c r="N131" s="69">
        <f t="shared" si="70"/>
        <v>77.7804</v>
      </c>
      <c r="O131" s="69">
        <f t="shared" si="70"/>
        <v>83.760400000000004</v>
      </c>
      <c r="P131" s="69">
        <f t="shared" si="70"/>
        <v>89.740400000000008</v>
      </c>
      <c r="Q131" s="69">
        <f t="shared" si="70"/>
        <v>95.720400000000012</v>
      </c>
      <c r="R131" s="69">
        <f t="shared" si="70"/>
        <v>101.70040000000002</v>
      </c>
      <c r="S131" s="69">
        <f t="shared" si="70"/>
        <v>107.68040000000002</v>
      </c>
      <c r="T131" s="69">
        <f t="shared" si="70"/>
        <v>113.66040000000002</v>
      </c>
      <c r="U131" s="69">
        <f t="shared" si="70"/>
        <v>119.64040000000003</v>
      </c>
      <c r="V131" s="69">
        <f t="shared" si="70"/>
        <v>125.62040000000003</v>
      </c>
      <c r="W131" s="69">
        <f t="shared" si="70"/>
        <v>131.60040000000004</v>
      </c>
      <c r="X131" s="69">
        <f t="shared" si="70"/>
        <v>137.58040000000003</v>
      </c>
      <c r="Y131" s="69">
        <f t="shared" si="70"/>
        <v>143.56040000000002</v>
      </c>
      <c r="Z131" s="69">
        <f t="shared" si="70"/>
        <v>149.54040000000001</v>
      </c>
      <c r="AA131" s="69">
        <f t="shared" si="70"/>
        <v>155.5204</v>
      </c>
      <c r="AB131" s="69"/>
      <c r="AC131" s="69"/>
      <c r="AD131" s="69"/>
      <c r="AE131" s="69"/>
      <c r="AF131" s="69"/>
      <c r="AG131" s="69"/>
      <c r="AH131" s="9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</row>
    <row r="132" spans="1:70" s="15" customFormat="1" ht="15.95" customHeight="1" outlineLevel="2" x14ac:dyDescent="0.3">
      <c r="A132" s="297">
        <v>48</v>
      </c>
      <c r="B132" s="299" t="s">
        <v>445</v>
      </c>
      <c r="C132" s="46" t="s">
        <v>284</v>
      </c>
      <c r="D132" s="297" t="s">
        <v>10</v>
      </c>
      <c r="E132" s="44" t="s">
        <v>11</v>
      </c>
      <c r="F132" s="42" t="s">
        <v>11</v>
      </c>
      <c r="G132" s="45" t="s">
        <v>30</v>
      </c>
      <c r="H132" s="46">
        <v>0.65</v>
      </c>
      <c r="I132" s="62">
        <v>1</v>
      </c>
      <c r="J132" s="69">
        <v>47</v>
      </c>
      <c r="K132" s="238">
        <f t="shared" si="64"/>
        <v>30.55</v>
      </c>
      <c r="L132" s="69">
        <f>(K132+3.06)</f>
        <v>33.61</v>
      </c>
      <c r="M132" s="69">
        <f t="shared" ref="M132:AA132" si="71">(L132+3.06)</f>
        <v>36.67</v>
      </c>
      <c r="N132" s="69">
        <f t="shared" si="71"/>
        <v>39.730000000000004</v>
      </c>
      <c r="O132" s="69">
        <f t="shared" si="71"/>
        <v>42.790000000000006</v>
      </c>
      <c r="P132" s="69">
        <f t="shared" si="71"/>
        <v>45.850000000000009</v>
      </c>
      <c r="Q132" s="69">
        <f t="shared" si="71"/>
        <v>48.910000000000011</v>
      </c>
      <c r="R132" s="69">
        <f t="shared" si="71"/>
        <v>51.970000000000013</v>
      </c>
      <c r="S132" s="69">
        <f t="shared" si="71"/>
        <v>55.030000000000015</v>
      </c>
      <c r="T132" s="69">
        <f t="shared" si="71"/>
        <v>58.090000000000018</v>
      </c>
      <c r="U132" s="69">
        <f t="shared" si="71"/>
        <v>61.15000000000002</v>
      </c>
      <c r="V132" s="69">
        <f t="shared" si="71"/>
        <v>64.210000000000022</v>
      </c>
      <c r="W132" s="69">
        <f t="shared" si="71"/>
        <v>67.270000000000024</v>
      </c>
      <c r="X132" s="69">
        <f t="shared" si="71"/>
        <v>70.330000000000027</v>
      </c>
      <c r="Y132" s="69">
        <f t="shared" si="71"/>
        <v>73.390000000000029</v>
      </c>
      <c r="Z132" s="69">
        <f t="shared" si="71"/>
        <v>76.450000000000031</v>
      </c>
      <c r="AA132" s="69">
        <f t="shared" si="71"/>
        <v>79.510000000000034</v>
      </c>
      <c r="AB132" s="69"/>
      <c r="AC132" s="69"/>
      <c r="AD132" s="69"/>
      <c r="AE132" s="69"/>
      <c r="AF132" s="69"/>
      <c r="AG132" s="69"/>
      <c r="AH132" s="9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</row>
    <row r="133" spans="1:70" s="15" customFormat="1" ht="15.95" customHeight="1" outlineLevel="2" x14ac:dyDescent="0.3">
      <c r="A133" s="297">
        <v>49</v>
      </c>
      <c r="B133" s="299" t="s">
        <v>445</v>
      </c>
      <c r="C133" s="46" t="s">
        <v>285</v>
      </c>
      <c r="D133" s="297" t="s">
        <v>10</v>
      </c>
      <c r="E133" s="44" t="s">
        <v>11</v>
      </c>
      <c r="F133" s="42" t="s">
        <v>11</v>
      </c>
      <c r="G133" s="45" t="s">
        <v>30</v>
      </c>
      <c r="H133" s="46">
        <v>0.67900000000000005</v>
      </c>
      <c r="I133" s="62">
        <v>1</v>
      </c>
      <c r="J133" s="69">
        <v>47</v>
      </c>
      <c r="K133" s="238">
        <f t="shared" si="64"/>
        <v>31.913000000000004</v>
      </c>
      <c r="L133" s="69">
        <f>(K133+3.19)</f>
        <v>35.103000000000002</v>
      </c>
      <c r="M133" s="69">
        <f t="shared" ref="M133:AA133" si="72">(L133+3.19)</f>
        <v>38.292999999999999</v>
      </c>
      <c r="N133" s="69">
        <f t="shared" si="72"/>
        <v>41.482999999999997</v>
      </c>
      <c r="O133" s="69">
        <f t="shared" si="72"/>
        <v>44.672999999999995</v>
      </c>
      <c r="P133" s="69">
        <f t="shared" si="72"/>
        <v>47.862999999999992</v>
      </c>
      <c r="Q133" s="69">
        <f t="shared" si="72"/>
        <v>51.05299999999999</v>
      </c>
      <c r="R133" s="69">
        <f t="shared" si="72"/>
        <v>54.242999999999988</v>
      </c>
      <c r="S133" s="69">
        <f t="shared" si="72"/>
        <v>57.432999999999986</v>
      </c>
      <c r="T133" s="69">
        <f t="shared" si="72"/>
        <v>60.622999999999983</v>
      </c>
      <c r="U133" s="69">
        <f t="shared" si="72"/>
        <v>63.812999999999981</v>
      </c>
      <c r="V133" s="69">
        <f t="shared" si="72"/>
        <v>67.002999999999986</v>
      </c>
      <c r="W133" s="69">
        <f t="shared" si="72"/>
        <v>70.192999999999984</v>
      </c>
      <c r="X133" s="69">
        <f t="shared" si="72"/>
        <v>73.382999999999981</v>
      </c>
      <c r="Y133" s="69">
        <f t="shared" si="72"/>
        <v>76.572999999999979</v>
      </c>
      <c r="Z133" s="69">
        <f t="shared" si="72"/>
        <v>79.762999999999977</v>
      </c>
      <c r="AA133" s="69">
        <f t="shared" si="72"/>
        <v>82.952999999999975</v>
      </c>
      <c r="AB133" s="69"/>
      <c r="AC133" s="69"/>
      <c r="AD133" s="69"/>
      <c r="AE133" s="69"/>
      <c r="AF133" s="69"/>
      <c r="AG133" s="69"/>
      <c r="AH133" s="9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</row>
    <row r="134" spans="1:70" s="15" customFormat="1" ht="15.95" customHeight="1" outlineLevel="2" x14ac:dyDescent="0.3">
      <c r="A134" s="297">
        <v>50</v>
      </c>
      <c r="B134" s="299" t="s">
        <v>445</v>
      </c>
      <c r="C134" s="46" t="s">
        <v>286</v>
      </c>
      <c r="D134" s="297" t="s">
        <v>10</v>
      </c>
      <c r="E134" s="44" t="s">
        <v>11</v>
      </c>
      <c r="F134" s="42" t="s">
        <v>11</v>
      </c>
      <c r="G134" s="45" t="s">
        <v>30</v>
      </c>
      <c r="H134" s="46">
        <v>1.4670000000000001</v>
      </c>
      <c r="I134" s="62">
        <v>1.2</v>
      </c>
      <c r="J134" s="69">
        <v>47</v>
      </c>
      <c r="K134" s="238">
        <f t="shared" si="64"/>
        <v>82.738799999999998</v>
      </c>
      <c r="L134" s="69">
        <f>(K134+8.27)</f>
        <v>91.008799999999994</v>
      </c>
      <c r="M134" s="69">
        <f t="shared" ref="M134:AA134" si="73">(L134+8.27)</f>
        <v>99.27879999999999</v>
      </c>
      <c r="N134" s="69">
        <f t="shared" si="73"/>
        <v>107.54879999999999</v>
      </c>
      <c r="O134" s="69">
        <f t="shared" si="73"/>
        <v>115.81879999999998</v>
      </c>
      <c r="P134" s="69">
        <f t="shared" si="73"/>
        <v>124.08879999999998</v>
      </c>
      <c r="Q134" s="69">
        <f t="shared" si="73"/>
        <v>132.35879999999997</v>
      </c>
      <c r="R134" s="69">
        <f t="shared" si="73"/>
        <v>140.62879999999998</v>
      </c>
      <c r="S134" s="69">
        <f t="shared" si="73"/>
        <v>148.89879999999999</v>
      </c>
      <c r="T134" s="69">
        <f t="shared" si="73"/>
        <v>157.1688</v>
      </c>
      <c r="U134" s="69">
        <f t="shared" si="73"/>
        <v>165.43880000000001</v>
      </c>
      <c r="V134" s="69">
        <f t="shared" si="73"/>
        <v>173.70880000000002</v>
      </c>
      <c r="W134" s="69">
        <f t="shared" si="73"/>
        <v>181.97880000000004</v>
      </c>
      <c r="X134" s="69">
        <f t="shared" si="73"/>
        <v>190.24880000000005</v>
      </c>
      <c r="Y134" s="69">
        <f t="shared" si="73"/>
        <v>198.51880000000006</v>
      </c>
      <c r="Z134" s="69">
        <f t="shared" si="73"/>
        <v>206.78880000000007</v>
      </c>
      <c r="AA134" s="69">
        <f t="shared" si="73"/>
        <v>215.05880000000008</v>
      </c>
      <c r="AB134" s="69"/>
      <c r="AC134" s="69"/>
      <c r="AD134" s="69"/>
      <c r="AE134" s="69"/>
      <c r="AF134" s="69"/>
      <c r="AG134" s="69"/>
      <c r="AH134" s="9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</row>
    <row r="135" spans="1:70" s="15" customFormat="1" ht="15.95" customHeight="1" outlineLevel="2" x14ac:dyDescent="0.3">
      <c r="A135" s="297">
        <v>51</v>
      </c>
      <c r="B135" s="299" t="s">
        <v>445</v>
      </c>
      <c r="C135" s="46" t="s">
        <v>287</v>
      </c>
      <c r="D135" s="297" t="s">
        <v>10</v>
      </c>
      <c r="E135" s="44" t="s">
        <v>11</v>
      </c>
      <c r="F135" s="42" t="s">
        <v>11</v>
      </c>
      <c r="G135" s="45" t="s">
        <v>30</v>
      </c>
      <c r="H135" s="46">
        <v>0.59099999999999997</v>
      </c>
      <c r="I135" s="62">
        <v>1</v>
      </c>
      <c r="J135" s="69">
        <v>47</v>
      </c>
      <c r="K135" s="238">
        <f t="shared" si="64"/>
        <v>27.776999999999997</v>
      </c>
      <c r="L135" s="69">
        <f>(K135+2.78)</f>
        <v>30.556999999999999</v>
      </c>
      <c r="M135" s="69">
        <f t="shared" ref="M135:AA135" si="74">(L135+2.78)</f>
        <v>33.336999999999996</v>
      </c>
      <c r="N135" s="69">
        <f t="shared" si="74"/>
        <v>36.116999999999997</v>
      </c>
      <c r="O135" s="69">
        <f t="shared" si="74"/>
        <v>38.896999999999998</v>
      </c>
      <c r="P135" s="69">
        <f t="shared" si="74"/>
        <v>41.677</v>
      </c>
      <c r="Q135" s="69">
        <f t="shared" si="74"/>
        <v>44.457000000000001</v>
      </c>
      <c r="R135" s="69">
        <f t="shared" si="74"/>
        <v>47.237000000000002</v>
      </c>
      <c r="S135" s="69">
        <f t="shared" si="74"/>
        <v>50.017000000000003</v>
      </c>
      <c r="T135" s="69">
        <f t="shared" si="74"/>
        <v>52.797000000000004</v>
      </c>
      <c r="U135" s="69">
        <f t="shared" si="74"/>
        <v>55.577000000000005</v>
      </c>
      <c r="V135" s="69">
        <f t="shared" si="74"/>
        <v>58.357000000000006</v>
      </c>
      <c r="W135" s="69">
        <f t="shared" si="74"/>
        <v>61.137000000000008</v>
      </c>
      <c r="X135" s="69">
        <f t="shared" si="74"/>
        <v>63.917000000000009</v>
      </c>
      <c r="Y135" s="69">
        <f t="shared" si="74"/>
        <v>66.697000000000003</v>
      </c>
      <c r="Z135" s="69">
        <f t="shared" si="74"/>
        <v>69.477000000000004</v>
      </c>
      <c r="AA135" s="69">
        <f t="shared" si="74"/>
        <v>72.257000000000005</v>
      </c>
      <c r="AB135" s="69"/>
      <c r="AC135" s="69"/>
      <c r="AD135" s="69"/>
      <c r="AE135" s="69"/>
      <c r="AF135" s="69"/>
      <c r="AG135" s="69"/>
      <c r="AH135" s="9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</row>
    <row r="136" spans="1:70" s="15" customFormat="1" ht="15.95" customHeight="1" outlineLevel="2" x14ac:dyDescent="0.3">
      <c r="A136" s="297">
        <v>52</v>
      </c>
      <c r="B136" s="299" t="s">
        <v>445</v>
      </c>
      <c r="C136" s="46" t="s">
        <v>288</v>
      </c>
      <c r="D136" s="297" t="s">
        <v>10</v>
      </c>
      <c r="E136" s="44" t="s">
        <v>11</v>
      </c>
      <c r="F136" s="42" t="s">
        <v>11</v>
      </c>
      <c r="G136" s="45" t="s">
        <v>30</v>
      </c>
      <c r="H136" s="46">
        <v>1.0149999999999999</v>
      </c>
      <c r="I136" s="62">
        <v>1.2</v>
      </c>
      <c r="J136" s="69">
        <v>47</v>
      </c>
      <c r="K136" s="238">
        <f t="shared" si="64"/>
        <v>57.245999999999988</v>
      </c>
      <c r="L136" s="69">
        <f>(K136+5.73)</f>
        <v>62.975999999999985</v>
      </c>
      <c r="M136" s="69">
        <f t="shared" ref="M136:AA136" si="75">(L136+5.73)</f>
        <v>68.705999999999989</v>
      </c>
      <c r="N136" s="69">
        <f t="shared" si="75"/>
        <v>74.435999999999993</v>
      </c>
      <c r="O136" s="69">
        <f t="shared" si="75"/>
        <v>80.165999999999997</v>
      </c>
      <c r="P136" s="69">
        <f t="shared" si="75"/>
        <v>85.896000000000001</v>
      </c>
      <c r="Q136" s="69">
        <f t="shared" si="75"/>
        <v>91.626000000000005</v>
      </c>
      <c r="R136" s="69">
        <f t="shared" si="75"/>
        <v>97.356000000000009</v>
      </c>
      <c r="S136" s="69">
        <f t="shared" si="75"/>
        <v>103.08600000000001</v>
      </c>
      <c r="T136" s="69">
        <f t="shared" si="75"/>
        <v>108.81600000000002</v>
      </c>
      <c r="U136" s="69">
        <f t="shared" si="75"/>
        <v>114.54600000000002</v>
      </c>
      <c r="V136" s="69">
        <f t="shared" si="75"/>
        <v>120.27600000000002</v>
      </c>
      <c r="W136" s="69">
        <f t="shared" si="75"/>
        <v>126.00600000000003</v>
      </c>
      <c r="X136" s="69">
        <f t="shared" si="75"/>
        <v>131.73600000000002</v>
      </c>
      <c r="Y136" s="69">
        <f t="shared" si="75"/>
        <v>137.46600000000001</v>
      </c>
      <c r="Z136" s="69">
        <f t="shared" si="75"/>
        <v>143.196</v>
      </c>
      <c r="AA136" s="69">
        <f t="shared" si="75"/>
        <v>148.92599999999999</v>
      </c>
      <c r="AB136" s="69"/>
      <c r="AC136" s="69"/>
      <c r="AD136" s="69"/>
      <c r="AE136" s="69"/>
      <c r="AF136" s="69"/>
      <c r="AG136" s="69"/>
      <c r="AH136" s="9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</row>
    <row r="137" spans="1:70" s="15" customFormat="1" ht="15.95" customHeight="1" outlineLevel="2" x14ac:dyDescent="0.3">
      <c r="A137" s="297">
        <v>53</v>
      </c>
      <c r="B137" s="299" t="s">
        <v>445</v>
      </c>
      <c r="C137" s="46" t="s">
        <v>289</v>
      </c>
      <c r="D137" s="297" t="s">
        <v>10</v>
      </c>
      <c r="E137" s="44" t="s">
        <v>11</v>
      </c>
      <c r="F137" s="42" t="s">
        <v>11</v>
      </c>
      <c r="G137" s="45" t="s">
        <v>30</v>
      </c>
      <c r="H137" s="46">
        <v>0.505</v>
      </c>
      <c r="I137" s="62">
        <v>1</v>
      </c>
      <c r="J137" s="69">
        <v>47</v>
      </c>
      <c r="K137" s="238">
        <f t="shared" si="64"/>
        <v>23.734999999999999</v>
      </c>
      <c r="L137" s="69">
        <f>(K137+2.37)</f>
        <v>26.105</v>
      </c>
      <c r="M137" s="69">
        <f t="shared" ref="M137:AA137" si="76">(L137+2.37)</f>
        <v>28.475000000000001</v>
      </c>
      <c r="N137" s="69">
        <f t="shared" si="76"/>
        <v>30.845000000000002</v>
      </c>
      <c r="O137" s="69">
        <f t="shared" si="76"/>
        <v>33.215000000000003</v>
      </c>
      <c r="P137" s="69">
        <f t="shared" si="76"/>
        <v>35.585000000000001</v>
      </c>
      <c r="Q137" s="69">
        <f t="shared" si="76"/>
        <v>37.954999999999998</v>
      </c>
      <c r="R137" s="69">
        <f t="shared" si="76"/>
        <v>40.324999999999996</v>
      </c>
      <c r="S137" s="69">
        <f t="shared" si="76"/>
        <v>42.694999999999993</v>
      </c>
      <c r="T137" s="69">
        <f t="shared" si="76"/>
        <v>45.064999999999991</v>
      </c>
      <c r="U137" s="69">
        <f t="shared" si="76"/>
        <v>47.434999999999988</v>
      </c>
      <c r="V137" s="69">
        <f t="shared" si="76"/>
        <v>49.804999999999986</v>
      </c>
      <c r="W137" s="69">
        <f t="shared" si="76"/>
        <v>52.174999999999983</v>
      </c>
      <c r="X137" s="69">
        <f t="shared" si="76"/>
        <v>54.54499999999998</v>
      </c>
      <c r="Y137" s="69">
        <f t="shared" si="76"/>
        <v>56.914999999999978</v>
      </c>
      <c r="Z137" s="69">
        <f t="shared" si="76"/>
        <v>59.284999999999975</v>
      </c>
      <c r="AA137" s="69">
        <f t="shared" si="76"/>
        <v>61.654999999999973</v>
      </c>
      <c r="AB137" s="69"/>
      <c r="AC137" s="69"/>
      <c r="AD137" s="69"/>
      <c r="AE137" s="69"/>
      <c r="AF137" s="69"/>
      <c r="AG137" s="69"/>
      <c r="AH137" s="9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</row>
    <row r="138" spans="1:70" s="15" customFormat="1" ht="15.95" customHeight="1" outlineLevel="2" x14ac:dyDescent="0.3">
      <c r="A138" s="297">
        <v>54</v>
      </c>
      <c r="B138" s="299" t="s">
        <v>445</v>
      </c>
      <c r="C138" s="46" t="s">
        <v>290</v>
      </c>
      <c r="D138" s="297" t="s">
        <v>10</v>
      </c>
      <c r="E138" s="44" t="s">
        <v>11</v>
      </c>
      <c r="F138" s="42" t="s">
        <v>11</v>
      </c>
      <c r="G138" s="45" t="s">
        <v>30</v>
      </c>
      <c r="H138" s="46">
        <v>0.60099999999999998</v>
      </c>
      <c r="I138" s="62">
        <v>1</v>
      </c>
      <c r="J138" s="69">
        <v>47</v>
      </c>
      <c r="K138" s="238">
        <f t="shared" si="64"/>
        <v>28.247</v>
      </c>
      <c r="L138" s="69">
        <f>(K138+2.83)</f>
        <v>31.076999999999998</v>
      </c>
      <c r="M138" s="69">
        <f t="shared" ref="M138:AA138" si="77">(L138+2.83)</f>
        <v>33.906999999999996</v>
      </c>
      <c r="N138" s="69">
        <f t="shared" si="77"/>
        <v>36.736999999999995</v>
      </c>
      <c r="O138" s="69">
        <f t="shared" si="77"/>
        <v>39.566999999999993</v>
      </c>
      <c r="P138" s="69">
        <f t="shared" si="77"/>
        <v>42.396999999999991</v>
      </c>
      <c r="Q138" s="69">
        <f t="shared" si="77"/>
        <v>45.22699999999999</v>
      </c>
      <c r="R138" s="69">
        <f t="shared" si="77"/>
        <v>48.056999999999988</v>
      </c>
      <c r="S138" s="69">
        <f t="shared" si="77"/>
        <v>50.886999999999986</v>
      </c>
      <c r="T138" s="69">
        <f t="shared" si="77"/>
        <v>53.716999999999985</v>
      </c>
      <c r="U138" s="69">
        <f t="shared" si="77"/>
        <v>56.546999999999983</v>
      </c>
      <c r="V138" s="69">
        <f t="shared" si="77"/>
        <v>59.376999999999981</v>
      </c>
      <c r="W138" s="69">
        <f t="shared" si="77"/>
        <v>62.206999999999979</v>
      </c>
      <c r="X138" s="69">
        <f t="shared" si="77"/>
        <v>65.036999999999978</v>
      </c>
      <c r="Y138" s="69">
        <f t="shared" si="77"/>
        <v>67.866999999999976</v>
      </c>
      <c r="Z138" s="69">
        <f t="shared" si="77"/>
        <v>70.696999999999974</v>
      </c>
      <c r="AA138" s="69">
        <f t="shared" si="77"/>
        <v>73.526999999999973</v>
      </c>
      <c r="AB138" s="69"/>
      <c r="AC138" s="69"/>
      <c r="AD138" s="69"/>
      <c r="AE138" s="69"/>
      <c r="AF138" s="69"/>
      <c r="AG138" s="69"/>
      <c r="AH138" s="9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</row>
    <row r="139" spans="1:70" s="15" customFormat="1" ht="15.95" customHeight="1" outlineLevel="2" x14ac:dyDescent="0.3">
      <c r="A139" s="297">
        <v>55</v>
      </c>
      <c r="B139" s="299" t="s">
        <v>445</v>
      </c>
      <c r="C139" s="46" t="s">
        <v>291</v>
      </c>
      <c r="D139" s="297" t="s">
        <v>10</v>
      </c>
      <c r="E139" s="44" t="s">
        <v>11</v>
      </c>
      <c r="F139" s="42" t="s">
        <v>11</v>
      </c>
      <c r="G139" s="45" t="s">
        <v>30</v>
      </c>
      <c r="H139" s="121">
        <v>0.6</v>
      </c>
      <c r="I139" s="62">
        <v>1</v>
      </c>
      <c r="J139" s="69">
        <v>47</v>
      </c>
      <c r="K139" s="238">
        <f t="shared" si="64"/>
        <v>28.2</v>
      </c>
      <c r="L139" s="69">
        <f>(K139+2.82)</f>
        <v>31.02</v>
      </c>
      <c r="M139" s="69">
        <f t="shared" ref="M139:AA139" si="78">(L139+2.82)</f>
        <v>33.839999999999996</v>
      </c>
      <c r="N139" s="69">
        <f t="shared" si="78"/>
        <v>36.659999999999997</v>
      </c>
      <c r="O139" s="69">
        <f t="shared" si="78"/>
        <v>39.479999999999997</v>
      </c>
      <c r="P139" s="69">
        <f t="shared" si="78"/>
        <v>42.3</v>
      </c>
      <c r="Q139" s="69">
        <f t="shared" si="78"/>
        <v>45.12</v>
      </c>
      <c r="R139" s="69">
        <f t="shared" si="78"/>
        <v>47.94</v>
      </c>
      <c r="S139" s="69">
        <f t="shared" si="78"/>
        <v>50.76</v>
      </c>
      <c r="T139" s="69">
        <f t="shared" si="78"/>
        <v>53.58</v>
      </c>
      <c r="U139" s="69">
        <f t="shared" si="78"/>
        <v>56.4</v>
      </c>
      <c r="V139" s="69">
        <f t="shared" si="78"/>
        <v>59.22</v>
      </c>
      <c r="W139" s="69">
        <f t="shared" si="78"/>
        <v>62.04</v>
      </c>
      <c r="X139" s="69">
        <f t="shared" si="78"/>
        <v>64.86</v>
      </c>
      <c r="Y139" s="69">
        <f t="shared" si="78"/>
        <v>67.679999999999993</v>
      </c>
      <c r="Z139" s="69">
        <f t="shared" si="78"/>
        <v>70.499999999999986</v>
      </c>
      <c r="AA139" s="69">
        <f t="shared" si="78"/>
        <v>73.319999999999979</v>
      </c>
      <c r="AB139" s="69"/>
      <c r="AC139" s="69"/>
      <c r="AD139" s="69"/>
      <c r="AE139" s="69"/>
      <c r="AF139" s="69"/>
      <c r="AG139" s="69"/>
      <c r="AH139" s="9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</row>
    <row r="140" spans="1:70" s="15" customFormat="1" ht="15.95" customHeight="1" outlineLevel="2" x14ac:dyDescent="0.3">
      <c r="A140" s="297">
        <v>56</v>
      </c>
      <c r="B140" s="299" t="s">
        <v>445</v>
      </c>
      <c r="C140" s="46" t="s">
        <v>292</v>
      </c>
      <c r="D140" s="297" t="s">
        <v>10</v>
      </c>
      <c r="E140" s="44" t="s">
        <v>11</v>
      </c>
      <c r="F140" s="42" t="s">
        <v>11</v>
      </c>
      <c r="G140" s="43" t="s">
        <v>30</v>
      </c>
      <c r="H140" s="46">
        <v>1.034</v>
      </c>
      <c r="I140" s="62">
        <v>1.2</v>
      </c>
      <c r="J140" s="69">
        <v>47</v>
      </c>
      <c r="K140" s="238">
        <f t="shared" si="64"/>
        <v>58.317599999999999</v>
      </c>
      <c r="L140" s="69">
        <f>(K140+5.83)</f>
        <v>64.147599999999997</v>
      </c>
      <c r="M140" s="69">
        <f t="shared" ref="M140:AA140" si="79">(L140+5.83)</f>
        <v>69.977599999999995</v>
      </c>
      <c r="N140" s="69">
        <f t="shared" si="79"/>
        <v>75.807599999999994</v>
      </c>
      <c r="O140" s="69">
        <f t="shared" si="79"/>
        <v>81.637599999999992</v>
      </c>
      <c r="P140" s="69">
        <f t="shared" si="79"/>
        <v>87.46759999999999</v>
      </c>
      <c r="Q140" s="69">
        <f t="shared" si="79"/>
        <v>93.297599999999989</v>
      </c>
      <c r="R140" s="69">
        <f t="shared" si="79"/>
        <v>99.127599999999987</v>
      </c>
      <c r="S140" s="69">
        <f t="shared" si="79"/>
        <v>104.95759999999999</v>
      </c>
      <c r="T140" s="69">
        <f t="shared" si="79"/>
        <v>110.78759999999998</v>
      </c>
      <c r="U140" s="69">
        <f t="shared" si="79"/>
        <v>116.61759999999998</v>
      </c>
      <c r="V140" s="69">
        <f t="shared" si="79"/>
        <v>122.44759999999998</v>
      </c>
      <c r="W140" s="69">
        <f t="shared" si="79"/>
        <v>128.27759999999998</v>
      </c>
      <c r="X140" s="69">
        <f t="shared" si="79"/>
        <v>134.10759999999999</v>
      </c>
      <c r="Y140" s="69">
        <f t="shared" si="79"/>
        <v>139.9376</v>
      </c>
      <c r="Z140" s="69">
        <f t="shared" si="79"/>
        <v>145.76760000000002</v>
      </c>
      <c r="AA140" s="69">
        <f t="shared" si="79"/>
        <v>151.59760000000003</v>
      </c>
      <c r="AB140" s="69"/>
      <c r="AC140" s="69"/>
      <c r="AD140" s="69"/>
      <c r="AE140" s="69"/>
      <c r="AF140" s="69"/>
      <c r="AG140" s="69"/>
      <c r="AH140" s="9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</row>
    <row r="141" spans="1:70" s="15" customFormat="1" ht="15.95" customHeight="1" outlineLevel="2" x14ac:dyDescent="0.3">
      <c r="A141" s="297">
        <v>57</v>
      </c>
      <c r="B141" s="299" t="s">
        <v>445</v>
      </c>
      <c r="C141" s="46" t="s">
        <v>293</v>
      </c>
      <c r="D141" s="297" t="s">
        <v>10</v>
      </c>
      <c r="E141" s="44" t="s">
        <v>11</v>
      </c>
      <c r="F141" s="42" t="s">
        <v>11</v>
      </c>
      <c r="G141" s="43" t="s">
        <v>30</v>
      </c>
      <c r="H141" s="46">
        <v>0.69599999999999995</v>
      </c>
      <c r="I141" s="62">
        <v>1</v>
      </c>
      <c r="J141" s="69">
        <v>47</v>
      </c>
      <c r="K141" s="238">
        <f t="shared" si="64"/>
        <v>32.711999999999996</v>
      </c>
      <c r="L141" s="69">
        <f>(K141+3.27)</f>
        <v>35.981999999999999</v>
      </c>
      <c r="M141" s="69">
        <f t="shared" ref="M141:AA141" si="80">(L141+3.27)</f>
        <v>39.252000000000002</v>
      </c>
      <c r="N141" s="69">
        <f t="shared" si="80"/>
        <v>42.522000000000006</v>
      </c>
      <c r="O141" s="69">
        <f t="shared" si="80"/>
        <v>45.792000000000009</v>
      </c>
      <c r="P141" s="69">
        <f t="shared" si="80"/>
        <v>49.062000000000012</v>
      </c>
      <c r="Q141" s="69">
        <f t="shared" si="80"/>
        <v>52.332000000000015</v>
      </c>
      <c r="R141" s="69">
        <f t="shared" si="80"/>
        <v>55.602000000000018</v>
      </c>
      <c r="S141" s="69">
        <f t="shared" si="80"/>
        <v>58.872000000000021</v>
      </c>
      <c r="T141" s="69">
        <f t="shared" si="80"/>
        <v>62.142000000000024</v>
      </c>
      <c r="U141" s="69">
        <f t="shared" si="80"/>
        <v>65.41200000000002</v>
      </c>
      <c r="V141" s="69">
        <f t="shared" si="80"/>
        <v>68.682000000000016</v>
      </c>
      <c r="W141" s="69">
        <f t="shared" si="80"/>
        <v>71.952000000000012</v>
      </c>
      <c r="X141" s="69">
        <f t="shared" si="80"/>
        <v>75.222000000000008</v>
      </c>
      <c r="Y141" s="69">
        <f t="shared" si="80"/>
        <v>78.492000000000004</v>
      </c>
      <c r="Z141" s="69">
        <f t="shared" si="80"/>
        <v>81.762</v>
      </c>
      <c r="AA141" s="69">
        <f t="shared" si="80"/>
        <v>85.031999999999996</v>
      </c>
      <c r="AB141" s="69"/>
      <c r="AC141" s="69"/>
      <c r="AD141" s="69"/>
      <c r="AE141" s="69"/>
      <c r="AF141" s="69"/>
      <c r="AG141" s="69"/>
      <c r="AH141" s="9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</row>
    <row r="142" spans="1:70" s="15" customFormat="1" ht="15.95" customHeight="1" outlineLevel="2" x14ac:dyDescent="0.3">
      <c r="A142" s="297">
        <v>58</v>
      </c>
      <c r="B142" s="299" t="s">
        <v>445</v>
      </c>
      <c r="C142" s="46" t="s">
        <v>294</v>
      </c>
      <c r="D142" s="297" t="s">
        <v>10</v>
      </c>
      <c r="E142" s="44" t="s">
        <v>11</v>
      </c>
      <c r="F142" s="42" t="s">
        <v>11</v>
      </c>
      <c r="G142" s="43" t="s">
        <v>30</v>
      </c>
      <c r="H142" s="46">
        <v>0.84199999999999997</v>
      </c>
      <c r="I142" s="62">
        <v>1</v>
      </c>
      <c r="J142" s="69">
        <v>47</v>
      </c>
      <c r="K142" s="238">
        <f t="shared" si="64"/>
        <v>39.573999999999998</v>
      </c>
      <c r="L142" s="69">
        <f>(K142+3.96)</f>
        <v>43.533999999999999</v>
      </c>
      <c r="M142" s="69">
        <f t="shared" ref="M142:AA142" si="81">(L142+3.96)</f>
        <v>47.494</v>
      </c>
      <c r="N142" s="69">
        <f t="shared" si="81"/>
        <v>51.454000000000001</v>
      </c>
      <c r="O142" s="69">
        <f t="shared" si="81"/>
        <v>55.414000000000001</v>
      </c>
      <c r="P142" s="69">
        <f t="shared" si="81"/>
        <v>59.374000000000002</v>
      </c>
      <c r="Q142" s="69">
        <f t="shared" si="81"/>
        <v>63.334000000000003</v>
      </c>
      <c r="R142" s="69">
        <f t="shared" si="81"/>
        <v>67.293999999999997</v>
      </c>
      <c r="S142" s="69">
        <f t="shared" si="81"/>
        <v>71.253999999999991</v>
      </c>
      <c r="T142" s="69">
        <f t="shared" si="81"/>
        <v>75.213999999999984</v>
      </c>
      <c r="U142" s="69">
        <f t="shared" si="81"/>
        <v>79.173999999999978</v>
      </c>
      <c r="V142" s="69">
        <f t="shared" si="81"/>
        <v>83.133999999999972</v>
      </c>
      <c r="W142" s="69">
        <f t="shared" si="81"/>
        <v>87.093999999999966</v>
      </c>
      <c r="X142" s="69">
        <f t="shared" si="81"/>
        <v>91.053999999999959</v>
      </c>
      <c r="Y142" s="69">
        <f t="shared" si="81"/>
        <v>95.013999999999953</v>
      </c>
      <c r="Z142" s="69">
        <f t="shared" si="81"/>
        <v>98.973999999999947</v>
      </c>
      <c r="AA142" s="69">
        <f t="shared" si="81"/>
        <v>102.93399999999994</v>
      </c>
      <c r="AB142" s="69"/>
      <c r="AC142" s="69"/>
      <c r="AD142" s="69"/>
      <c r="AE142" s="69"/>
      <c r="AF142" s="69"/>
      <c r="AG142" s="69"/>
      <c r="AH142" s="9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</row>
    <row r="143" spans="1:70" s="15" customFormat="1" ht="15.95" customHeight="1" outlineLevel="2" x14ac:dyDescent="0.3">
      <c r="A143" s="297">
        <v>59</v>
      </c>
      <c r="B143" s="299" t="s">
        <v>445</v>
      </c>
      <c r="C143" s="46" t="s">
        <v>295</v>
      </c>
      <c r="D143" s="297" t="s">
        <v>10</v>
      </c>
      <c r="E143" s="44" t="s">
        <v>11</v>
      </c>
      <c r="F143" s="42" t="s">
        <v>11</v>
      </c>
      <c r="G143" s="43" t="s">
        <v>30</v>
      </c>
      <c r="H143" s="46">
        <v>0.505</v>
      </c>
      <c r="I143" s="62">
        <v>1</v>
      </c>
      <c r="J143" s="69">
        <v>47</v>
      </c>
      <c r="K143" s="238">
        <f t="shared" si="64"/>
        <v>23.734999999999999</v>
      </c>
      <c r="L143" s="69">
        <f>(K143+2.37)</f>
        <v>26.105</v>
      </c>
      <c r="M143" s="69">
        <f t="shared" ref="M143:AA143" si="82">(L143+2.37)</f>
        <v>28.475000000000001</v>
      </c>
      <c r="N143" s="69">
        <f t="shared" si="82"/>
        <v>30.845000000000002</v>
      </c>
      <c r="O143" s="69">
        <f t="shared" si="82"/>
        <v>33.215000000000003</v>
      </c>
      <c r="P143" s="69">
        <f t="shared" si="82"/>
        <v>35.585000000000001</v>
      </c>
      <c r="Q143" s="69">
        <f t="shared" si="82"/>
        <v>37.954999999999998</v>
      </c>
      <c r="R143" s="69">
        <f t="shared" si="82"/>
        <v>40.324999999999996</v>
      </c>
      <c r="S143" s="69">
        <f t="shared" si="82"/>
        <v>42.694999999999993</v>
      </c>
      <c r="T143" s="69">
        <f t="shared" si="82"/>
        <v>45.064999999999991</v>
      </c>
      <c r="U143" s="69">
        <f t="shared" si="82"/>
        <v>47.434999999999988</v>
      </c>
      <c r="V143" s="69">
        <f t="shared" si="82"/>
        <v>49.804999999999986</v>
      </c>
      <c r="W143" s="69">
        <f t="shared" si="82"/>
        <v>52.174999999999983</v>
      </c>
      <c r="X143" s="69">
        <f t="shared" si="82"/>
        <v>54.54499999999998</v>
      </c>
      <c r="Y143" s="69">
        <f t="shared" si="82"/>
        <v>56.914999999999978</v>
      </c>
      <c r="Z143" s="69">
        <f t="shared" si="82"/>
        <v>59.284999999999975</v>
      </c>
      <c r="AA143" s="69">
        <f t="shared" si="82"/>
        <v>61.654999999999973</v>
      </c>
      <c r="AB143" s="69"/>
      <c r="AC143" s="69"/>
      <c r="AD143" s="69"/>
      <c r="AE143" s="69"/>
      <c r="AF143" s="69"/>
      <c r="AG143" s="69"/>
      <c r="AH143" s="9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</row>
    <row r="144" spans="1:70" s="15" customFormat="1" ht="15.95" customHeight="1" outlineLevel="1" x14ac:dyDescent="0.3">
      <c r="A144" s="297"/>
      <c r="B144" s="206" t="s">
        <v>802</v>
      </c>
      <c r="C144" s="46"/>
      <c r="D144" s="297"/>
      <c r="E144" s="44"/>
      <c r="F144" s="62"/>
      <c r="G144" s="45"/>
      <c r="H144" s="128">
        <f>SUBTOTAL(9,H85:H143)</f>
        <v>61.077999999999996</v>
      </c>
      <c r="I144" s="62"/>
      <c r="J144" s="68"/>
      <c r="K144" s="238"/>
      <c r="L144" s="68"/>
      <c r="M144" s="68"/>
      <c r="N144" s="1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</row>
    <row r="145" spans="1:70" s="15" customFormat="1" ht="15.95" customHeight="1" outlineLevel="1" x14ac:dyDescent="0.3">
      <c r="A145" s="297"/>
      <c r="B145" s="51"/>
      <c r="C145" s="46"/>
      <c r="D145" s="297"/>
      <c r="E145" s="44"/>
      <c r="F145" s="62"/>
      <c r="G145" s="45"/>
      <c r="H145" s="128"/>
      <c r="I145" s="62"/>
      <c r="J145" s="68"/>
      <c r="K145" s="238"/>
      <c r="L145" s="68"/>
      <c r="M145" s="68"/>
      <c r="N145" s="1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</row>
    <row r="146" spans="1:70" s="15" customFormat="1" ht="15.95" customHeight="1" outlineLevel="1" x14ac:dyDescent="0.3">
      <c r="A146" s="297"/>
      <c r="B146" s="51"/>
      <c r="C146" s="46"/>
      <c r="D146" s="297"/>
      <c r="E146" s="44"/>
      <c r="F146" s="62"/>
      <c r="G146" s="45"/>
      <c r="H146" s="46"/>
      <c r="I146" s="62"/>
      <c r="J146" s="68"/>
      <c r="K146" s="238"/>
      <c r="L146" s="68"/>
      <c r="M146" s="68"/>
      <c r="N146" s="1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</row>
    <row r="147" spans="1:70" s="4" customFormat="1" ht="15.95" customHeight="1" outlineLevel="1" x14ac:dyDescent="0.3">
      <c r="A147" s="297"/>
      <c r="B147" s="51"/>
      <c r="C147" s="111"/>
      <c r="D147" s="297"/>
      <c r="E147" s="33"/>
      <c r="F147" s="300"/>
      <c r="G147" s="299"/>
      <c r="H147" s="122"/>
      <c r="I147" s="55"/>
      <c r="J147" s="68"/>
      <c r="K147" s="238"/>
      <c r="L147" s="68"/>
      <c r="M147" s="68"/>
      <c r="N147" s="1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</row>
    <row r="148" spans="1:70" ht="15.95" customHeight="1" outlineLevel="1" x14ac:dyDescent="0.3">
      <c r="A148" s="297"/>
      <c r="B148" s="299"/>
      <c r="C148" s="301"/>
      <c r="D148" s="297"/>
      <c r="E148" s="302"/>
      <c r="F148" s="299"/>
      <c r="G148" s="299"/>
      <c r="H148" s="120"/>
      <c r="I148" s="54"/>
      <c r="J148" s="68"/>
      <c r="K148" s="238"/>
    </row>
    <row r="149" spans="1:70" ht="15.95" customHeight="1" outlineLevel="2" x14ac:dyDescent="0.3">
      <c r="A149" s="297">
        <v>1</v>
      </c>
      <c r="B149" s="299" t="s">
        <v>444</v>
      </c>
      <c r="C149" s="109" t="s">
        <v>156</v>
      </c>
      <c r="D149" s="297" t="s">
        <v>26</v>
      </c>
      <c r="E149" s="302" t="s">
        <v>20</v>
      </c>
      <c r="F149" s="299" t="s">
        <v>17</v>
      </c>
      <c r="G149" s="299" t="s">
        <v>27</v>
      </c>
      <c r="H149" s="120">
        <v>6.9</v>
      </c>
      <c r="I149" s="54">
        <v>1.2</v>
      </c>
      <c r="J149" s="69">
        <v>13</v>
      </c>
      <c r="K149" s="238">
        <f t="shared" si="64"/>
        <v>107.63999999999999</v>
      </c>
      <c r="L149" s="69">
        <f>(K149+10.76)</f>
        <v>118.39999999999999</v>
      </c>
      <c r="M149" s="69">
        <f t="shared" ref="M149:U149" si="83">(L149+10.76)</f>
        <v>129.16</v>
      </c>
      <c r="N149" s="69">
        <f t="shared" si="83"/>
        <v>139.91999999999999</v>
      </c>
      <c r="O149" s="69">
        <f t="shared" si="83"/>
        <v>150.67999999999998</v>
      </c>
      <c r="P149" s="69">
        <f t="shared" si="83"/>
        <v>161.43999999999997</v>
      </c>
      <c r="Q149" s="69">
        <f t="shared" si="83"/>
        <v>172.19999999999996</v>
      </c>
      <c r="R149" s="69">
        <f t="shared" si="83"/>
        <v>182.95999999999995</v>
      </c>
      <c r="S149" s="69">
        <f t="shared" si="83"/>
        <v>193.71999999999994</v>
      </c>
      <c r="T149" s="69">
        <f t="shared" si="83"/>
        <v>204.47999999999993</v>
      </c>
      <c r="U149" s="69">
        <f t="shared" si="83"/>
        <v>215.23999999999992</v>
      </c>
      <c r="V149" s="69">
        <f>(U149+10.76)</f>
        <v>225.99999999999991</v>
      </c>
      <c r="W149" s="69">
        <f t="shared" ref="W149:BL149" si="84">(V149+10.76)</f>
        <v>236.75999999999991</v>
      </c>
      <c r="X149" s="69">
        <f t="shared" si="84"/>
        <v>247.5199999999999</v>
      </c>
      <c r="Y149" s="69">
        <f t="shared" si="84"/>
        <v>258.27999999999992</v>
      </c>
      <c r="Z149" s="69">
        <f t="shared" si="84"/>
        <v>269.03999999999991</v>
      </c>
      <c r="AA149" s="69">
        <f t="shared" si="84"/>
        <v>279.7999999999999</v>
      </c>
      <c r="AB149" s="69">
        <f t="shared" si="84"/>
        <v>290.55999999999989</v>
      </c>
      <c r="AC149" s="69">
        <f t="shared" si="84"/>
        <v>301.31999999999988</v>
      </c>
      <c r="AD149" s="69">
        <f t="shared" si="84"/>
        <v>312.07999999999987</v>
      </c>
      <c r="AE149" s="69">
        <f t="shared" si="84"/>
        <v>322.83999999999986</v>
      </c>
      <c r="AF149" s="69">
        <f t="shared" si="84"/>
        <v>333.59999999999985</v>
      </c>
      <c r="AG149" s="69">
        <f t="shared" si="84"/>
        <v>344.35999999999984</v>
      </c>
      <c r="AH149" s="69">
        <f t="shared" si="84"/>
        <v>355.11999999999983</v>
      </c>
      <c r="AI149" s="69">
        <f t="shared" si="84"/>
        <v>365.87999999999982</v>
      </c>
      <c r="AJ149" s="69">
        <f t="shared" si="84"/>
        <v>376.63999999999982</v>
      </c>
      <c r="AK149" s="69">
        <f t="shared" si="84"/>
        <v>387.39999999999981</v>
      </c>
      <c r="AL149" s="69">
        <f t="shared" si="84"/>
        <v>398.1599999999998</v>
      </c>
      <c r="AM149" s="69">
        <f t="shared" si="84"/>
        <v>408.91999999999979</v>
      </c>
      <c r="AN149" s="69">
        <f t="shared" si="84"/>
        <v>419.67999999999978</v>
      </c>
      <c r="AO149" s="69">
        <f t="shared" si="84"/>
        <v>430.43999999999977</v>
      </c>
      <c r="AP149" s="69">
        <f t="shared" si="84"/>
        <v>441.19999999999976</v>
      </c>
      <c r="AQ149" s="69">
        <f t="shared" si="84"/>
        <v>451.95999999999975</v>
      </c>
      <c r="AR149" s="69">
        <f t="shared" si="84"/>
        <v>462.71999999999974</v>
      </c>
      <c r="AS149" s="69">
        <f t="shared" si="84"/>
        <v>473.47999999999973</v>
      </c>
      <c r="AT149" s="69">
        <f t="shared" si="84"/>
        <v>484.23999999999972</v>
      </c>
      <c r="AU149" s="69">
        <f t="shared" si="84"/>
        <v>494.99999999999972</v>
      </c>
      <c r="AV149" s="69">
        <f t="shared" si="84"/>
        <v>505.75999999999971</v>
      </c>
      <c r="AW149" s="69">
        <f t="shared" si="84"/>
        <v>516.51999999999975</v>
      </c>
      <c r="AX149" s="69">
        <f t="shared" si="84"/>
        <v>527.27999999999975</v>
      </c>
      <c r="AY149" s="69">
        <f t="shared" si="84"/>
        <v>538.03999999999974</v>
      </c>
      <c r="AZ149" s="69">
        <f t="shared" si="84"/>
        <v>548.79999999999973</v>
      </c>
      <c r="BA149" s="69">
        <f t="shared" si="84"/>
        <v>559.55999999999972</v>
      </c>
      <c r="BB149" s="69">
        <f t="shared" si="84"/>
        <v>570.31999999999971</v>
      </c>
      <c r="BC149" s="69">
        <f t="shared" si="84"/>
        <v>581.0799999999997</v>
      </c>
      <c r="BD149" s="69">
        <f t="shared" si="84"/>
        <v>591.83999999999969</v>
      </c>
      <c r="BE149" s="69">
        <f t="shared" si="84"/>
        <v>602.59999999999968</v>
      </c>
      <c r="BF149" s="69">
        <f t="shared" si="84"/>
        <v>613.35999999999967</v>
      </c>
      <c r="BG149" s="69">
        <f t="shared" si="84"/>
        <v>624.11999999999966</v>
      </c>
      <c r="BH149" s="69">
        <f t="shared" si="84"/>
        <v>634.87999999999965</v>
      </c>
      <c r="BI149" s="69">
        <f t="shared" si="84"/>
        <v>645.63999999999965</v>
      </c>
      <c r="BJ149" s="69">
        <f t="shared" si="84"/>
        <v>656.39999999999964</v>
      </c>
      <c r="BK149" s="69">
        <f t="shared" si="84"/>
        <v>667.15999999999963</v>
      </c>
      <c r="BL149" s="69">
        <f t="shared" si="84"/>
        <v>677.91999999999962</v>
      </c>
    </row>
    <row r="150" spans="1:70" ht="15.95" customHeight="1" outlineLevel="2" x14ac:dyDescent="0.3">
      <c r="A150" s="297">
        <v>2</v>
      </c>
      <c r="B150" s="299" t="s">
        <v>444</v>
      </c>
      <c r="C150" s="46" t="s">
        <v>369</v>
      </c>
      <c r="D150" s="32" t="s">
        <v>28</v>
      </c>
      <c r="E150" s="44" t="s">
        <v>43</v>
      </c>
      <c r="F150" s="42" t="s">
        <v>43</v>
      </c>
      <c r="G150" s="43" t="s">
        <v>30</v>
      </c>
      <c r="H150" s="46">
        <v>1.7609999999999999</v>
      </c>
      <c r="I150" s="220">
        <v>0.7</v>
      </c>
      <c r="J150" s="69">
        <v>28</v>
      </c>
      <c r="K150" s="238">
        <f t="shared" si="64"/>
        <v>34.515599999999999</v>
      </c>
      <c r="L150" s="69">
        <f>(K150+3.45)</f>
        <v>37.965600000000002</v>
      </c>
      <c r="M150" s="69">
        <f t="shared" ref="M150:U150" si="85">(L150+3.45)</f>
        <v>41.415600000000005</v>
      </c>
      <c r="N150" s="69">
        <f t="shared" si="85"/>
        <v>44.865600000000008</v>
      </c>
      <c r="O150" s="69">
        <f t="shared" si="85"/>
        <v>48.315600000000011</v>
      </c>
      <c r="P150" s="69">
        <f t="shared" si="85"/>
        <v>51.765600000000013</v>
      </c>
      <c r="Q150" s="69">
        <f t="shared" si="85"/>
        <v>55.215600000000016</v>
      </c>
      <c r="R150" s="69">
        <f t="shared" si="85"/>
        <v>58.665600000000019</v>
      </c>
      <c r="S150" s="69">
        <f t="shared" si="85"/>
        <v>62.115600000000022</v>
      </c>
      <c r="T150" s="69">
        <f t="shared" si="85"/>
        <v>65.565600000000018</v>
      </c>
      <c r="U150" s="69">
        <f t="shared" si="85"/>
        <v>69.01560000000002</v>
      </c>
      <c r="V150" s="69">
        <f>(U150+3.45)</f>
        <v>72.465600000000023</v>
      </c>
      <c r="W150" s="69">
        <f t="shared" ref="W150:BL150" si="86">(V150+3.45)</f>
        <v>75.915600000000026</v>
      </c>
      <c r="X150" s="69">
        <f t="shared" si="86"/>
        <v>79.365600000000029</v>
      </c>
      <c r="Y150" s="69">
        <f t="shared" si="86"/>
        <v>82.815600000000032</v>
      </c>
      <c r="Z150" s="69">
        <f t="shared" si="86"/>
        <v>86.265600000000035</v>
      </c>
      <c r="AA150" s="69">
        <f t="shared" si="86"/>
        <v>89.715600000000038</v>
      </c>
      <c r="AB150" s="69">
        <f t="shared" si="86"/>
        <v>93.16560000000004</v>
      </c>
      <c r="AC150" s="69">
        <f t="shared" si="86"/>
        <v>96.615600000000043</v>
      </c>
      <c r="AD150" s="69">
        <f t="shared" si="86"/>
        <v>100.06560000000005</v>
      </c>
      <c r="AE150" s="69">
        <f t="shared" si="86"/>
        <v>103.51560000000005</v>
      </c>
      <c r="AF150" s="69">
        <f t="shared" si="86"/>
        <v>106.96560000000005</v>
      </c>
      <c r="AG150" s="69">
        <f t="shared" si="86"/>
        <v>110.41560000000005</v>
      </c>
      <c r="AH150" s="69">
        <f t="shared" si="86"/>
        <v>113.86560000000006</v>
      </c>
      <c r="AI150" s="69">
        <f t="shared" si="86"/>
        <v>117.31560000000006</v>
      </c>
      <c r="AJ150" s="69">
        <f t="shared" si="86"/>
        <v>120.76560000000006</v>
      </c>
      <c r="AK150" s="69">
        <f t="shared" si="86"/>
        <v>124.21560000000007</v>
      </c>
      <c r="AL150" s="69">
        <f t="shared" si="86"/>
        <v>127.66560000000007</v>
      </c>
      <c r="AM150" s="69">
        <f t="shared" si="86"/>
        <v>131.11560000000006</v>
      </c>
      <c r="AN150" s="69">
        <f t="shared" si="86"/>
        <v>134.56560000000005</v>
      </c>
      <c r="AO150" s="69">
        <f t="shared" si="86"/>
        <v>138.01560000000003</v>
      </c>
      <c r="AP150" s="69">
        <f t="shared" si="86"/>
        <v>141.46560000000002</v>
      </c>
      <c r="AQ150" s="69">
        <f t="shared" si="86"/>
        <v>144.91560000000001</v>
      </c>
      <c r="AR150" s="69">
        <f t="shared" si="86"/>
        <v>148.3656</v>
      </c>
      <c r="AS150" s="69">
        <f t="shared" si="86"/>
        <v>151.81559999999999</v>
      </c>
      <c r="AT150" s="69">
        <f t="shared" si="86"/>
        <v>155.26559999999998</v>
      </c>
      <c r="AU150" s="69">
        <f t="shared" si="86"/>
        <v>158.71559999999997</v>
      </c>
      <c r="AV150" s="69">
        <f t="shared" si="86"/>
        <v>162.16559999999996</v>
      </c>
      <c r="AW150" s="69">
        <f t="shared" si="86"/>
        <v>165.61559999999994</v>
      </c>
      <c r="AX150" s="69">
        <f t="shared" si="86"/>
        <v>169.06559999999993</v>
      </c>
      <c r="AY150" s="69">
        <f t="shared" si="86"/>
        <v>172.51559999999992</v>
      </c>
      <c r="AZ150" s="69">
        <f t="shared" si="86"/>
        <v>175.96559999999991</v>
      </c>
      <c r="BA150" s="69">
        <f t="shared" si="86"/>
        <v>179.4155999999999</v>
      </c>
      <c r="BB150" s="69">
        <f t="shared" si="86"/>
        <v>182.86559999999989</v>
      </c>
      <c r="BC150" s="69">
        <f t="shared" si="86"/>
        <v>186.31559999999988</v>
      </c>
      <c r="BD150" s="69">
        <f t="shared" si="86"/>
        <v>189.76559999999986</v>
      </c>
      <c r="BE150" s="69">
        <f t="shared" si="86"/>
        <v>193.21559999999985</v>
      </c>
      <c r="BF150" s="69">
        <f t="shared" si="86"/>
        <v>196.66559999999984</v>
      </c>
      <c r="BG150" s="69">
        <f t="shared" si="86"/>
        <v>200.11559999999983</v>
      </c>
      <c r="BH150" s="69">
        <f t="shared" si="86"/>
        <v>203.56559999999982</v>
      </c>
      <c r="BI150" s="69">
        <f t="shared" si="86"/>
        <v>207.01559999999981</v>
      </c>
      <c r="BJ150" s="69">
        <f t="shared" si="86"/>
        <v>210.4655999999998</v>
      </c>
      <c r="BK150" s="69">
        <f t="shared" si="86"/>
        <v>213.91559999999978</v>
      </c>
      <c r="BL150" s="69">
        <f t="shared" si="86"/>
        <v>217.36559999999977</v>
      </c>
    </row>
    <row r="151" spans="1:70" s="4" customFormat="1" ht="15.95" customHeight="1" outlineLevel="2" x14ac:dyDescent="0.3">
      <c r="A151" s="297">
        <v>3</v>
      </c>
      <c r="B151" s="299" t="s">
        <v>444</v>
      </c>
      <c r="C151" s="46" t="s">
        <v>370</v>
      </c>
      <c r="D151" s="32" t="s">
        <v>28</v>
      </c>
      <c r="E151" s="44" t="s">
        <v>43</v>
      </c>
      <c r="F151" s="42" t="s">
        <v>43</v>
      </c>
      <c r="G151" s="43" t="s">
        <v>30</v>
      </c>
      <c r="H151" s="46">
        <v>3.55</v>
      </c>
      <c r="I151" s="220">
        <v>0.7</v>
      </c>
      <c r="J151" s="69">
        <v>28</v>
      </c>
      <c r="K151" s="238">
        <f t="shared" si="64"/>
        <v>69.58</v>
      </c>
      <c r="L151" s="69">
        <f>(K151+6.96)</f>
        <v>76.539999999999992</v>
      </c>
      <c r="M151" s="69">
        <f t="shared" ref="M151:U151" si="87">(L151+6.96)</f>
        <v>83.499999999999986</v>
      </c>
      <c r="N151" s="69">
        <f t="shared" si="87"/>
        <v>90.45999999999998</v>
      </c>
      <c r="O151" s="69">
        <f t="shared" si="87"/>
        <v>97.419999999999973</v>
      </c>
      <c r="P151" s="69">
        <f t="shared" si="87"/>
        <v>104.37999999999997</v>
      </c>
      <c r="Q151" s="69">
        <f t="shared" si="87"/>
        <v>111.33999999999996</v>
      </c>
      <c r="R151" s="69">
        <f t="shared" si="87"/>
        <v>118.29999999999995</v>
      </c>
      <c r="S151" s="69">
        <f t="shared" si="87"/>
        <v>125.25999999999995</v>
      </c>
      <c r="T151" s="69">
        <f t="shared" si="87"/>
        <v>132.21999999999994</v>
      </c>
      <c r="U151" s="69">
        <f t="shared" si="87"/>
        <v>139.17999999999995</v>
      </c>
      <c r="V151" s="69">
        <f>(U151+6.96)</f>
        <v>146.13999999999996</v>
      </c>
      <c r="W151" s="69">
        <f t="shared" ref="W151:BL151" si="88">(V151+6.96)</f>
        <v>153.09999999999997</v>
      </c>
      <c r="X151" s="69">
        <f t="shared" si="88"/>
        <v>160.05999999999997</v>
      </c>
      <c r="Y151" s="69">
        <f t="shared" si="88"/>
        <v>167.01999999999998</v>
      </c>
      <c r="Z151" s="69">
        <f t="shared" si="88"/>
        <v>173.98</v>
      </c>
      <c r="AA151" s="69">
        <f t="shared" si="88"/>
        <v>180.94</v>
      </c>
      <c r="AB151" s="69">
        <f t="shared" si="88"/>
        <v>187.9</v>
      </c>
      <c r="AC151" s="69">
        <f t="shared" si="88"/>
        <v>194.86</v>
      </c>
      <c r="AD151" s="69">
        <f t="shared" si="88"/>
        <v>201.82000000000002</v>
      </c>
      <c r="AE151" s="69">
        <f t="shared" si="88"/>
        <v>208.78000000000003</v>
      </c>
      <c r="AF151" s="69">
        <f t="shared" si="88"/>
        <v>215.74000000000004</v>
      </c>
      <c r="AG151" s="69">
        <f t="shared" si="88"/>
        <v>222.70000000000005</v>
      </c>
      <c r="AH151" s="69">
        <f t="shared" si="88"/>
        <v>229.66000000000005</v>
      </c>
      <c r="AI151" s="69">
        <f t="shared" si="88"/>
        <v>236.62000000000006</v>
      </c>
      <c r="AJ151" s="69">
        <f t="shared" si="88"/>
        <v>243.58000000000007</v>
      </c>
      <c r="AK151" s="69">
        <f t="shared" si="88"/>
        <v>250.54000000000008</v>
      </c>
      <c r="AL151" s="69">
        <f t="shared" si="88"/>
        <v>257.50000000000006</v>
      </c>
      <c r="AM151" s="69">
        <f t="shared" si="88"/>
        <v>264.46000000000004</v>
      </c>
      <c r="AN151" s="69">
        <f t="shared" si="88"/>
        <v>271.42</v>
      </c>
      <c r="AO151" s="69">
        <f t="shared" si="88"/>
        <v>278.38</v>
      </c>
      <c r="AP151" s="69">
        <f t="shared" si="88"/>
        <v>285.33999999999997</v>
      </c>
      <c r="AQ151" s="69">
        <f t="shared" si="88"/>
        <v>292.29999999999995</v>
      </c>
      <c r="AR151" s="69">
        <f t="shared" si="88"/>
        <v>299.25999999999993</v>
      </c>
      <c r="AS151" s="69">
        <f t="shared" si="88"/>
        <v>306.21999999999991</v>
      </c>
      <c r="AT151" s="69">
        <f t="shared" si="88"/>
        <v>313.17999999999989</v>
      </c>
      <c r="AU151" s="69">
        <f t="shared" si="88"/>
        <v>320.13999999999987</v>
      </c>
      <c r="AV151" s="69">
        <f t="shared" si="88"/>
        <v>327.09999999999985</v>
      </c>
      <c r="AW151" s="69">
        <f t="shared" si="88"/>
        <v>334.05999999999983</v>
      </c>
      <c r="AX151" s="69">
        <f t="shared" si="88"/>
        <v>341.01999999999981</v>
      </c>
      <c r="AY151" s="69">
        <f t="shared" si="88"/>
        <v>347.97999999999979</v>
      </c>
      <c r="AZ151" s="69">
        <f t="shared" si="88"/>
        <v>354.93999999999977</v>
      </c>
      <c r="BA151" s="69">
        <f t="shared" si="88"/>
        <v>361.89999999999975</v>
      </c>
      <c r="BB151" s="69">
        <f t="shared" si="88"/>
        <v>368.85999999999973</v>
      </c>
      <c r="BC151" s="69">
        <f t="shared" si="88"/>
        <v>375.81999999999971</v>
      </c>
      <c r="BD151" s="69">
        <f t="shared" si="88"/>
        <v>382.77999999999969</v>
      </c>
      <c r="BE151" s="69">
        <f t="shared" si="88"/>
        <v>389.73999999999967</v>
      </c>
      <c r="BF151" s="69">
        <f t="shared" si="88"/>
        <v>396.69999999999965</v>
      </c>
      <c r="BG151" s="69">
        <f t="shared" si="88"/>
        <v>403.65999999999963</v>
      </c>
      <c r="BH151" s="69">
        <f t="shared" si="88"/>
        <v>410.61999999999961</v>
      </c>
      <c r="BI151" s="69">
        <f t="shared" si="88"/>
        <v>417.57999999999959</v>
      </c>
      <c r="BJ151" s="69">
        <f t="shared" si="88"/>
        <v>424.53999999999957</v>
      </c>
      <c r="BK151" s="69">
        <f t="shared" si="88"/>
        <v>431.49999999999955</v>
      </c>
      <c r="BL151" s="69">
        <f t="shared" si="88"/>
        <v>438.45999999999952</v>
      </c>
      <c r="BM151" s="3"/>
      <c r="BN151" s="3"/>
      <c r="BO151" s="3"/>
      <c r="BP151" s="3"/>
      <c r="BQ151" s="3"/>
      <c r="BR151" s="3"/>
    </row>
    <row r="152" spans="1:70" ht="15.95" customHeight="1" outlineLevel="2" x14ac:dyDescent="0.3">
      <c r="A152" s="297">
        <v>4</v>
      </c>
      <c r="B152" s="299" t="s">
        <v>444</v>
      </c>
      <c r="C152" s="46" t="s">
        <v>371</v>
      </c>
      <c r="D152" s="32" t="s">
        <v>28</v>
      </c>
      <c r="E152" s="44" t="s">
        <v>43</v>
      </c>
      <c r="F152" s="42" t="s">
        <v>43</v>
      </c>
      <c r="G152" s="43" t="s">
        <v>30</v>
      </c>
      <c r="H152" s="46">
        <v>1.2110000000000001</v>
      </c>
      <c r="I152" s="220">
        <v>0.7</v>
      </c>
      <c r="J152" s="69">
        <v>28</v>
      </c>
      <c r="K152" s="238">
        <f t="shared" si="64"/>
        <v>23.735600000000002</v>
      </c>
      <c r="L152" s="69">
        <f>(K152+2.37)</f>
        <v>26.105600000000003</v>
      </c>
      <c r="M152" s="69">
        <f t="shared" ref="M152:U152" si="89">(L152+2.37)</f>
        <v>28.475600000000004</v>
      </c>
      <c r="N152" s="69">
        <f t="shared" si="89"/>
        <v>30.845600000000005</v>
      </c>
      <c r="O152" s="69">
        <f t="shared" si="89"/>
        <v>33.215600000000002</v>
      </c>
      <c r="P152" s="69">
        <f t="shared" si="89"/>
        <v>35.585599999999999</v>
      </c>
      <c r="Q152" s="69">
        <f t="shared" si="89"/>
        <v>37.955599999999997</v>
      </c>
      <c r="R152" s="69">
        <f t="shared" si="89"/>
        <v>40.325599999999994</v>
      </c>
      <c r="S152" s="69">
        <f t="shared" si="89"/>
        <v>42.695599999999992</v>
      </c>
      <c r="T152" s="69">
        <f t="shared" si="89"/>
        <v>45.065599999999989</v>
      </c>
      <c r="U152" s="69">
        <f t="shared" si="89"/>
        <v>47.435599999999987</v>
      </c>
      <c r="V152" s="69">
        <f>(U152+2.37)</f>
        <v>49.805599999999984</v>
      </c>
      <c r="W152" s="69">
        <f t="shared" ref="W152:AW152" si="90">(V152+2.37)</f>
        <v>52.175599999999982</v>
      </c>
      <c r="X152" s="69">
        <f t="shared" si="90"/>
        <v>54.545599999999979</v>
      </c>
      <c r="Y152" s="69">
        <f t="shared" si="90"/>
        <v>56.915599999999976</v>
      </c>
      <c r="Z152" s="69">
        <f t="shared" si="90"/>
        <v>59.285599999999974</v>
      </c>
      <c r="AA152" s="69">
        <f t="shared" si="90"/>
        <v>61.655599999999971</v>
      </c>
      <c r="AB152" s="69">
        <f t="shared" si="90"/>
        <v>64.025599999999969</v>
      </c>
      <c r="AC152" s="69">
        <f t="shared" si="90"/>
        <v>66.395599999999973</v>
      </c>
      <c r="AD152" s="69">
        <f t="shared" si="90"/>
        <v>68.765599999999978</v>
      </c>
      <c r="AE152" s="69">
        <f t="shared" si="90"/>
        <v>71.135599999999982</v>
      </c>
      <c r="AF152" s="69">
        <f t="shared" si="90"/>
        <v>73.505599999999987</v>
      </c>
      <c r="AG152" s="69">
        <f t="shared" si="90"/>
        <v>75.875599999999991</v>
      </c>
      <c r="AH152" s="69">
        <f t="shared" si="90"/>
        <v>78.245599999999996</v>
      </c>
      <c r="AI152" s="69">
        <f t="shared" si="90"/>
        <v>80.615600000000001</v>
      </c>
      <c r="AJ152" s="69">
        <f t="shared" si="90"/>
        <v>82.985600000000005</v>
      </c>
      <c r="AK152" s="69">
        <f t="shared" si="90"/>
        <v>85.35560000000001</v>
      </c>
      <c r="AL152" s="69">
        <f t="shared" si="90"/>
        <v>87.725600000000014</v>
      </c>
      <c r="AM152" s="69">
        <f t="shared" si="90"/>
        <v>90.095600000000019</v>
      </c>
      <c r="AN152" s="69">
        <f t="shared" si="90"/>
        <v>92.465600000000023</v>
      </c>
      <c r="AO152" s="69">
        <f t="shared" si="90"/>
        <v>94.835600000000028</v>
      </c>
      <c r="AP152" s="69">
        <f t="shared" si="90"/>
        <v>97.205600000000032</v>
      </c>
      <c r="AQ152" s="69">
        <f t="shared" si="90"/>
        <v>99.575600000000037</v>
      </c>
      <c r="AR152" s="69">
        <f t="shared" si="90"/>
        <v>101.94560000000004</v>
      </c>
      <c r="AS152" s="69">
        <f t="shared" si="90"/>
        <v>104.31560000000005</v>
      </c>
      <c r="AT152" s="69">
        <f t="shared" si="90"/>
        <v>106.68560000000005</v>
      </c>
      <c r="AU152" s="69">
        <f t="shared" si="90"/>
        <v>109.05560000000006</v>
      </c>
      <c r="AV152" s="69">
        <f t="shared" si="90"/>
        <v>111.42560000000006</v>
      </c>
      <c r="AW152" s="69">
        <f t="shared" si="90"/>
        <v>113.79560000000006</v>
      </c>
    </row>
    <row r="153" spans="1:70" ht="15.95" customHeight="1" outlineLevel="2" x14ac:dyDescent="0.3">
      <c r="A153" s="297">
        <v>5</v>
      </c>
      <c r="B153" s="299" t="s">
        <v>444</v>
      </c>
      <c r="C153" s="46" t="s">
        <v>372</v>
      </c>
      <c r="D153" s="32" t="s">
        <v>28</v>
      </c>
      <c r="E153" s="44" t="s">
        <v>43</v>
      </c>
      <c r="F153" s="42" t="s">
        <v>43</v>
      </c>
      <c r="G153" s="43" t="s">
        <v>30</v>
      </c>
      <c r="H153" s="46">
        <v>1.655</v>
      </c>
      <c r="I153" s="220">
        <v>0.7</v>
      </c>
      <c r="J153" s="69">
        <v>28</v>
      </c>
      <c r="K153" s="238">
        <f t="shared" si="64"/>
        <v>32.437999999999995</v>
      </c>
      <c r="L153" s="69">
        <f>(K153+3.24)</f>
        <v>35.677999999999997</v>
      </c>
      <c r="M153" s="69">
        <f t="shared" ref="M153:U153" si="91">(L153+3.24)</f>
        <v>38.917999999999999</v>
      </c>
      <c r="N153" s="69">
        <f t="shared" si="91"/>
        <v>42.158000000000001</v>
      </c>
      <c r="O153" s="69">
        <f t="shared" si="91"/>
        <v>45.398000000000003</v>
      </c>
      <c r="P153" s="69">
        <f t="shared" si="91"/>
        <v>48.638000000000005</v>
      </c>
      <c r="Q153" s="69">
        <f t="shared" si="91"/>
        <v>51.878000000000007</v>
      </c>
      <c r="R153" s="69">
        <f t="shared" si="91"/>
        <v>55.118000000000009</v>
      </c>
      <c r="S153" s="69">
        <f t="shared" si="91"/>
        <v>58.358000000000011</v>
      </c>
      <c r="T153" s="69">
        <f t="shared" si="91"/>
        <v>61.598000000000013</v>
      </c>
      <c r="U153" s="69">
        <f t="shared" si="91"/>
        <v>64.838000000000008</v>
      </c>
      <c r="V153" s="69">
        <f>(U153+3.24)</f>
        <v>68.078000000000003</v>
      </c>
      <c r="W153" s="69">
        <f t="shared" ref="W153:AY153" si="92">(V153+3.24)</f>
        <v>71.317999999999998</v>
      </c>
      <c r="X153" s="69">
        <f t="shared" si="92"/>
        <v>74.557999999999993</v>
      </c>
      <c r="Y153" s="69">
        <f t="shared" si="92"/>
        <v>77.797999999999988</v>
      </c>
      <c r="Z153" s="69">
        <f t="shared" si="92"/>
        <v>81.037999999999982</v>
      </c>
      <c r="AA153" s="69">
        <f t="shared" si="92"/>
        <v>84.277999999999977</v>
      </c>
      <c r="AB153" s="69">
        <f t="shared" si="92"/>
        <v>87.517999999999972</v>
      </c>
      <c r="AC153" s="69">
        <f t="shared" si="92"/>
        <v>90.757999999999967</v>
      </c>
      <c r="AD153" s="69">
        <f t="shared" si="92"/>
        <v>93.997999999999962</v>
      </c>
      <c r="AE153" s="69">
        <f t="shared" si="92"/>
        <v>97.237999999999957</v>
      </c>
      <c r="AF153" s="69">
        <f t="shared" si="92"/>
        <v>100.47799999999995</v>
      </c>
      <c r="AG153" s="69">
        <f t="shared" si="92"/>
        <v>103.71799999999995</v>
      </c>
      <c r="AH153" s="69">
        <f t="shared" si="92"/>
        <v>106.95799999999994</v>
      </c>
      <c r="AI153" s="69">
        <f t="shared" si="92"/>
        <v>110.19799999999994</v>
      </c>
      <c r="AJ153" s="69">
        <f t="shared" si="92"/>
        <v>113.43799999999993</v>
      </c>
      <c r="AK153" s="69">
        <f t="shared" si="92"/>
        <v>116.67799999999993</v>
      </c>
      <c r="AL153" s="69">
        <f t="shared" si="92"/>
        <v>119.91799999999992</v>
      </c>
      <c r="AM153" s="69">
        <f t="shared" si="92"/>
        <v>123.15799999999992</v>
      </c>
      <c r="AN153" s="69">
        <f t="shared" si="92"/>
        <v>126.39799999999991</v>
      </c>
      <c r="AO153" s="69">
        <f t="shared" si="92"/>
        <v>129.63799999999992</v>
      </c>
      <c r="AP153" s="69">
        <f t="shared" si="92"/>
        <v>132.87799999999993</v>
      </c>
      <c r="AQ153" s="69">
        <f t="shared" si="92"/>
        <v>136.11799999999994</v>
      </c>
      <c r="AR153" s="69">
        <f t="shared" si="92"/>
        <v>139.35799999999995</v>
      </c>
      <c r="AS153" s="69">
        <f t="shared" si="92"/>
        <v>142.59799999999996</v>
      </c>
      <c r="AT153" s="69">
        <f t="shared" si="92"/>
        <v>145.83799999999997</v>
      </c>
      <c r="AU153" s="69">
        <f t="shared" si="92"/>
        <v>149.07799999999997</v>
      </c>
      <c r="AV153" s="69">
        <f t="shared" si="92"/>
        <v>152.31799999999998</v>
      </c>
      <c r="AW153" s="69">
        <f t="shared" si="92"/>
        <v>155.55799999999999</v>
      </c>
      <c r="AX153" s="69">
        <f t="shared" si="92"/>
        <v>158.798</v>
      </c>
      <c r="AY153" s="69">
        <f t="shared" si="92"/>
        <v>162.03800000000001</v>
      </c>
    </row>
    <row r="154" spans="1:70" ht="15.95" customHeight="1" outlineLevel="2" x14ac:dyDescent="0.3">
      <c r="A154" s="297">
        <v>6</v>
      </c>
      <c r="B154" s="299" t="s">
        <v>444</v>
      </c>
      <c r="C154" s="112" t="s">
        <v>157</v>
      </c>
      <c r="D154" s="32" t="s">
        <v>28</v>
      </c>
      <c r="E154" s="33" t="s">
        <v>29</v>
      </c>
      <c r="F154" s="42" t="s">
        <v>43</v>
      </c>
      <c r="G154" s="300" t="s">
        <v>30</v>
      </c>
      <c r="H154" s="29">
        <v>4.4039999999999999</v>
      </c>
      <c r="I154" s="220">
        <v>0.7</v>
      </c>
      <c r="J154" s="69">
        <v>28</v>
      </c>
      <c r="K154" s="238">
        <f t="shared" si="64"/>
        <v>86.318399999999997</v>
      </c>
      <c r="L154" s="69">
        <f>(K154+8.63)</f>
        <v>94.948399999999992</v>
      </c>
      <c r="M154" s="69">
        <f t="shared" ref="M154:U154" si="93">(L154+8.63)</f>
        <v>103.57839999999999</v>
      </c>
      <c r="N154" s="69">
        <f t="shared" si="93"/>
        <v>112.20839999999998</v>
      </c>
      <c r="O154" s="69">
        <f t="shared" si="93"/>
        <v>120.83839999999998</v>
      </c>
      <c r="P154" s="69">
        <f t="shared" si="93"/>
        <v>129.46839999999997</v>
      </c>
      <c r="Q154" s="69">
        <f t="shared" si="93"/>
        <v>138.09839999999997</v>
      </c>
      <c r="R154" s="69">
        <f t="shared" si="93"/>
        <v>146.72839999999997</v>
      </c>
      <c r="S154" s="69">
        <f t="shared" si="93"/>
        <v>155.35839999999996</v>
      </c>
      <c r="T154" s="69">
        <f t="shared" si="93"/>
        <v>163.98839999999996</v>
      </c>
      <c r="U154" s="69">
        <f t="shared" si="93"/>
        <v>172.61839999999995</v>
      </c>
      <c r="V154" s="69">
        <f>(U154+8.63)</f>
        <v>181.24839999999995</v>
      </c>
      <c r="W154" s="69">
        <f t="shared" ref="W154:AW154" si="94">(V154+8.63)</f>
        <v>189.87839999999994</v>
      </c>
      <c r="X154" s="69">
        <f t="shared" si="94"/>
        <v>198.50839999999994</v>
      </c>
      <c r="Y154" s="69">
        <f t="shared" si="94"/>
        <v>207.13839999999993</v>
      </c>
      <c r="Z154" s="69">
        <f t="shared" si="94"/>
        <v>215.76839999999993</v>
      </c>
      <c r="AA154" s="69">
        <f t="shared" si="94"/>
        <v>224.39839999999992</v>
      </c>
      <c r="AB154" s="69">
        <f t="shared" si="94"/>
        <v>233.02839999999992</v>
      </c>
      <c r="AC154" s="69">
        <f t="shared" si="94"/>
        <v>241.65839999999992</v>
      </c>
      <c r="AD154" s="69">
        <f t="shared" si="94"/>
        <v>250.28839999999991</v>
      </c>
      <c r="AE154" s="69">
        <f t="shared" si="94"/>
        <v>258.91839999999991</v>
      </c>
      <c r="AF154" s="69">
        <f t="shared" si="94"/>
        <v>267.5483999999999</v>
      </c>
      <c r="AG154" s="69">
        <f t="shared" si="94"/>
        <v>276.1783999999999</v>
      </c>
      <c r="AH154" s="69">
        <f t="shared" si="94"/>
        <v>284.80839999999989</v>
      </c>
      <c r="AI154" s="69">
        <f t="shared" si="94"/>
        <v>293.43839999999989</v>
      </c>
      <c r="AJ154" s="69">
        <f t="shared" si="94"/>
        <v>302.06839999999988</v>
      </c>
      <c r="AK154" s="69">
        <f t="shared" si="94"/>
        <v>310.69839999999988</v>
      </c>
      <c r="AL154" s="69">
        <f t="shared" si="94"/>
        <v>319.32839999999987</v>
      </c>
      <c r="AM154" s="69">
        <f t="shared" si="94"/>
        <v>327.95839999999987</v>
      </c>
      <c r="AN154" s="69">
        <f t="shared" si="94"/>
        <v>336.58839999999987</v>
      </c>
      <c r="AO154" s="69">
        <f t="shared" si="94"/>
        <v>345.21839999999986</v>
      </c>
      <c r="AP154" s="69">
        <f t="shared" si="94"/>
        <v>353.84839999999986</v>
      </c>
      <c r="AQ154" s="69">
        <f t="shared" si="94"/>
        <v>362.47839999999985</v>
      </c>
      <c r="AR154" s="69">
        <f t="shared" si="94"/>
        <v>371.10839999999985</v>
      </c>
      <c r="AS154" s="69">
        <f t="shared" si="94"/>
        <v>379.73839999999984</v>
      </c>
      <c r="AT154" s="69">
        <f t="shared" si="94"/>
        <v>388.36839999999984</v>
      </c>
      <c r="AU154" s="69">
        <f t="shared" si="94"/>
        <v>396.99839999999983</v>
      </c>
      <c r="AV154" s="69">
        <f t="shared" si="94"/>
        <v>405.62839999999983</v>
      </c>
      <c r="AW154" s="69">
        <f t="shared" si="94"/>
        <v>414.25839999999982</v>
      </c>
      <c r="AX154" s="69"/>
    </row>
    <row r="155" spans="1:70" ht="15.95" customHeight="1" outlineLevel="2" x14ac:dyDescent="0.3">
      <c r="A155" s="297">
        <v>7</v>
      </c>
      <c r="B155" s="299" t="s">
        <v>444</v>
      </c>
      <c r="C155" s="46" t="s">
        <v>373</v>
      </c>
      <c r="D155" s="32" t="s">
        <v>28</v>
      </c>
      <c r="E155" s="44" t="s">
        <v>43</v>
      </c>
      <c r="F155" s="42" t="s">
        <v>43</v>
      </c>
      <c r="G155" s="43" t="s">
        <v>30</v>
      </c>
      <c r="H155" s="46">
        <v>2.6579999999999999</v>
      </c>
      <c r="I155" s="220">
        <v>0.7</v>
      </c>
      <c r="J155" s="69">
        <v>28</v>
      </c>
      <c r="K155" s="238">
        <f t="shared" si="64"/>
        <v>52.096799999999995</v>
      </c>
      <c r="L155" s="69">
        <f>(K155+5.21)</f>
        <v>57.306799999999996</v>
      </c>
      <c r="M155" s="69">
        <f t="shared" ref="M155:U155" si="95">(L155+5.21)</f>
        <v>62.516799999999996</v>
      </c>
      <c r="N155" s="69">
        <f t="shared" si="95"/>
        <v>67.726799999999997</v>
      </c>
      <c r="O155" s="69">
        <f t="shared" si="95"/>
        <v>72.936799999999991</v>
      </c>
      <c r="P155" s="69">
        <f t="shared" si="95"/>
        <v>78.146799999999985</v>
      </c>
      <c r="Q155" s="69">
        <f t="shared" si="95"/>
        <v>83.356799999999978</v>
      </c>
      <c r="R155" s="69">
        <f t="shared" si="95"/>
        <v>88.566799999999972</v>
      </c>
      <c r="S155" s="69">
        <f t="shared" si="95"/>
        <v>93.776799999999966</v>
      </c>
      <c r="T155" s="69">
        <f t="shared" si="95"/>
        <v>98.98679999999996</v>
      </c>
      <c r="U155" s="69">
        <f t="shared" si="95"/>
        <v>104.19679999999995</v>
      </c>
      <c r="V155" s="69">
        <f>(U155+5.21)</f>
        <v>109.40679999999995</v>
      </c>
      <c r="W155" s="69">
        <f t="shared" ref="W155:AE155" si="96">(V155+5.21)</f>
        <v>114.61679999999994</v>
      </c>
      <c r="X155" s="69">
        <f t="shared" si="96"/>
        <v>119.82679999999993</v>
      </c>
      <c r="Y155" s="69">
        <f t="shared" si="96"/>
        <v>125.03679999999993</v>
      </c>
      <c r="Z155" s="69">
        <f t="shared" si="96"/>
        <v>130.24679999999992</v>
      </c>
      <c r="AA155" s="69">
        <f t="shared" si="96"/>
        <v>135.45679999999993</v>
      </c>
      <c r="AB155" s="69">
        <f t="shared" si="96"/>
        <v>140.66679999999994</v>
      </c>
      <c r="AC155" s="69">
        <f t="shared" si="96"/>
        <v>145.87679999999995</v>
      </c>
      <c r="AD155" s="69">
        <f t="shared" si="96"/>
        <v>151.08679999999995</v>
      </c>
      <c r="AE155" s="69">
        <f t="shared" si="96"/>
        <v>156.29679999999996</v>
      </c>
      <c r="AF155" s="69">
        <f>(AE155+5.21)</f>
        <v>161.50679999999997</v>
      </c>
      <c r="AG155" s="69">
        <f>(AF155+5.21)</f>
        <v>166.71679999999998</v>
      </c>
      <c r="AH155" s="69">
        <f>(AG155+5.21)</f>
        <v>171.92679999999999</v>
      </c>
      <c r="AI155" s="69">
        <f>(AH155+5.21)</f>
        <v>177.13679999999999</v>
      </c>
      <c r="AJ155" s="69">
        <f>(AI155+5.21)</f>
        <v>182.3468</v>
      </c>
      <c r="AK155" s="69">
        <f t="shared" ref="AK155:AX155" si="97">(AJ155+5.21)</f>
        <v>187.55680000000001</v>
      </c>
      <c r="AL155" s="69">
        <f t="shared" si="97"/>
        <v>192.76680000000002</v>
      </c>
      <c r="AM155" s="69">
        <f t="shared" si="97"/>
        <v>197.97680000000003</v>
      </c>
      <c r="AN155" s="69">
        <f t="shared" si="97"/>
        <v>203.18680000000003</v>
      </c>
      <c r="AO155" s="69">
        <f t="shared" si="97"/>
        <v>208.39680000000004</v>
      </c>
      <c r="AP155" s="69">
        <f t="shared" si="97"/>
        <v>213.60680000000005</v>
      </c>
      <c r="AQ155" s="69">
        <f t="shared" si="97"/>
        <v>218.81680000000006</v>
      </c>
      <c r="AR155" s="69">
        <f t="shared" si="97"/>
        <v>224.02680000000007</v>
      </c>
      <c r="AS155" s="69">
        <f t="shared" si="97"/>
        <v>229.23680000000007</v>
      </c>
      <c r="AT155" s="69">
        <f t="shared" si="97"/>
        <v>234.44680000000008</v>
      </c>
      <c r="AU155" s="69">
        <f t="shared" si="97"/>
        <v>239.65680000000009</v>
      </c>
      <c r="AV155" s="69">
        <f t="shared" si="97"/>
        <v>244.8668000000001</v>
      </c>
      <c r="AW155" s="69">
        <f t="shared" si="97"/>
        <v>250.07680000000011</v>
      </c>
      <c r="AX155" s="69">
        <f t="shared" si="97"/>
        <v>255.28680000000011</v>
      </c>
    </row>
    <row r="156" spans="1:70" ht="15.95" customHeight="1" outlineLevel="2" x14ac:dyDescent="0.3">
      <c r="A156" s="297">
        <v>8</v>
      </c>
      <c r="B156" s="299" t="s">
        <v>444</v>
      </c>
      <c r="C156" s="46" t="s">
        <v>374</v>
      </c>
      <c r="D156" s="32" t="s">
        <v>28</v>
      </c>
      <c r="E156" s="44" t="s">
        <v>43</v>
      </c>
      <c r="F156" s="42" t="s">
        <v>43</v>
      </c>
      <c r="G156" s="43" t="s">
        <v>30</v>
      </c>
      <c r="H156" s="46">
        <v>2.0539999999999998</v>
      </c>
      <c r="I156" s="220">
        <v>0.7</v>
      </c>
      <c r="J156" s="69">
        <v>28</v>
      </c>
      <c r="K156" s="238">
        <f t="shared" si="64"/>
        <v>40.258399999999995</v>
      </c>
      <c r="L156" s="69">
        <f>(K156+4.03)</f>
        <v>44.288399999999996</v>
      </c>
      <c r="M156" s="69">
        <f t="shared" ref="M156:U156" si="98">(L156+4.03)</f>
        <v>48.318399999999997</v>
      </c>
      <c r="N156" s="69">
        <f t="shared" si="98"/>
        <v>52.348399999999998</v>
      </c>
      <c r="O156" s="69">
        <f t="shared" si="98"/>
        <v>56.378399999999999</v>
      </c>
      <c r="P156" s="69">
        <f t="shared" si="98"/>
        <v>60.4084</v>
      </c>
      <c r="Q156" s="69">
        <f t="shared" si="98"/>
        <v>64.438400000000001</v>
      </c>
      <c r="R156" s="69">
        <f t="shared" si="98"/>
        <v>68.468400000000003</v>
      </c>
      <c r="S156" s="69">
        <f t="shared" si="98"/>
        <v>72.498400000000004</v>
      </c>
      <c r="T156" s="69">
        <f t="shared" si="98"/>
        <v>76.528400000000005</v>
      </c>
      <c r="U156" s="69">
        <f t="shared" si="98"/>
        <v>80.558400000000006</v>
      </c>
      <c r="V156" s="69">
        <f>(U156+4.03)</f>
        <v>84.588400000000007</v>
      </c>
      <c r="W156" s="69">
        <f t="shared" ref="W156:AE156" si="99">(V156+4.03)</f>
        <v>88.618400000000008</v>
      </c>
      <c r="X156" s="69">
        <f t="shared" si="99"/>
        <v>92.648400000000009</v>
      </c>
      <c r="Y156" s="69">
        <f t="shared" si="99"/>
        <v>96.678400000000011</v>
      </c>
      <c r="Z156" s="69">
        <f t="shared" si="99"/>
        <v>100.70840000000001</v>
      </c>
      <c r="AA156" s="69">
        <f t="shared" si="99"/>
        <v>104.73840000000001</v>
      </c>
      <c r="AB156" s="69">
        <f t="shared" si="99"/>
        <v>108.76840000000001</v>
      </c>
      <c r="AC156" s="69">
        <f t="shared" si="99"/>
        <v>112.79840000000002</v>
      </c>
      <c r="AD156" s="69">
        <f t="shared" si="99"/>
        <v>116.82840000000002</v>
      </c>
      <c r="AE156" s="69">
        <f t="shared" si="99"/>
        <v>120.85840000000002</v>
      </c>
      <c r="AF156" s="69">
        <f>(AE156+4.03)</f>
        <v>124.88840000000002</v>
      </c>
      <c r="AG156" s="69">
        <f>(AF156+4.03)</f>
        <v>128.91840000000002</v>
      </c>
      <c r="AH156" s="69">
        <f>(AG156+4.03)</f>
        <v>132.94840000000002</v>
      </c>
      <c r="AI156" s="69">
        <f>(AH156+4.03)</f>
        <v>136.97840000000002</v>
      </c>
      <c r="AJ156" s="69">
        <f>(AI156+4.03)</f>
        <v>141.00840000000002</v>
      </c>
      <c r="AK156" s="69">
        <f t="shared" ref="AK156:AX156" si="100">(AJ156+4.03)</f>
        <v>145.03840000000002</v>
      </c>
      <c r="AL156" s="69">
        <f t="shared" si="100"/>
        <v>149.06840000000003</v>
      </c>
      <c r="AM156" s="69">
        <f t="shared" si="100"/>
        <v>153.09840000000003</v>
      </c>
      <c r="AN156" s="69">
        <f t="shared" si="100"/>
        <v>157.12840000000003</v>
      </c>
      <c r="AO156" s="69">
        <f t="shared" si="100"/>
        <v>161.15840000000003</v>
      </c>
      <c r="AP156" s="69">
        <f t="shared" si="100"/>
        <v>165.18840000000003</v>
      </c>
      <c r="AQ156" s="69">
        <f t="shared" si="100"/>
        <v>169.21840000000003</v>
      </c>
      <c r="AR156" s="69">
        <f t="shared" si="100"/>
        <v>173.24840000000003</v>
      </c>
      <c r="AS156" s="69">
        <f t="shared" si="100"/>
        <v>177.27840000000003</v>
      </c>
      <c r="AT156" s="69">
        <f t="shared" si="100"/>
        <v>181.30840000000003</v>
      </c>
      <c r="AU156" s="69">
        <f t="shared" si="100"/>
        <v>185.33840000000004</v>
      </c>
      <c r="AV156" s="69">
        <f t="shared" si="100"/>
        <v>189.36840000000004</v>
      </c>
      <c r="AW156" s="69">
        <f t="shared" si="100"/>
        <v>193.39840000000004</v>
      </c>
      <c r="AX156" s="69">
        <f t="shared" si="100"/>
        <v>197.42840000000004</v>
      </c>
    </row>
    <row r="157" spans="1:70" s="4" customFormat="1" ht="15.95" customHeight="1" outlineLevel="2" x14ac:dyDescent="0.3">
      <c r="A157" s="297">
        <v>9</v>
      </c>
      <c r="B157" s="299" t="s">
        <v>444</v>
      </c>
      <c r="C157" s="112" t="s">
        <v>158</v>
      </c>
      <c r="D157" s="32" t="s">
        <v>28</v>
      </c>
      <c r="E157" s="33" t="s">
        <v>29</v>
      </c>
      <c r="F157" s="42" t="s">
        <v>43</v>
      </c>
      <c r="G157" s="300" t="s">
        <v>30</v>
      </c>
      <c r="H157" s="29">
        <v>5.0090000000000003</v>
      </c>
      <c r="I157" s="220">
        <v>0.7</v>
      </c>
      <c r="J157" s="69">
        <v>28</v>
      </c>
      <c r="K157" s="238">
        <f t="shared" si="64"/>
        <v>98.176400000000001</v>
      </c>
      <c r="L157" s="69">
        <f>(K157+9.82)</f>
        <v>107.99639999999999</v>
      </c>
      <c r="M157" s="69">
        <f t="shared" ref="M157:U157" si="101">(L157+9.82)</f>
        <v>117.81639999999999</v>
      </c>
      <c r="N157" s="69">
        <f t="shared" si="101"/>
        <v>127.63639999999998</v>
      </c>
      <c r="O157" s="69">
        <f t="shared" si="101"/>
        <v>137.45639999999997</v>
      </c>
      <c r="P157" s="69">
        <f t="shared" si="101"/>
        <v>147.27639999999997</v>
      </c>
      <c r="Q157" s="69">
        <f t="shared" si="101"/>
        <v>157.09639999999996</v>
      </c>
      <c r="R157" s="69">
        <f t="shared" si="101"/>
        <v>166.91639999999995</v>
      </c>
      <c r="S157" s="69">
        <f t="shared" si="101"/>
        <v>176.73639999999995</v>
      </c>
      <c r="T157" s="69">
        <f t="shared" si="101"/>
        <v>186.55639999999994</v>
      </c>
      <c r="U157" s="69">
        <f t="shared" si="101"/>
        <v>196.37639999999993</v>
      </c>
      <c r="V157" s="69">
        <f>(U157+9.82)</f>
        <v>206.19639999999993</v>
      </c>
      <c r="W157" s="69">
        <f t="shared" ref="W157:AY157" si="102">(V157+9.82)</f>
        <v>216.01639999999992</v>
      </c>
      <c r="X157" s="69">
        <f t="shared" si="102"/>
        <v>225.83639999999991</v>
      </c>
      <c r="Y157" s="69">
        <f t="shared" si="102"/>
        <v>235.65639999999991</v>
      </c>
      <c r="Z157" s="69">
        <f t="shared" si="102"/>
        <v>245.4763999999999</v>
      </c>
      <c r="AA157" s="69">
        <f t="shared" si="102"/>
        <v>255.29639999999989</v>
      </c>
      <c r="AB157" s="69">
        <f t="shared" si="102"/>
        <v>265.11639999999989</v>
      </c>
      <c r="AC157" s="69">
        <f t="shared" si="102"/>
        <v>274.93639999999988</v>
      </c>
      <c r="AD157" s="69">
        <f t="shared" si="102"/>
        <v>284.75639999999987</v>
      </c>
      <c r="AE157" s="69">
        <f t="shared" si="102"/>
        <v>294.57639999999986</v>
      </c>
      <c r="AF157" s="69">
        <f t="shared" si="102"/>
        <v>304.39639999999986</v>
      </c>
      <c r="AG157" s="69">
        <f t="shared" si="102"/>
        <v>314.21639999999985</v>
      </c>
      <c r="AH157" s="69">
        <f t="shared" si="102"/>
        <v>324.03639999999984</v>
      </c>
      <c r="AI157" s="69">
        <f t="shared" si="102"/>
        <v>333.85639999999984</v>
      </c>
      <c r="AJ157" s="69">
        <f t="shared" si="102"/>
        <v>343.67639999999983</v>
      </c>
      <c r="AK157" s="69">
        <f t="shared" si="102"/>
        <v>353.49639999999982</v>
      </c>
      <c r="AL157" s="69">
        <f t="shared" si="102"/>
        <v>363.31639999999982</v>
      </c>
      <c r="AM157" s="69">
        <f t="shared" si="102"/>
        <v>373.13639999999981</v>
      </c>
      <c r="AN157" s="69">
        <f t="shared" si="102"/>
        <v>382.9563999999998</v>
      </c>
      <c r="AO157" s="69">
        <f t="shared" si="102"/>
        <v>392.7763999999998</v>
      </c>
      <c r="AP157" s="69">
        <f t="shared" si="102"/>
        <v>402.59639999999979</v>
      </c>
      <c r="AQ157" s="69">
        <f t="shared" si="102"/>
        <v>412.41639999999978</v>
      </c>
      <c r="AR157" s="69">
        <f t="shared" si="102"/>
        <v>422.23639999999978</v>
      </c>
      <c r="AS157" s="69">
        <f t="shared" si="102"/>
        <v>432.05639999999977</v>
      </c>
      <c r="AT157" s="69">
        <f t="shared" si="102"/>
        <v>441.87639999999976</v>
      </c>
      <c r="AU157" s="69">
        <f t="shared" si="102"/>
        <v>451.69639999999976</v>
      </c>
      <c r="AV157" s="69">
        <f t="shared" si="102"/>
        <v>461.51639999999975</v>
      </c>
      <c r="AW157" s="69">
        <f t="shared" si="102"/>
        <v>471.33639999999974</v>
      </c>
      <c r="AX157" s="69">
        <f t="shared" si="102"/>
        <v>481.15639999999973</v>
      </c>
      <c r="AY157" s="69">
        <f t="shared" si="102"/>
        <v>490.97639999999973</v>
      </c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</row>
    <row r="158" spans="1:70" s="2" customFormat="1" ht="15.95" customHeight="1" outlineLevel="2" x14ac:dyDescent="0.3">
      <c r="A158" s="297">
        <v>10</v>
      </c>
      <c r="B158" s="299" t="s">
        <v>444</v>
      </c>
      <c r="C158" s="46" t="s">
        <v>375</v>
      </c>
      <c r="D158" s="32" t="s">
        <v>28</v>
      </c>
      <c r="E158" s="44" t="s">
        <v>43</v>
      </c>
      <c r="F158" s="42" t="s">
        <v>43</v>
      </c>
      <c r="G158" s="43" t="s">
        <v>30</v>
      </c>
      <c r="H158" s="46">
        <v>1.8169999999999999</v>
      </c>
      <c r="I158" s="220">
        <v>0.7</v>
      </c>
      <c r="J158" s="69">
        <v>28</v>
      </c>
      <c r="K158" s="238">
        <f t="shared" si="64"/>
        <v>35.613199999999992</v>
      </c>
      <c r="L158" s="69">
        <f>(K158+3.56)</f>
        <v>39.173199999999994</v>
      </c>
      <c r="M158" s="69">
        <f t="shared" ref="M158:U158" si="103">(L158+3.56)</f>
        <v>42.733199999999997</v>
      </c>
      <c r="N158" s="69">
        <f t="shared" si="103"/>
        <v>46.293199999999999</v>
      </c>
      <c r="O158" s="69">
        <f t="shared" si="103"/>
        <v>49.853200000000001</v>
      </c>
      <c r="P158" s="69">
        <f t="shared" si="103"/>
        <v>53.413200000000003</v>
      </c>
      <c r="Q158" s="69">
        <f t="shared" si="103"/>
        <v>56.973200000000006</v>
      </c>
      <c r="R158" s="69">
        <f t="shared" si="103"/>
        <v>60.533200000000008</v>
      </c>
      <c r="S158" s="69">
        <f t="shared" si="103"/>
        <v>64.09320000000001</v>
      </c>
      <c r="T158" s="69">
        <f t="shared" si="103"/>
        <v>67.653200000000012</v>
      </c>
      <c r="U158" s="69">
        <f t="shared" si="103"/>
        <v>71.213200000000015</v>
      </c>
      <c r="V158" s="69">
        <f>(U158+3.56)</f>
        <v>74.773200000000017</v>
      </c>
      <c r="W158" s="69">
        <f t="shared" ref="W158:AY158" si="104">(V158+3.56)</f>
        <v>78.333200000000019</v>
      </c>
      <c r="X158" s="69">
        <f t="shared" si="104"/>
        <v>81.893200000000022</v>
      </c>
      <c r="Y158" s="69">
        <f t="shared" si="104"/>
        <v>85.453200000000024</v>
      </c>
      <c r="Z158" s="69">
        <f t="shared" si="104"/>
        <v>89.013200000000026</v>
      </c>
      <c r="AA158" s="69">
        <f t="shared" si="104"/>
        <v>92.573200000000028</v>
      </c>
      <c r="AB158" s="69">
        <f t="shared" si="104"/>
        <v>96.133200000000031</v>
      </c>
      <c r="AC158" s="69">
        <f t="shared" si="104"/>
        <v>99.693200000000033</v>
      </c>
      <c r="AD158" s="69">
        <f t="shared" si="104"/>
        <v>103.25320000000004</v>
      </c>
      <c r="AE158" s="69">
        <f t="shared" si="104"/>
        <v>106.81320000000004</v>
      </c>
      <c r="AF158" s="69">
        <f t="shared" si="104"/>
        <v>110.37320000000004</v>
      </c>
      <c r="AG158" s="69">
        <f t="shared" si="104"/>
        <v>113.93320000000004</v>
      </c>
      <c r="AH158" s="69">
        <f t="shared" si="104"/>
        <v>117.49320000000004</v>
      </c>
      <c r="AI158" s="69">
        <f t="shared" si="104"/>
        <v>121.05320000000005</v>
      </c>
      <c r="AJ158" s="69">
        <f t="shared" si="104"/>
        <v>124.61320000000005</v>
      </c>
      <c r="AK158" s="69">
        <f t="shared" si="104"/>
        <v>128.17320000000004</v>
      </c>
      <c r="AL158" s="69">
        <f t="shared" si="104"/>
        <v>131.73320000000004</v>
      </c>
      <c r="AM158" s="69">
        <f t="shared" si="104"/>
        <v>135.29320000000004</v>
      </c>
      <c r="AN158" s="69">
        <f t="shared" si="104"/>
        <v>138.85320000000004</v>
      </c>
      <c r="AO158" s="69">
        <f t="shared" si="104"/>
        <v>142.41320000000005</v>
      </c>
      <c r="AP158" s="69">
        <f t="shared" si="104"/>
        <v>145.97320000000005</v>
      </c>
      <c r="AQ158" s="69">
        <f t="shared" si="104"/>
        <v>149.53320000000005</v>
      </c>
      <c r="AR158" s="69">
        <f t="shared" si="104"/>
        <v>153.09320000000005</v>
      </c>
      <c r="AS158" s="69">
        <f t="shared" si="104"/>
        <v>156.65320000000006</v>
      </c>
      <c r="AT158" s="69">
        <f t="shared" si="104"/>
        <v>160.21320000000006</v>
      </c>
      <c r="AU158" s="69">
        <f t="shared" si="104"/>
        <v>163.77320000000006</v>
      </c>
      <c r="AV158" s="69">
        <f t="shared" si="104"/>
        <v>167.33320000000006</v>
      </c>
      <c r="AW158" s="69">
        <f t="shared" si="104"/>
        <v>170.89320000000006</v>
      </c>
      <c r="AX158" s="69">
        <f t="shared" si="104"/>
        <v>174.45320000000007</v>
      </c>
      <c r="AY158" s="69">
        <f t="shared" si="104"/>
        <v>178.01320000000007</v>
      </c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</row>
    <row r="159" spans="1:70" s="2" customFormat="1" ht="15.95" customHeight="1" outlineLevel="2" x14ac:dyDescent="0.3">
      <c r="A159" s="297">
        <v>11</v>
      </c>
      <c r="B159" s="299" t="s">
        <v>444</v>
      </c>
      <c r="C159" s="46" t="s">
        <v>376</v>
      </c>
      <c r="D159" s="32" t="s">
        <v>28</v>
      </c>
      <c r="E159" s="44" t="s">
        <v>43</v>
      </c>
      <c r="F159" s="42" t="s">
        <v>43</v>
      </c>
      <c r="G159" s="43" t="s">
        <v>30</v>
      </c>
      <c r="H159" s="46">
        <v>1.1719999999999999</v>
      </c>
      <c r="I159" s="220">
        <v>0.7</v>
      </c>
      <c r="J159" s="69">
        <v>28</v>
      </c>
      <c r="K159" s="238">
        <f t="shared" si="64"/>
        <v>22.971199999999996</v>
      </c>
      <c r="L159" s="69">
        <f>(K159+2.3)</f>
        <v>25.271199999999997</v>
      </c>
      <c r="M159" s="69">
        <f t="shared" ref="M159:U159" si="105">(L159+2.3)</f>
        <v>27.571199999999997</v>
      </c>
      <c r="N159" s="69">
        <f t="shared" si="105"/>
        <v>29.871199999999998</v>
      </c>
      <c r="O159" s="69">
        <f t="shared" si="105"/>
        <v>32.171199999999999</v>
      </c>
      <c r="P159" s="69">
        <f t="shared" si="105"/>
        <v>34.471199999999996</v>
      </c>
      <c r="Q159" s="69">
        <f t="shared" si="105"/>
        <v>36.771199999999993</v>
      </c>
      <c r="R159" s="69">
        <f t="shared" si="105"/>
        <v>39.07119999999999</v>
      </c>
      <c r="S159" s="69">
        <f t="shared" si="105"/>
        <v>41.371199999999988</v>
      </c>
      <c r="T159" s="69">
        <f t="shared" si="105"/>
        <v>43.671199999999985</v>
      </c>
      <c r="U159" s="69">
        <f t="shared" si="105"/>
        <v>45.971199999999982</v>
      </c>
      <c r="V159" s="69">
        <f>(U159+2.3)</f>
        <v>48.271199999999979</v>
      </c>
      <c r="W159" s="69">
        <f t="shared" ref="W159:AY159" si="106">(V159+2.3)</f>
        <v>50.571199999999976</v>
      </c>
      <c r="X159" s="69">
        <f t="shared" si="106"/>
        <v>52.871199999999973</v>
      </c>
      <c r="Y159" s="69">
        <f t="shared" si="106"/>
        <v>55.17119999999997</v>
      </c>
      <c r="Z159" s="69">
        <f t="shared" si="106"/>
        <v>57.471199999999968</v>
      </c>
      <c r="AA159" s="69">
        <f t="shared" si="106"/>
        <v>59.771199999999965</v>
      </c>
      <c r="AB159" s="69">
        <f t="shared" si="106"/>
        <v>62.071199999999962</v>
      </c>
      <c r="AC159" s="69">
        <f t="shared" si="106"/>
        <v>64.371199999999959</v>
      </c>
      <c r="AD159" s="69">
        <f t="shared" si="106"/>
        <v>66.671199999999956</v>
      </c>
      <c r="AE159" s="69">
        <f t="shared" si="106"/>
        <v>68.971199999999953</v>
      </c>
      <c r="AF159" s="69">
        <f t="shared" si="106"/>
        <v>71.271199999999951</v>
      </c>
      <c r="AG159" s="69">
        <f t="shared" si="106"/>
        <v>73.571199999999948</v>
      </c>
      <c r="AH159" s="69">
        <f t="shared" si="106"/>
        <v>75.871199999999945</v>
      </c>
      <c r="AI159" s="69">
        <f t="shared" si="106"/>
        <v>78.171199999999942</v>
      </c>
      <c r="AJ159" s="69">
        <f t="shared" si="106"/>
        <v>80.471199999999939</v>
      </c>
      <c r="AK159" s="69">
        <f t="shared" si="106"/>
        <v>82.771199999999936</v>
      </c>
      <c r="AL159" s="69">
        <f t="shared" si="106"/>
        <v>85.071199999999934</v>
      </c>
      <c r="AM159" s="69">
        <f t="shared" si="106"/>
        <v>87.371199999999931</v>
      </c>
      <c r="AN159" s="69">
        <f t="shared" si="106"/>
        <v>89.671199999999928</v>
      </c>
      <c r="AO159" s="69">
        <f t="shared" si="106"/>
        <v>91.971199999999925</v>
      </c>
      <c r="AP159" s="69">
        <f t="shared" si="106"/>
        <v>94.271199999999922</v>
      </c>
      <c r="AQ159" s="69">
        <f t="shared" si="106"/>
        <v>96.571199999999919</v>
      </c>
      <c r="AR159" s="69">
        <f t="shared" si="106"/>
        <v>98.871199999999916</v>
      </c>
      <c r="AS159" s="69">
        <f t="shared" si="106"/>
        <v>101.17119999999991</v>
      </c>
      <c r="AT159" s="69">
        <f t="shared" si="106"/>
        <v>103.47119999999991</v>
      </c>
      <c r="AU159" s="69">
        <f t="shared" si="106"/>
        <v>105.77119999999991</v>
      </c>
      <c r="AV159" s="69">
        <f t="shared" si="106"/>
        <v>108.07119999999991</v>
      </c>
      <c r="AW159" s="69">
        <f t="shared" si="106"/>
        <v>110.3711999999999</v>
      </c>
      <c r="AX159" s="69">
        <f t="shared" si="106"/>
        <v>112.6711999999999</v>
      </c>
      <c r="AY159" s="69">
        <f t="shared" si="106"/>
        <v>114.9711999999999</v>
      </c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</row>
    <row r="160" spans="1:70" s="15" customFormat="1" ht="15.95" customHeight="1" outlineLevel="2" x14ac:dyDescent="0.3">
      <c r="A160" s="297">
        <v>12</v>
      </c>
      <c r="B160" s="299" t="s">
        <v>444</v>
      </c>
      <c r="C160" s="46" t="s">
        <v>377</v>
      </c>
      <c r="D160" s="32" t="s">
        <v>28</v>
      </c>
      <c r="E160" s="44" t="s">
        <v>11</v>
      </c>
      <c r="F160" s="62" t="s">
        <v>11</v>
      </c>
      <c r="G160" s="45" t="s">
        <v>30</v>
      </c>
      <c r="H160" s="46">
        <v>3.9660000000000002</v>
      </c>
      <c r="I160" s="62">
        <v>1.2</v>
      </c>
      <c r="J160" s="69">
        <v>28</v>
      </c>
      <c r="K160" s="238">
        <f t="shared" si="64"/>
        <v>133.2576</v>
      </c>
      <c r="L160" s="69">
        <f>(K160+13.33)</f>
        <v>146.58760000000001</v>
      </c>
      <c r="M160" s="69">
        <f t="shared" ref="M160:U160" si="107">(L160+13.33)</f>
        <v>159.91760000000002</v>
      </c>
      <c r="N160" s="69">
        <f t="shared" si="107"/>
        <v>173.24760000000003</v>
      </c>
      <c r="O160" s="69">
        <f t="shared" si="107"/>
        <v>186.57760000000005</v>
      </c>
      <c r="P160" s="69">
        <f t="shared" si="107"/>
        <v>199.90760000000006</v>
      </c>
      <c r="Q160" s="69">
        <f t="shared" si="107"/>
        <v>213.23760000000007</v>
      </c>
      <c r="R160" s="69">
        <f t="shared" si="107"/>
        <v>226.56760000000008</v>
      </c>
      <c r="S160" s="69">
        <f t="shared" si="107"/>
        <v>239.8976000000001</v>
      </c>
      <c r="T160" s="69">
        <f t="shared" si="107"/>
        <v>253.22760000000011</v>
      </c>
      <c r="U160" s="69">
        <f t="shared" si="107"/>
        <v>266.55760000000009</v>
      </c>
      <c r="V160" s="69">
        <f>(U160+13.33)</f>
        <v>279.88760000000008</v>
      </c>
      <c r="W160" s="69">
        <f t="shared" ref="W160:AE160" si="108">(V160+13.33)</f>
        <v>293.21760000000006</v>
      </c>
      <c r="X160" s="69">
        <f t="shared" si="108"/>
        <v>306.54760000000005</v>
      </c>
      <c r="Y160" s="69">
        <f t="shared" si="108"/>
        <v>319.87760000000003</v>
      </c>
      <c r="Z160" s="69">
        <f t="shared" si="108"/>
        <v>333.20760000000001</v>
      </c>
      <c r="AA160" s="69">
        <f t="shared" si="108"/>
        <v>346.5376</v>
      </c>
      <c r="AB160" s="69">
        <f t="shared" si="108"/>
        <v>359.86759999999998</v>
      </c>
      <c r="AC160" s="69">
        <f t="shared" si="108"/>
        <v>373.19759999999997</v>
      </c>
      <c r="AD160" s="69">
        <f t="shared" si="108"/>
        <v>386.52759999999995</v>
      </c>
      <c r="AE160" s="69">
        <f t="shared" si="108"/>
        <v>399.85759999999993</v>
      </c>
      <c r="AF160" s="9"/>
      <c r="AG160" s="9"/>
      <c r="AH160" s="9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</row>
    <row r="161" spans="1:70" s="15" customFormat="1" ht="15.95" customHeight="1" outlineLevel="2" x14ac:dyDescent="0.3">
      <c r="A161" s="297">
        <v>13</v>
      </c>
      <c r="B161" s="299" t="s">
        <v>444</v>
      </c>
      <c r="C161" s="46" t="s">
        <v>378</v>
      </c>
      <c r="D161" s="32" t="s">
        <v>28</v>
      </c>
      <c r="E161" s="44" t="s">
        <v>43</v>
      </c>
      <c r="F161" s="42" t="s">
        <v>43</v>
      </c>
      <c r="G161" s="45" t="s">
        <v>30</v>
      </c>
      <c r="H161" s="46">
        <v>1.619</v>
      </c>
      <c r="I161" s="220">
        <v>0.7</v>
      </c>
      <c r="J161" s="69">
        <v>28</v>
      </c>
      <c r="K161" s="238">
        <f t="shared" si="64"/>
        <v>31.732399999999998</v>
      </c>
      <c r="L161" s="69">
        <f>(K161+3.17)</f>
        <v>34.9024</v>
      </c>
      <c r="M161" s="69">
        <f t="shared" ref="M161:U161" si="109">(L161+3.17)</f>
        <v>38.072400000000002</v>
      </c>
      <c r="N161" s="69">
        <f t="shared" si="109"/>
        <v>41.242400000000004</v>
      </c>
      <c r="O161" s="69">
        <f t="shared" si="109"/>
        <v>44.412400000000005</v>
      </c>
      <c r="P161" s="69">
        <f t="shared" si="109"/>
        <v>47.582400000000007</v>
      </c>
      <c r="Q161" s="69">
        <f t="shared" si="109"/>
        <v>50.752400000000009</v>
      </c>
      <c r="R161" s="69">
        <f t="shared" si="109"/>
        <v>53.92240000000001</v>
      </c>
      <c r="S161" s="69">
        <f t="shared" si="109"/>
        <v>57.092400000000012</v>
      </c>
      <c r="T161" s="69">
        <f t="shared" si="109"/>
        <v>60.262400000000014</v>
      </c>
      <c r="U161" s="69">
        <f t="shared" si="109"/>
        <v>63.432400000000015</v>
      </c>
      <c r="V161" s="69">
        <f>(U161+3.17)</f>
        <v>66.602400000000017</v>
      </c>
      <c r="W161" s="69">
        <f t="shared" ref="W161:AY161" si="110">(V161+3.17)</f>
        <v>69.772400000000019</v>
      </c>
      <c r="X161" s="69">
        <f t="shared" si="110"/>
        <v>72.942400000000021</v>
      </c>
      <c r="Y161" s="69">
        <f t="shared" si="110"/>
        <v>76.112400000000022</v>
      </c>
      <c r="Z161" s="69">
        <f t="shared" si="110"/>
        <v>79.282400000000024</v>
      </c>
      <c r="AA161" s="69">
        <f t="shared" si="110"/>
        <v>82.452400000000026</v>
      </c>
      <c r="AB161" s="69">
        <f t="shared" si="110"/>
        <v>85.622400000000027</v>
      </c>
      <c r="AC161" s="69">
        <f t="shared" si="110"/>
        <v>88.792400000000029</v>
      </c>
      <c r="AD161" s="69">
        <f t="shared" si="110"/>
        <v>91.962400000000031</v>
      </c>
      <c r="AE161" s="69">
        <f t="shared" si="110"/>
        <v>95.132400000000032</v>
      </c>
      <c r="AF161" s="69">
        <f t="shared" si="110"/>
        <v>98.302400000000034</v>
      </c>
      <c r="AG161" s="69">
        <f t="shared" si="110"/>
        <v>101.47240000000004</v>
      </c>
      <c r="AH161" s="69">
        <f t="shared" si="110"/>
        <v>104.64240000000004</v>
      </c>
      <c r="AI161" s="69">
        <f t="shared" si="110"/>
        <v>107.81240000000004</v>
      </c>
      <c r="AJ161" s="69">
        <f t="shared" si="110"/>
        <v>110.98240000000004</v>
      </c>
      <c r="AK161" s="69">
        <f t="shared" si="110"/>
        <v>114.15240000000004</v>
      </c>
      <c r="AL161" s="69">
        <f t="shared" si="110"/>
        <v>117.32240000000004</v>
      </c>
      <c r="AM161" s="69">
        <f t="shared" si="110"/>
        <v>120.49240000000005</v>
      </c>
      <c r="AN161" s="69">
        <f t="shared" si="110"/>
        <v>123.66240000000005</v>
      </c>
      <c r="AO161" s="69">
        <f t="shared" si="110"/>
        <v>126.83240000000005</v>
      </c>
      <c r="AP161" s="69">
        <f t="shared" si="110"/>
        <v>130.00240000000005</v>
      </c>
      <c r="AQ161" s="69">
        <f t="shared" si="110"/>
        <v>133.17240000000004</v>
      </c>
      <c r="AR161" s="69">
        <f t="shared" si="110"/>
        <v>136.34240000000003</v>
      </c>
      <c r="AS161" s="69">
        <f t="shared" si="110"/>
        <v>139.51240000000001</v>
      </c>
      <c r="AT161" s="69">
        <f t="shared" si="110"/>
        <v>142.6824</v>
      </c>
      <c r="AU161" s="69">
        <f t="shared" si="110"/>
        <v>145.85239999999999</v>
      </c>
      <c r="AV161" s="69">
        <f t="shared" si="110"/>
        <v>149.02239999999998</v>
      </c>
      <c r="AW161" s="69">
        <f t="shared" si="110"/>
        <v>152.19239999999996</v>
      </c>
      <c r="AX161" s="69">
        <f t="shared" si="110"/>
        <v>155.36239999999995</v>
      </c>
      <c r="AY161" s="69">
        <f t="shared" si="110"/>
        <v>158.53239999999994</v>
      </c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</row>
    <row r="162" spans="1:70" s="15" customFormat="1" ht="15.95" customHeight="1" outlineLevel="2" x14ac:dyDescent="0.3">
      <c r="A162" s="297">
        <v>14</v>
      </c>
      <c r="B162" s="299" t="s">
        <v>444</v>
      </c>
      <c r="C162" s="46" t="s">
        <v>379</v>
      </c>
      <c r="D162" s="32" t="s">
        <v>28</v>
      </c>
      <c r="E162" s="44" t="s">
        <v>11</v>
      </c>
      <c r="F162" s="62" t="s">
        <v>11</v>
      </c>
      <c r="G162" s="45" t="s">
        <v>30</v>
      </c>
      <c r="H162" s="46">
        <v>2.3940000000000001</v>
      </c>
      <c r="I162" s="62">
        <v>1.2</v>
      </c>
      <c r="J162" s="69">
        <v>28</v>
      </c>
      <c r="K162" s="238">
        <f t="shared" si="64"/>
        <v>80.438400000000001</v>
      </c>
      <c r="L162" s="69">
        <f>(K162+8.04)</f>
        <v>88.478399999999993</v>
      </c>
      <c r="M162" s="69">
        <f t="shared" ref="M162:U162" si="111">(L162+8.04)</f>
        <v>96.518399999999986</v>
      </c>
      <c r="N162" s="69">
        <f t="shared" si="111"/>
        <v>104.55839999999998</v>
      </c>
      <c r="O162" s="69">
        <f t="shared" si="111"/>
        <v>112.59839999999997</v>
      </c>
      <c r="P162" s="69">
        <f t="shared" si="111"/>
        <v>120.63839999999996</v>
      </c>
      <c r="Q162" s="69">
        <f t="shared" si="111"/>
        <v>128.67839999999995</v>
      </c>
      <c r="R162" s="69">
        <f t="shared" si="111"/>
        <v>136.71839999999995</v>
      </c>
      <c r="S162" s="69">
        <f t="shared" si="111"/>
        <v>144.75839999999994</v>
      </c>
      <c r="T162" s="69">
        <f t="shared" si="111"/>
        <v>152.79839999999993</v>
      </c>
      <c r="U162" s="69">
        <f t="shared" si="111"/>
        <v>160.83839999999992</v>
      </c>
      <c r="V162" s="69">
        <f>(U162+8.04)</f>
        <v>168.87839999999991</v>
      </c>
      <c r="W162" s="69">
        <f t="shared" ref="W162:AE162" si="112">(V162+8.04)</f>
        <v>176.91839999999991</v>
      </c>
      <c r="X162" s="69">
        <f t="shared" si="112"/>
        <v>184.9583999999999</v>
      </c>
      <c r="Y162" s="69">
        <f t="shared" si="112"/>
        <v>192.99839999999989</v>
      </c>
      <c r="Z162" s="69">
        <f t="shared" si="112"/>
        <v>201.03839999999988</v>
      </c>
      <c r="AA162" s="69">
        <f t="shared" si="112"/>
        <v>209.07839999999987</v>
      </c>
      <c r="AB162" s="69">
        <f t="shared" si="112"/>
        <v>217.11839999999987</v>
      </c>
      <c r="AC162" s="69">
        <f t="shared" si="112"/>
        <v>225.15839999999986</v>
      </c>
      <c r="AD162" s="69">
        <f t="shared" si="112"/>
        <v>233.19839999999985</v>
      </c>
      <c r="AE162" s="69">
        <f t="shared" si="112"/>
        <v>241.23839999999984</v>
      </c>
      <c r="AF162" s="9"/>
      <c r="AG162" s="9"/>
      <c r="AH162" s="9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</row>
    <row r="163" spans="1:70" s="15" customFormat="1" ht="15.95" customHeight="1" outlineLevel="2" x14ac:dyDescent="0.3">
      <c r="A163" s="297">
        <v>15</v>
      </c>
      <c r="B163" s="299" t="s">
        <v>444</v>
      </c>
      <c r="C163" s="46" t="s">
        <v>380</v>
      </c>
      <c r="D163" s="32" t="s">
        <v>28</v>
      </c>
      <c r="E163" s="44" t="s">
        <v>43</v>
      </c>
      <c r="F163" s="62" t="s">
        <v>43</v>
      </c>
      <c r="G163" s="45" t="s">
        <v>30</v>
      </c>
      <c r="H163" s="46">
        <v>1.0169999999999999</v>
      </c>
      <c r="I163" s="220">
        <v>0.7</v>
      </c>
      <c r="J163" s="69">
        <v>28</v>
      </c>
      <c r="K163" s="238">
        <f t="shared" si="64"/>
        <v>19.933199999999996</v>
      </c>
      <c r="L163" s="69">
        <f>(K163+1.99)</f>
        <v>21.923199999999994</v>
      </c>
      <c r="M163" s="69">
        <f t="shared" ref="M163:U163" si="113">(L163+1.99)</f>
        <v>23.913199999999993</v>
      </c>
      <c r="N163" s="69">
        <f t="shared" si="113"/>
        <v>25.903199999999991</v>
      </c>
      <c r="O163" s="69">
        <f t="shared" si="113"/>
        <v>27.89319999999999</v>
      </c>
      <c r="P163" s="69">
        <f t="shared" si="113"/>
        <v>29.883199999999988</v>
      </c>
      <c r="Q163" s="69">
        <f t="shared" si="113"/>
        <v>31.873199999999986</v>
      </c>
      <c r="R163" s="69">
        <f t="shared" si="113"/>
        <v>33.863199999999985</v>
      </c>
      <c r="S163" s="69">
        <f t="shared" si="113"/>
        <v>35.853199999999987</v>
      </c>
      <c r="T163" s="69">
        <f t="shared" si="113"/>
        <v>37.843199999999989</v>
      </c>
      <c r="U163" s="69">
        <f t="shared" si="113"/>
        <v>39.833199999999991</v>
      </c>
      <c r="V163" s="69">
        <f>(U163+1.99)</f>
        <v>41.823199999999993</v>
      </c>
      <c r="W163" s="69">
        <f t="shared" ref="W163:AY163" si="114">(V163+1.99)</f>
        <v>43.813199999999995</v>
      </c>
      <c r="X163" s="69">
        <f t="shared" si="114"/>
        <v>45.803199999999997</v>
      </c>
      <c r="Y163" s="69">
        <f t="shared" si="114"/>
        <v>47.793199999999999</v>
      </c>
      <c r="Z163" s="69">
        <f t="shared" si="114"/>
        <v>49.783200000000001</v>
      </c>
      <c r="AA163" s="69">
        <f t="shared" si="114"/>
        <v>51.773200000000003</v>
      </c>
      <c r="AB163" s="69">
        <f t="shared" si="114"/>
        <v>53.763200000000005</v>
      </c>
      <c r="AC163" s="69">
        <f t="shared" si="114"/>
        <v>55.753200000000007</v>
      </c>
      <c r="AD163" s="69">
        <f t="shared" si="114"/>
        <v>57.743200000000009</v>
      </c>
      <c r="AE163" s="69">
        <f t="shared" si="114"/>
        <v>59.733200000000011</v>
      </c>
      <c r="AF163" s="69">
        <f t="shared" si="114"/>
        <v>61.723200000000013</v>
      </c>
      <c r="AG163" s="69">
        <f t="shared" si="114"/>
        <v>63.713200000000015</v>
      </c>
      <c r="AH163" s="69">
        <f t="shared" si="114"/>
        <v>65.70320000000001</v>
      </c>
      <c r="AI163" s="69">
        <f t="shared" si="114"/>
        <v>67.693200000000004</v>
      </c>
      <c r="AJ163" s="69">
        <f t="shared" si="114"/>
        <v>69.683199999999999</v>
      </c>
      <c r="AK163" s="69">
        <f t="shared" si="114"/>
        <v>71.673199999999994</v>
      </c>
      <c r="AL163" s="69">
        <f t="shared" si="114"/>
        <v>73.663199999999989</v>
      </c>
      <c r="AM163" s="69">
        <f t="shared" si="114"/>
        <v>75.653199999999984</v>
      </c>
      <c r="AN163" s="69">
        <f t="shared" si="114"/>
        <v>77.643199999999979</v>
      </c>
      <c r="AO163" s="69">
        <f t="shared" si="114"/>
        <v>79.633199999999974</v>
      </c>
      <c r="AP163" s="69">
        <f t="shared" si="114"/>
        <v>81.623199999999969</v>
      </c>
      <c r="AQ163" s="69">
        <f t="shared" si="114"/>
        <v>83.613199999999964</v>
      </c>
      <c r="AR163" s="69">
        <f t="shared" si="114"/>
        <v>85.603199999999958</v>
      </c>
      <c r="AS163" s="69">
        <f t="shared" si="114"/>
        <v>87.593199999999953</v>
      </c>
      <c r="AT163" s="69">
        <f t="shared" si="114"/>
        <v>89.583199999999948</v>
      </c>
      <c r="AU163" s="69">
        <f t="shared" si="114"/>
        <v>91.573199999999943</v>
      </c>
      <c r="AV163" s="69">
        <f t="shared" si="114"/>
        <v>93.563199999999938</v>
      </c>
      <c r="AW163" s="69">
        <f t="shared" si="114"/>
        <v>95.553199999999933</v>
      </c>
      <c r="AX163" s="69">
        <f t="shared" si="114"/>
        <v>97.543199999999928</v>
      </c>
      <c r="AY163" s="69">
        <f t="shared" si="114"/>
        <v>99.533199999999923</v>
      </c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</row>
    <row r="164" spans="1:70" s="15" customFormat="1" ht="15.95" customHeight="1" outlineLevel="2" x14ac:dyDescent="0.3">
      <c r="A164" s="297">
        <v>16</v>
      </c>
      <c r="B164" s="299" t="s">
        <v>444</v>
      </c>
      <c r="C164" s="46" t="s">
        <v>381</v>
      </c>
      <c r="D164" s="32" t="s">
        <v>45</v>
      </c>
      <c r="E164" s="44" t="s">
        <v>11</v>
      </c>
      <c r="F164" s="62" t="s">
        <v>11</v>
      </c>
      <c r="G164" s="45" t="s">
        <v>30</v>
      </c>
      <c r="H164" s="46">
        <v>1.609</v>
      </c>
      <c r="I164" s="62">
        <v>1.2</v>
      </c>
      <c r="J164" s="69">
        <v>28</v>
      </c>
      <c r="K164" s="238">
        <f t="shared" si="64"/>
        <v>54.062399999999997</v>
      </c>
      <c r="L164" s="69">
        <f>(K164+5.41)</f>
        <v>59.472399999999993</v>
      </c>
      <c r="M164" s="69">
        <f t="shared" ref="M164:U164" si="115">(L164+5.41)</f>
        <v>64.88239999999999</v>
      </c>
      <c r="N164" s="69">
        <f t="shared" si="115"/>
        <v>70.292399999999986</v>
      </c>
      <c r="O164" s="69">
        <f t="shared" si="115"/>
        <v>75.702399999999983</v>
      </c>
      <c r="P164" s="69">
        <f t="shared" si="115"/>
        <v>81.11239999999998</v>
      </c>
      <c r="Q164" s="69">
        <f t="shared" si="115"/>
        <v>86.522399999999976</v>
      </c>
      <c r="R164" s="69">
        <f t="shared" si="115"/>
        <v>91.932399999999973</v>
      </c>
      <c r="S164" s="69">
        <f t="shared" si="115"/>
        <v>97.342399999999969</v>
      </c>
      <c r="T164" s="69">
        <f t="shared" si="115"/>
        <v>102.75239999999997</v>
      </c>
      <c r="U164" s="69">
        <f t="shared" si="115"/>
        <v>108.16239999999996</v>
      </c>
      <c r="V164" s="69">
        <f>(U164+5.41)</f>
        <v>113.57239999999996</v>
      </c>
      <c r="W164" s="69">
        <f t="shared" ref="W164:AE164" si="116">(V164+5.41)</f>
        <v>118.98239999999996</v>
      </c>
      <c r="X164" s="69">
        <f t="shared" si="116"/>
        <v>124.39239999999995</v>
      </c>
      <c r="Y164" s="69">
        <f t="shared" si="116"/>
        <v>129.80239999999995</v>
      </c>
      <c r="Z164" s="69">
        <f t="shared" si="116"/>
        <v>135.21239999999995</v>
      </c>
      <c r="AA164" s="69">
        <f t="shared" si="116"/>
        <v>140.62239999999994</v>
      </c>
      <c r="AB164" s="69">
        <f t="shared" si="116"/>
        <v>146.03239999999994</v>
      </c>
      <c r="AC164" s="69">
        <f t="shared" si="116"/>
        <v>151.44239999999994</v>
      </c>
      <c r="AD164" s="69">
        <f t="shared" si="116"/>
        <v>156.85239999999993</v>
      </c>
      <c r="AE164" s="69">
        <f t="shared" si="116"/>
        <v>162.26239999999993</v>
      </c>
      <c r="AF164" s="9"/>
      <c r="AG164" s="9"/>
      <c r="AH164" s="9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</row>
    <row r="165" spans="1:70" s="15" customFormat="1" ht="15.95" customHeight="1" outlineLevel="2" x14ac:dyDescent="0.3">
      <c r="A165" s="297">
        <v>17</v>
      </c>
      <c r="B165" s="299" t="s">
        <v>444</v>
      </c>
      <c r="C165" s="46" t="s">
        <v>384</v>
      </c>
      <c r="D165" s="32" t="s">
        <v>45</v>
      </c>
      <c r="E165" s="44" t="s">
        <v>11</v>
      </c>
      <c r="F165" s="62" t="s">
        <v>11</v>
      </c>
      <c r="G165" s="45" t="s">
        <v>30</v>
      </c>
      <c r="H165" s="46">
        <v>1.853</v>
      </c>
      <c r="I165" s="62">
        <v>1.2</v>
      </c>
      <c r="J165" s="69">
        <v>28</v>
      </c>
      <c r="K165" s="238">
        <f t="shared" si="64"/>
        <v>62.260799999999996</v>
      </c>
      <c r="L165" s="69">
        <f>(K165+6.23)</f>
        <v>68.490799999999993</v>
      </c>
      <c r="M165" s="69">
        <f t="shared" ref="M165:AI165" si="117">(L165+6.23)</f>
        <v>74.720799999999997</v>
      </c>
      <c r="N165" s="69">
        <f t="shared" si="117"/>
        <v>80.950800000000001</v>
      </c>
      <c r="O165" s="69">
        <f t="shared" si="117"/>
        <v>87.180800000000005</v>
      </c>
      <c r="P165" s="69">
        <f t="shared" si="117"/>
        <v>93.410800000000009</v>
      </c>
      <c r="Q165" s="69">
        <f t="shared" si="117"/>
        <v>99.640800000000013</v>
      </c>
      <c r="R165" s="69">
        <f t="shared" si="117"/>
        <v>105.87080000000002</v>
      </c>
      <c r="S165" s="69">
        <f t="shared" si="117"/>
        <v>112.10080000000002</v>
      </c>
      <c r="T165" s="69">
        <f t="shared" si="117"/>
        <v>118.33080000000002</v>
      </c>
      <c r="U165" s="69">
        <f t="shared" si="117"/>
        <v>124.56080000000003</v>
      </c>
      <c r="V165" s="69">
        <f t="shared" si="117"/>
        <v>130.79080000000002</v>
      </c>
      <c r="W165" s="69">
        <f t="shared" si="117"/>
        <v>137.02080000000001</v>
      </c>
      <c r="X165" s="69">
        <f t="shared" si="117"/>
        <v>143.2508</v>
      </c>
      <c r="Y165" s="69">
        <f t="shared" si="117"/>
        <v>149.48079999999999</v>
      </c>
      <c r="Z165" s="69">
        <f t="shared" si="117"/>
        <v>155.71079999999998</v>
      </c>
      <c r="AA165" s="69">
        <f t="shared" si="117"/>
        <v>161.94079999999997</v>
      </c>
      <c r="AB165" s="69">
        <f t="shared" si="117"/>
        <v>168.17079999999996</v>
      </c>
      <c r="AC165" s="69">
        <f t="shared" si="117"/>
        <v>174.40079999999995</v>
      </c>
      <c r="AD165" s="69">
        <f t="shared" si="117"/>
        <v>180.63079999999994</v>
      </c>
      <c r="AE165" s="69">
        <f t="shared" si="117"/>
        <v>186.86079999999993</v>
      </c>
      <c r="AF165" s="69">
        <f t="shared" si="117"/>
        <v>193.09079999999992</v>
      </c>
      <c r="AG165" s="69">
        <f t="shared" si="117"/>
        <v>199.32079999999991</v>
      </c>
      <c r="AH165" s="69">
        <f t="shared" si="117"/>
        <v>205.5507999999999</v>
      </c>
      <c r="AI165" s="69">
        <f t="shared" si="117"/>
        <v>211.78079999999989</v>
      </c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</row>
    <row r="166" spans="1:70" s="15" customFormat="1" ht="15.95" customHeight="1" outlineLevel="2" x14ac:dyDescent="0.3">
      <c r="A166" s="297">
        <v>18</v>
      </c>
      <c r="B166" s="299" t="s">
        <v>444</v>
      </c>
      <c r="C166" s="109" t="s">
        <v>154</v>
      </c>
      <c r="D166" s="297" t="s">
        <v>24</v>
      </c>
      <c r="E166" s="302" t="s">
        <v>11</v>
      </c>
      <c r="F166" s="62" t="s">
        <v>11</v>
      </c>
      <c r="G166" s="45" t="s">
        <v>30</v>
      </c>
      <c r="H166" s="120">
        <v>6.86</v>
      </c>
      <c r="I166" s="62">
        <v>1.2</v>
      </c>
      <c r="J166" s="69">
        <v>28</v>
      </c>
      <c r="K166" s="238">
        <f t="shared" si="64"/>
        <v>230.49599999999998</v>
      </c>
      <c r="L166" s="69">
        <f>(K166+23.05)</f>
        <v>253.54599999999999</v>
      </c>
      <c r="M166" s="69">
        <f t="shared" ref="M166:AJ166" si="118">(L166+23.05)</f>
        <v>276.596</v>
      </c>
      <c r="N166" s="69">
        <f t="shared" si="118"/>
        <v>299.64600000000002</v>
      </c>
      <c r="O166" s="69">
        <f t="shared" si="118"/>
        <v>322.69600000000003</v>
      </c>
      <c r="P166" s="69">
        <f t="shared" si="118"/>
        <v>345.74600000000004</v>
      </c>
      <c r="Q166" s="69">
        <f t="shared" si="118"/>
        <v>368.79600000000005</v>
      </c>
      <c r="R166" s="69">
        <f t="shared" si="118"/>
        <v>391.84600000000006</v>
      </c>
      <c r="S166" s="69">
        <f t="shared" si="118"/>
        <v>414.89600000000007</v>
      </c>
      <c r="T166" s="69">
        <f t="shared" si="118"/>
        <v>437.94600000000008</v>
      </c>
      <c r="U166" s="69">
        <f t="shared" si="118"/>
        <v>460.99600000000009</v>
      </c>
      <c r="V166" s="69">
        <f t="shared" si="118"/>
        <v>484.04600000000011</v>
      </c>
      <c r="W166" s="69">
        <f t="shared" si="118"/>
        <v>507.09600000000012</v>
      </c>
      <c r="X166" s="69">
        <f t="shared" si="118"/>
        <v>530.14600000000007</v>
      </c>
      <c r="Y166" s="69">
        <f t="shared" si="118"/>
        <v>553.19600000000003</v>
      </c>
      <c r="Z166" s="69">
        <f t="shared" si="118"/>
        <v>576.24599999999998</v>
      </c>
      <c r="AA166" s="69">
        <f t="shared" si="118"/>
        <v>599.29599999999994</v>
      </c>
      <c r="AB166" s="69">
        <f t="shared" si="118"/>
        <v>622.34599999999989</v>
      </c>
      <c r="AC166" s="69">
        <f t="shared" si="118"/>
        <v>645.39599999999984</v>
      </c>
      <c r="AD166" s="69">
        <f t="shared" si="118"/>
        <v>668.4459999999998</v>
      </c>
      <c r="AE166" s="69">
        <f t="shared" si="118"/>
        <v>691.49599999999975</v>
      </c>
      <c r="AF166" s="69">
        <f t="shared" si="118"/>
        <v>714.54599999999971</v>
      </c>
      <c r="AG166" s="69">
        <f t="shared" si="118"/>
        <v>737.59599999999966</v>
      </c>
      <c r="AH166" s="69">
        <f t="shared" si="118"/>
        <v>760.64599999999962</v>
      </c>
      <c r="AI166" s="69">
        <f t="shared" si="118"/>
        <v>783.69599999999957</v>
      </c>
      <c r="AJ166" s="69">
        <f t="shared" si="118"/>
        <v>806.74599999999953</v>
      </c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</row>
    <row r="167" spans="1:70" s="15" customFormat="1" ht="15.95" customHeight="1" outlineLevel="2" x14ac:dyDescent="0.3">
      <c r="A167" s="297">
        <v>19</v>
      </c>
      <c r="B167" s="49" t="s">
        <v>444</v>
      </c>
      <c r="C167" s="46" t="s">
        <v>159</v>
      </c>
      <c r="D167" s="32" t="s">
        <v>31</v>
      </c>
      <c r="E167" s="44"/>
      <c r="F167" s="55" t="s">
        <v>17</v>
      </c>
      <c r="G167" s="45" t="s">
        <v>36</v>
      </c>
      <c r="H167" s="32">
        <v>13.231</v>
      </c>
      <c r="I167" s="55">
        <v>1.2</v>
      </c>
      <c r="J167" s="69">
        <v>28</v>
      </c>
      <c r="K167" s="238">
        <f t="shared" si="64"/>
        <v>444.56159999999994</v>
      </c>
      <c r="L167" s="69">
        <f>(K167+44.46)</f>
        <v>489.02159999999992</v>
      </c>
      <c r="M167" s="69">
        <f t="shared" ref="M167:AG167" si="119">(L167+44.46)</f>
        <v>533.48159999999996</v>
      </c>
      <c r="N167" s="69">
        <f t="shared" si="119"/>
        <v>577.94159999999999</v>
      </c>
      <c r="O167" s="69">
        <f t="shared" si="119"/>
        <v>622.40160000000003</v>
      </c>
      <c r="P167" s="69">
        <f t="shared" si="119"/>
        <v>666.86160000000007</v>
      </c>
      <c r="Q167" s="69">
        <f t="shared" si="119"/>
        <v>711.3216000000001</v>
      </c>
      <c r="R167" s="69">
        <f t="shared" si="119"/>
        <v>755.78160000000014</v>
      </c>
      <c r="S167" s="69">
        <f t="shared" si="119"/>
        <v>800.24160000000018</v>
      </c>
      <c r="T167" s="69">
        <f t="shared" si="119"/>
        <v>844.70160000000021</v>
      </c>
      <c r="U167" s="69">
        <f t="shared" si="119"/>
        <v>889.16160000000025</v>
      </c>
      <c r="V167" s="69">
        <f t="shared" si="119"/>
        <v>933.62160000000029</v>
      </c>
      <c r="W167" s="69">
        <f t="shared" si="119"/>
        <v>978.08160000000032</v>
      </c>
      <c r="X167" s="69">
        <f t="shared" si="119"/>
        <v>1022.5416000000004</v>
      </c>
      <c r="Y167" s="69">
        <f t="shared" si="119"/>
        <v>1067.0016000000003</v>
      </c>
      <c r="Z167" s="69">
        <f t="shared" si="119"/>
        <v>1111.4616000000003</v>
      </c>
      <c r="AA167" s="69">
        <f t="shared" si="119"/>
        <v>1155.9216000000004</v>
      </c>
      <c r="AB167" s="69">
        <f t="shared" si="119"/>
        <v>1200.3816000000004</v>
      </c>
      <c r="AC167" s="69">
        <f t="shared" si="119"/>
        <v>1244.8416000000004</v>
      </c>
      <c r="AD167" s="69">
        <f t="shared" si="119"/>
        <v>1289.3016000000005</v>
      </c>
      <c r="AE167" s="69">
        <f t="shared" si="119"/>
        <v>1333.7616000000005</v>
      </c>
      <c r="AF167" s="69">
        <f t="shared" si="119"/>
        <v>1378.2216000000005</v>
      </c>
      <c r="AG167" s="69">
        <f t="shared" si="119"/>
        <v>1422.6816000000006</v>
      </c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</row>
    <row r="168" spans="1:70" s="15" customFormat="1" ht="15.95" customHeight="1" outlineLevel="2" x14ac:dyDescent="0.3">
      <c r="A168" s="297">
        <v>20</v>
      </c>
      <c r="B168" s="49" t="s">
        <v>444</v>
      </c>
      <c r="C168" s="46" t="s">
        <v>155</v>
      </c>
      <c r="D168" s="32" t="s">
        <v>120</v>
      </c>
      <c r="E168" s="44"/>
      <c r="F168" s="55" t="s">
        <v>17</v>
      </c>
      <c r="G168" s="45" t="s">
        <v>633</v>
      </c>
      <c r="H168" s="32">
        <v>7.3109999999999999</v>
      </c>
      <c r="I168" s="55">
        <v>1.2</v>
      </c>
      <c r="J168" s="69">
        <v>28</v>
      </c>
      <c r="K168" s="238">
        <f t="shared" si="64"/>
        <v>245.64959999999996</v>
      </c>
      <c r="L168" s="69">
        <f>(K168+24.57)</f>
        <v>270.21959999999996</v>
      </c>
      <c r="M168" s="69">
        <f t="shared" ref="M168:U168" si="120">(L168+24.57)</f>
        <v>294.78959999999995</v>
      </c>
      <c r="N168" s="69">
        <f t="shared" si="120"/>
        <v>319.35959999999994</v>
      </c>
      <c r="O168" s="69">
        <f t="shared" si="120"/>
        <v>343.92959999999994</v>
      </c>
      <c r="P168" s="69">
        <f t="shared" si="120"/>
        <v>368.49959999999993</v>
      </c>
      <c r="Q168" s="69">
        <f t="shared" si="120"/>
        <v>393.06959999999992</v>
      </c>
      <c r="R168" s="69">
        <f t="shared" si="120"/>
        <v>417.63959999999992</v>
      </c>
      <c r="S168" s="69">
        <f t="shared" si="120"/>
        <v>442.20959999999991</v>
      </c>
      <c r="T168" s="69">
        <f t="shared" si="120"/>
        <v>466.7795999999999</v>
      </c>
      <c r="U168" s="69">
        <f t="shared" si="120"/>
        <v>491.3495999999999</v>
      </c>
      <c r="V168" s="69">
        <f>(U168+24.57)</f>
        <v>515.91959999999995</v>
      </c>
      <c r="W168" s="69">
        <f t="shared" ref="W168:AI168" si="121">(V168+24.57)</f>
        <v>540.4896</v>
      </c>
      <c r="X168" s="69">
        <f t="shared" si="121"/>
        <v>565.05960000000005</v>
      </c>
      <c r="Y168" s="69">
        <f t="shared" si="121"/>
        <v>589.6296000000001</v>
      </c>
      <c r="Z168" s="69">
        <f t="shared" si="121"/>
        <v>614.19960000000015</v>
      </c>
      <c r="AA168" s="69">
        <f t="shared" si="121"/>
        <v>638.7696000000002</v>
      </c>
      <c r="AB168" s="69">
        <f t="shared" si="121"/>
        <v>663.33960000000025</v>
      </c>
      <c r="AC168" s="69">
        <f t="shared" si="121"/>
        <v>687.9096000000003</v>
      </c>
      <c r="AD168" s="69">
        <f t="shared" si="121"/>
        <v>712.47960000000035</v>
      </c>
      <c r="AE168" s="69">
        <f t="shared" si="121"/>
        <v>737.0496000000004</v>
      </c>
      <c r="AF168" s="69">
        <f t="shared" si="121"/>
        <v>761.61960000000045</v>
      </c>
      <c r="AG168" s="69">
        <f t="shared" si="121"/>
        <v>786.1896000000005</v>
      </c>
      <c r="AH168" s="69">
        <f t="shared" si="121"/>
        <v>810.75960000000055</v>
      </c>
      <c r="AI168" s="69">
        <f t="shared" si="121"/>
        <v>835.3296000000006</v>
      </c>
      <c r="AJ168" s="69"/>
      <c r="AK168" s="69"/>
      <c r="AL168" s="69"/>
      <c r="AM168" s="69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</row>
    <row r="169" spans="1:70" s="15" customFormat="1" ht="15.95" customHeight="1" outlineLevel="2" x14ac:dyDescent="0.3">
      <c r="A169" s="297">
        <v>21</v>
      </c>
      <c r="B169" s="171" t="s">
        <v>444</v>
      </c>
      <c r="C169" s="109" t="s">
        <v>160</v>
      </c>
      <c r="D169" s="170" t="s">
        <v>32</v>
      </c>
      <c r="E169" s="302" t="s">
        <v>20</v>
      </c>
      <c r="F169" s="299" t="s">
        <v>17</v>
      </c>
      <c r="G169" s="171" t="s">
        <v>107</v>
      </c>
      <c r="H169" s="301">
        <v>8.5419999999999998</v>
      </c>
      <c r="I169" s="55">
        <v>1.2</v>
      </c>
      <c r="J169" s="69">
        <v>28</v>
      </c>
      <c r="K169" s="238">
        <f t="shared" si="64"/>
        <v>287.01119999999997</v>
      </c>
      <c r="L169" s="69">
        <f>(K169+28.7)</f>
        <v>315.71119999999996</v>
      </c>
      <c r="M169" s="69">
        <f t="shared" ref="M169:U169" si="122">(L169+28.7)</f>
        <v>344.41119999999995</v>
      </c>
      <c r="N169" s="69">
        <f t="shared" si="122"/>
        <v>373.11119999999994</v>
      </c>
      <c r="O169" s="69">
        <f t="shared" si="122"/>
        <v>401.81119999999993</v>
      </c>
      <c r="P169" s="69">
        <f t="shared" si="122"/>
        <v>430.51119999999992</v>
      </c>
      <c r="Q169" s="69">
        <f t="shared" si="122"/>
        <v>459.21119999999991</v>
      </c>
      <c r="R169" s="69">
        <f t="shared" si="122"/>
        <v>487.91119999999989</v>
      </c>
      <c r="S169" s="69">
        <f t="shared" si="122"/>
        <v>516.61119999999994</v>
      </c>
      <c r="T169" s="69">
        <f t="shared" si="122"/>
        <v>545.31119999999999</v>
      </c>
      <c r="U169" s="69">
        <f t="shared" si="122"/>
        <v>574.01120000000003</v>
      </c>
      <c r="V169" s="69">
        <f>(U169+28.7)</f>
        <v>602.71120000000008</v>
      </c>
      <c r="W169" s="69">
        <f t="shared" ref="W169:AI169" si="123">(V169+28.7)</f>
        <v>631.41120000000012</v>
      </c>
      <c r="X169" s="69">
        <f t="shared" si="123"/>
        <v>660.11120000000017</v>
      </c>
      <c r="Y169" s="69">
        <f t="shared" si="123"/>
        <v>688.81120000000021</v>
      </c>
      <c r="Z169" s="69">
        <f t="shared" si="123"/>
        <v>717.51120000000026</v>
      </c>
      <c r="AA169" s="69">
        <f t="shared" si="123"/>
        <v>746.2112000000003</v>
      </c>
      <c r="AB169" s="69">
        <f t="shared" si="123"/>
        <v>774.91120000000035</v>
      </c>
      <c r="AC169" s="69">
        <f t="shared" si="123"/>
        <v>803.61120000000039</v>
      </c>
      <c r="AD169" s="69">
        <f t="shared" si="123"/>
        <v>832.31120000000044</v>
      </c>
      <c r="AE169" s="69">
        <f t="shared" si="123"/>
        <v>861.01120000000049</v>
      </c>
      <c r="AF169" s="69">
        <f t="shared" si="123"/>
        <v>889.71120000000053</v>
      </c>
      <c r="AG169" s="69">
        <f t="shared" si="123"/>
        <v>918.41120000000058</v>
      </c>
      <c r="AH169" s="69">
        <f t="shared" si="123"/>
        <v>947.11120000000062</v>
      </c>
      <c r="AI169" s="69">
        <f t="shared" si="123"/>
        <v>975.81120000000067</v>
      </c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</row>
    <row r="170" spans="1:70" s="15" customFormat="1" ht="15.95" customHeight="1" outlineLevel="2" x14ac:dyDescent="0.3">
      <c r="A170" s="297">
        <v>22</v>
      </c>
      <c r="B170" s="171" t="s">
        <v>444</v>
      </c>
      <c r="C170" s="112" t="s">
        <v>161</v>
      </c>
      <c r="D170" s="157" t="s">
        <v>136</v>
      </c>
      <c r="E170" s="302" t="s">
        <v>20</v>
      </c>
      <c r="F170" s="299" t="s">
        <v>17</v>
      </c>
      <c r="G170" s="171" t="s">
        <v>107</v>
      </c>
      <c r="H170" s="29">
        <v>17.923999999999999</v>
      </c>
      <c r="I170" s="55">
        <v>1.2</v>
      </c>
      <c r="J170" s="69">
        <v>28</v>
      </c>
      <c r="K170" s="238">
        <f t="shared" si="64"/>
        <v>602.24639999999988</v>
      </c>
      <c r="L170" s="69">
        <f>(K170+60.23)</f>
        <v>662.4763999999999</v>
      </c>
      <c r="M170" s="69">
        <f t="shared" ref="M170:AI170" si="124">(L170+60.23)</f>
        <v>722.70639999999992</v>
      </c>
      <c r="N170" s="69">
        <f t="shared" si="124"/>
        <v>782.93639999999994</v>
      </c>
      <c r="O170" s="69">
        <f t="shared" si="124"/>
        <v>843.16639999999995</v>
      </c>
      <c r="P170" s="69">
        <f t="shared" si="124"/>
        <v>903.39639999999997</v>
      </c>
      <c r="Q170" s="69">
        <f t="shared" si="124"/>
        <v>963.62639999999999</v>
      </c>
      <c r="R170" s="69">
        <f t="shared" si="124"/>
        <v>1023.8564</v>
      </c>
      <c r="S170" s="69">
        <f t="shared" si="124"/>
        <v>1084.0863999999999</v>
      </c>
      <c r="T170" s="69">
        <f t="shared" si="124"/>
        <v>1144.3163999999999</v>
      </c>
      <c r="U170" s="69">
        <f t="shared" si="124"/>
        <v>1204.5463999999999</v>
      </c>
      <c r="V170" s="69">
        <f t="shared" si="124"/>
        <v>1264.7764</v>
      </c>
      <c r="W170" s="69">
        <f t="shared" si="124"/>
        <v>1325.0064</v>
      </c>
      <c r="X170" s="69">
        <f t="shared" si="124"/>
        <v>1385.2364</v>
      </c>
      <c r="Y170" s="69">
        <f t="shared" si="124"/>
        <v>1445.4664</v>
      </c>
      <c r="Z170" s="69">
        <f t="shared" si="124"/>
        <v>1505.6964</v>
      </c>
      <c r="AA170" s="69">
        <f t="shared" si="124"/>
        <v>1565.9264000000001</v>
      </c>
      <c r="AB170" s="69">
        <f t="shared" si="124"/>
        <v>1626.1564000000001</v>
      </c>
      <c r="AC170" s="69">
        <f t="shared" si="124"/>
        <v>1686.3864000000001</v>
      </c>
      <c r="AD170" s="69">
        <f t="shared" si="124"/>
        <v>1746.6164000000001</v>
      </c>
      <c r="AE170" s="69">
        <f t="shared" si="124"/>
        <v>1806.8464000000001</v>
      </c>
      <c r="AF170" s="69">
        <f t="shared" si="124"/>
        <v>1867.0764000000001</v>
      </c>
      <c r="AG170" s="69">
        <f t="shared" si="124"/>
        <v>1927.3064000000002</v>
      </c>
      <c r="AH170" s="69">
        <f t="shared" si="124"/>
        <v>1987.5364000000002</v>
      </c>
      <c r="AI170" s="69">
        <f t="shared" si="124"/>
        <v>2047.7664000000002</v>
      </c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</row>
    <row r="171" spans="1:70" s="15" customFormat="1" ht="15.95" customHeight="1" outlineLevel="2" x14ac:dyDescent="0.3">
      <c r="A171" s="297">
        <v>23</v>
      </c>
      <c r="B171" s="161" t="s">
        <v>444</v>
      </c>
      <c r="C171" s="46" t="s">
        <v>162</v>
      </c>
      <c r="D171" s="172" t="s">
        <v>112</v>
      </c>
      <c r="E171" s="44"/>
      <c r="F171" s="300" t="s">
        <v>11</v>
      </c>
      <c r="G171" s="156" t="s">
        <v>633</v>
      </c>
      <c r="H171" s="32">
        <v>1.516</v>
      </c>
      <c r="I171" s="55">
        <v>1.2</v>
      </c>
      <c r="J171" s="69">
        <v>28</v>
      </c>
      <c r="K171" s="238">
        <f t="shared" si="64"/>
        <v>50.937599999999996</v>
      </c>
      <c r="L171" s="69">
        <f>(K171+5.09)</f>
        <v>56.027599999999993</v>
      </c>
      <c r="M171" s="69">
        <f t="shared" ref="M171:U171" si="125">(L171+5.09)</f>
        <v>61.117599999999996</v>
      </c>
      <c r="N171" s="69">
        <f t="shared" si="125"/>
        <v>66.207599999999999</v>
      </c>
      <c r="O171" s="69">
        <f t="shared" si="125"/>
        <v>71.297600000000003</v>
      </c>
      <c r="P171" s="69">
        <f t="shared" si="125"/>
        <v>76.387600000000006</v>
      </c>
      <c r="Q171" s="69">
        <f t="shared" si="125"/>
        <v>81.47760000000001</v>
      </c>
      <c r="R171" s="69">
        <f t="shared" si="125"/>
        <v>86.567600000000013</v>
      </c>
      <c r="S171" s="69">
        <f t="shared" si="125"/>
        <v>91.657600000000016</v>
      </c>
      <c r="T171" s="69">
        <f t="shared" si="125"/>
        <v>96.74760000000002</v>
      </c>
      <c r="U171" s="69">
        <f t="shared" si="125"/>
        <v>101.83760000000002</v>
      </c>
      <c r="V171" s="69">
        <f>(U171+5.09)</f>
        <v>106.92760000000003</v>
      </c>
      <c r="W171" s="69">
        <f t="shared" ref="W171:AE171" si="126">(V171+5.09)</f>
        <v>112.01760000000003</v>
      </c>
      <c r="X171" s="69">
        <f t="shared" si="126"/>
        <v>117.10760000000003</v>
      </c>
      <c r="Y171" s="69">
        <f t="shared" si="126"/>
        <v>122.19760000000004</v>
      </c>
      <c r="Z171" s="69">
        <f t="shared" si="126"/>
        <v>127.28760000000004</v>
      </c>
      <c r="AA171" s="69">
        <f t="shared" si="126"/>
        <v>132.37760000000003</v>
      </c>
      <c r="AB171" s="69">
        <f t="shared" si="126"/>
        <v>137.46760000000003</v>
      </c>
      <c r="AC171" s="69">
        <f t="shared" si="126"/>
        <v>142.55760000000004</v>
      </c>
      <c r="AD171" s="69">
        <f t="shared" si="126"/>
        <v>147.64760000000004</v>
      </c>
      <c r="AE171" s="69">
        <f t="shared" si="126"/>
        <v>152.73760000000004</v>
      </c>
      <c r="AF171" s="9"/>
      <c r="AG171" s="9"/>
      <c r="AH171" s="9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</row>
    <row r="172" spans="1:70" s="15" customFormat="1" ht="15.95" customHeight="1" outlineLevel="2" x14ac:dyDescent="0.3">
      <c r="A172" s="297">
        <v>24</v>
      </c>
      <c r="B172" s="171" t="s">
        <v>444</v>
      </c>
      <c r="C172" s="109" t="s">
        <v>153</v>
      </c>
      <c r="D172" s="170" t="s">
        <v>24</v>
      </c>
      <c r="E172" s="302" t="s">
        <v>25</v>
      </c>
      <c r="F172" s="42" t="s">
        <v>43</v>
      </c>
      <c r="G172" s="156" t="s">
        <v>30</v>
      </c>
      <c r="H172" s="29">
        <v>4.0449999999999999</v>
      </c>
      <c r="I172" s="220">
        <v>0.7</v>
      </c>
      <c r="J172" s="69">
        <v>28</v>
      </c>
      <c r="K172" s="238">
        <f t="shared" si="64"/>
        <v>79.281999999999996</v>
      </c>
      <c r="L172" s="69">
        <f>(K172+7.93)</f>
        <v>87.211999999999989</v>
      </c>
      <c r="M172" s="69">
        <f t="shared" ref="M172:U172" si="127">(L172+7.93)</f>
        <v>95.141999999999996</v>
      </c>
      <c r="N172" s="69">
        <f t="shared" si="127"/>
        <v>103.072</v>
      </c>
      <c r="O172" s="69">
        <f t="shared" si="127"/>
        <v>111.00200000000001</v>
      </c>
      <c r="P172" s="69">
        <f t="shared" si="127"/>
        <v>118.93200000000002</v>
      </c>
      <c r="Q172" s="69">
        <f t="shared" si="127"/>
        <v>126.86200000000002</v>
      </c>
      <c r="R172" s="69">
        <f t="shared" si="127"/>
        <v>134.79200000000003</v>
      </c>
      <c r="S172" s="69">
        <f t="shared" si="127"/>
        <v>142.72200000000004</v>
      </c>
      <c r="T172" s="69">
        <f t="shared" si="127"/>
        <v>150.65200000000004</v>
      </c>
      <c r="U172" s="69">
        <f t="shared" si="127"/>
        <v>158.58200000000005</v>
      </c>
      <c r="V172" s="69">
        <f>(U172+7.93)</f>
        <v>166.51200000000006</v>
      </c>
      <c r="W172" s="69">
        <f t="shared" ref="W172:AZ172" si="128">(V172+7.93)</f>
        <v>174.44200000000006</v>
      </c>
      <c r="X172" s="69">
        <f t="shared" si="128"/>
        <v>182.37200000000007</v>
      </c>
      <c r="Y172" s="69">
        <f t="shared" si="128"/>
        <v>190.30200000000008</v>
      </c>
      <c r="Z172" s="69">
        <f t="shared" si="128"/>
        <v>198.23200000000008</v>
      </c>
      <c r="AA172" s="69">
        <f t="shared" si="128"/>
        <v>206.16200000000009</v>
      </c>
      <c r="AB172" s="69">
        <f t="shared" si="128"/>
        <v>214.0920000000001</v>
      </c>
      <c r="AC172" s="69">
        <f t="shared" si="128"/>
        <v>222.02200000000011</v>
      </c>
      <c r="AD172" s="69">
        <f t="shared" si="128"/>
        <v>229.95200000000011</v>
      </c>
      <c r="AE172" s="69">
        <f t="shared" si="128"/>
        <v>237.88200000000012</v>
      </c>
      <c r="AF172" s="69">
        <f t="shared" si="128"/>
        <v>245.81200000000013</v>
      </c>
      <c r="AG172" s="69">
        <f t="shared" si="128"/>
        <v>253.74200000000013</v>
      </c>
      <c r="AH172" s="69">
        <f t="shared" si="128"/>
        <v>261.67200000000014</v>
      </c>
      <c r="AI172" s="69">
        <f t="shared" si="128"/>
        <v>269.60200000000015</v>
      </c>
      <c r="AJ172" s="69">
        <f t="shared" si="128"/>
        <v>277.53200000000015</v>
      </c>
      <c r="AK172" s="69">
        <f t="shared" si="128"/>
        <v>285.46200000000016</v>
      </c>
      <c r="AL172" s="69">
        <f t="shared" si="128"/>
        <v>293.39200000000017</v>
      </c>
      <c r="AM172" s="69">
        <f t="shared" si="128"/>
        <v>301.32200000000017</v>
      </c>
      <c r="AN172" s="69">
        <f t="shared" si="128"/>
        <v>309.25200000000018</v>
      </c>
      <c r="AO172" s="69">
        <f t="shared" si="128"/>
        <v>317.18200000000019</v>
      </c>
      <c r="AP172" s="69">
        <f t="shared" si="128"/>
        <v>325.11200000000019</v>
      </c>
      <c r="AQ172" s="69">
        <f t="shared" si="128"/>
        <v>333.0420000000002</v>
      </c>
      <c r="AR172" s="69">
        <f t="shared" si="128"/>
        <v>340.97200000000021</v>
      </c>
      <c r="AS172" s="69">
        <f t="shared" si="128"/>
        <v>348.90200000000021</v>
      </c>
      <c r="AT172" s="69">
        <f t="shared" si="128"/>
        <v>356.83200000000022</v>
      </c>
      <c r="AU172" s="69">
        <f t="shared" si="128"/>
        <v>364.76200000000023</v>
      </c>
      <c r="AV172" s="69">
        <f t="shared" si="128"/>
        <v>372.69200000000023</v>
      </c>
      <c r="AW172" s="69">
        <f t="shared" si="128"/>
        <v>380.62200000000024</v>
      </c>
      <c r="AX172" s="69">
        <f t="shared" si="128"/>
        <v>388.55200000000025</v>
      </c>
      <c r="AY172" s="69">
        <f t="shared" si="128"/>
        <v>396.48200000000026</v>
      </c>
      <c r="AZ172" s="69">
        <f t="shared" si="128"/>
        <v>404.41200000000026</v>
      </c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</row>
    <row r="173" spans="1:70" s="15" customFormat="1" ht="15.95" customHeight="1" outlineLevel="2" x14ac:dyDescent="0.3">
      <c r="A173" s="297">
        <v>25</v>
      </c>
      <c r="B173" s="171" t="s">
        <v>444</v>
      </c>
      <c r="C173" s="46" t="s">
        <v>385</v>
      </c>
      <c r="D173" s="157" t="s">
        <v>407</v>
      </c>
      <c r="E173" s="44" t="s">
        <v>43</v>
      </c>
      <c r="F173" s="42" t="s">
        <v>43</v>
      </c>
      <c r="G173" s="156" t="s">
        <v>30</v>
      </c>
      <c r="H173" s="46">
        <v>1.1990000000000001</v>
      </c>
      <c r="I173" s="220">
        <v>0.7</v>
      </c>
      <c r="J173" s="69">
        <v>28</v>
      </c>
      <c r="K173" s="238">
        <f t="shared" si="64"/>
        <v>23.500400000000003</v>
      </c>
      <c r="L173" s="69">
        <f>(K173+2.35)</f>
        <v>25.850400000000004</v>
      </c>
      <c r="M173" s="69">
        <f t="shared" ref="M173:U173" si="129">(L173+2.35)</f>
        <v>28.200400000000005</v>
      </c>
      <c r="N173" s="69">
        <f t="shared" si="129"/>
        <v>30.550400000000007</v>
      </c>
      <c r="O173" s="69">
        <f t="shared" si="129"/>
        <v>32.900400000000005</v>
      </c>
      <c r="P173" s="69">
        <f t="shared" si="129"/>
        <v>35.250400000000006</v>
      </c>
      <c r="Q173" s="69">
        <f t="shared" si="129"/>
        <v>37.600400000000008</v>
      </c>
      <c r="R173" s="69">
        <f t="shared" si="129"/>
        <v>39.950400000000009</v>
      </c>
      <c r="S173" s="69">
        <f t="shared" si="129"/>
        <v>42.30040000000001</v>
      </c>
      <c r="T173" s="69">
        <f t="shared" si="129"/>
        <v>44.650400000000012</v>
      </c>
      <c r="U173" s="69">
        <f t="shared" si="129"/>
        <v>47.000400000000013</v>
      </c>
      <c r="V173" s="69">
        <f>(U173+2.35)</f>
        <v>49.350400000000015</v>
      </c>
      <c r="W173" s="69">
        <f t="shared" ref="W173:AY173" si="130">(V173+2.35)</f>
        <v>51.700400000000016</v>
      </c>
      <c r="X173" s="69">
        <f t="shared" si="130"/>
        <v>54.050400000000018</v>
      </c>
      <c r="Y173" s="69">
        <f t="shared" si="130"/>
        <v>56.400400000000019</v>
      </c>
      <c r="Z173" s="69">
        <f t="shared" si="130"/>
        <v>58.75040000000002</v>
      </c>
      <c r="AA173" s="69">
        <f t="shared" si="130"/>
        <v>61.100400000000022</v>
      </c>
      <c r="AB173" s="69">
        <f t="shared" si="130"/>
        <v>63.450400000000023</v>
      </c>
      <c r="AC173" s="69">
        <f t="shared" si="130"/>
        <v>65.800400000000025</v>
      </c>
      <c r="AD173" s="69">
        <f t="shared" si="130"/>
        <v>68.150400000000019</v>
      </c>
      <c r="AE173" s="69">
        <f t="shared" si="130"/>
        <v>70.500400000000013</v>
      </c>
      <c r="AF173" s="69">
        <f t="shared" si="130"/>
        <v>72.850400000000008</v>
      </c>
      <c r="AG173" s="69">
        <f t="shared" si="130"/>
        <v>75.200400000000002</v>
      </c>
      <c r="AH173" s="69">
        <f t="shared" si="130"/>
        <v>77.550399999999996</v>
      </c>
      <c r="AI173" s="69">
        <f t="shared" si="130"/>
        <v>79.900399999999991</v>
      </c>
      <c r="AJ173" s="69">
        <f t="shared" si="130"/>
        <v>82.250399999999985</v>
      </c>
      <c r="AK173" s="69">
        <f t="shared" si="130"/>
        <v>84.600399999999979</v>
      </c>
      <c r="AL173" s="69">
        <f t="shared" si="130"/>
        <v>86.950399999999973</v>
      </c>
      <c r="AM173" s="69">
        <f t="shared" si="130"/>
        <v>89.300399999999968</v>
      </c>
      <c r="AN173" s="69">
        <f t="shared" si="130"/>
        <v>91.650399999999962</v>
      </c>
      <c r="AO173" s="69">
        <f t="shared" si="130"/>
        <v>94.000399999999956</v>
      </c>
      <c r="AP173" s="69">
        <f t="shared" si="130"/>
        <v>96.350399999999951</v>
      </c>
      <c r="AQ173" s="69">
        <f t="shared" si="130"/>
        <v>98.700399999999945</v>
      </c>
      <c r="AR173" s="69">
        <f t="shared" si="130"/>
        <v>101.05039999999994</v>
      </c>
      <c r="AS173" s="69">
        <f t="shared" si="130"/>
        <v>103.40039999999993</v>
      </c>
      <c r="AT173" s="69">
        <f t="shared" si="130"/>
        <v>105.75039999999993</v>
      </c>
      <c r="AU173" s="69">
        <f t="shared" si="130"/>
        <v>108.10039999999992</v>
      </c>
      <c r="AV173" s="69">
        <f t="shared" si="130"/>
        <v>110.45039999999992</v>
      </c>
      <c r="AW173" s="69">
        <f t="shared" si="130"/>
        <v>112.80039999999991</v>
      </c>
      <c r="AX173" s="69">
        <f t="shared" si="130"/>
        <v>115.15039999999991</v>
      </c>
      <c r="AY173" s="69">
        <f t="shared" si="130"/>
        <v>117.5003999999999</v>
      </c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</row>
    <row r="174" spans="1:70" s="96" customFormat="1" ht="15.95" customHeight="1" outlineLevel="2" x14ac:dyDescent="0.3">
      <c r="A174" s="297">
        <v>26</v>
      </c>
      <c r="B174" s="171" t="s">
        <v>444</v>
      </c>
      <c r="C174" s="46" t="s">
        <v>693</v>
      </c>
      <c r="D174" s="170" t="s">
        <v>24</v>
      </c>
      <c r="E174" s="44"/>
      <c r="F174" s="42" t="s">
        <v>43</v>
      </c>
      <c r="G174" s="156" t="s">
        <v>30</v>
      </c>
      <c r="H174" s="121">
        <v>7.96</v>
      </c>
      <c r="I174" s="220">
        <v>0.7</v>
      </c>
      <c r="J174" s="69">
        <v>28</v>
      </c>
      <c r="K174" s="238">
        <f t="shared" si="64"/>
        <v>156.01599999999999</v>
      </c>
      <c r="L174" s="69">
        <f>(K174+15.6)</f>
        <v>171.61599999999999</v>
      </c>
      <c r="M174" s="69">
        <f t="shared" ref="M174:U174" si="131">(L174+15.6)</f>
        <v>187.21599999999998</v>
      </c>
      <c r="N174" s="69">
        <f t="shared" si="131"/>
        <v>202.81599999999997</v>
      </c>
      <c r="O174" s="69">
        <f t="shared" si="131"/>
        <v>218.41599999999997</v>
      </c>
      <c r="P174" s="69">
        <f t="shared" si="131"/>
        <v>234.01599999999996</v>
      </c>
      <c r="Q174" s="69">
        <f t="shared" si="131"/>
        <v>249.61599999999996</v>
      </c>
      <c r="R174" s="69">
        <f t="shared" si="131"/>
        <v>265.21599999999995</v>
      </c>
      <c r="S174" s="69">
        <f t="shared" si="131"/>
        <v>280.81599999999997</v>
      </c>
      <c r="T174" s="69">
        <f t="shared" si="131"/>
        <v>296.416</v>
      </c>
      <c r="U174" s="69">
        <f t="shared" si="131"/>
        <v>312.01600000000002</v>
      </c>
      <c r="V174" s="69">
        <f>(U174+15.6)</f>
        <v>327.61600000000004</v>
      </c>
      <c r="W174" s="69">
        <f t="shared" ref="W174:BA174" si="132">(V174+15.6)</f>
        <v>343.21600000000007</v>
      </c>
      <c r="X174" s="69">
        <f t="shared" si="132"/>
        <v>358.81600000000009</v>
      </c>
      <c r="Y174" s="69">
        <f t="shared" si="132"/>
        <v>374.41600000000011</v>
      </c>
      <c r="Z174" s="69">
        <f t="shared" si="132"/>
        <v>390.01600000000013</v>
      </c>
      <c r="AA174" s="69">
        <f t="shared" si="132"/>
        <v>405.61600000000016</v>
      </c>
      <c r="AB174" s="69">
        <f t="shared" si="132"/>
        <v>421.21600000000018</v>
      </c>
      <c r="AC174" s="69">
        <f t="shared" si="132"/>
        <v>436.8160000000002</v>
      </c>
      <c r="AD174" s="69">
        <f t="shared" si="132"/>
        <v>452.41600000000022</v>
      </c>
      <c r="AE174" s="69">
        <f t="shared" si="132"/>
        <v>468.01600000000025</v>
      </c>
      <c r="AF174" s="69">
        <f t="shared" si="132"/>
        <v>483.61600000000027</v>
      </c>
      <c r="AG174" s="69">
        <f t="shared" si="132"/>
        <v>499.21600000000029</v>
      </c>
      <c r="AH174" s="69">
        <f t="shared" si="132"/>
        <v>514.81600000000026</v>
      </c>
      <c r="AI174" s="69">
        <f t="shared" si="132"/>
        <v>530.41600000000028</v>
      </c>
      <c r="AJ174" s="69">
        <f t="shared" si="132"/>
        <v>546.0160000000003</v>
      </c>
      <c r="AK174" s="69">
        <f t="shared" si="132"/>
        <v>561.61600000000033</v>
      </c>
      <c r="AL174" s="69">
        <f t="shared" si="132"/>
        <v>577.21600000000035</v>
      </c>
      <c r="AM174" s="69">
        <f t="shared" si="132"/>
        <v>592.81600000000037</v>
      </c>
      <c r="AN174" s="69">
        <f t="shared" si="132"/>
        <v>608.41600000000039</v>
      </c>
      <c r="AO174" s="69">
        <f t="shared" si="132"/>
        <v>624.01600000000042</v>
      </c>
      <c r="AP174" s="69">
        <f t="shared" si="132"/>
        <v>639.61600000000044</v>
      </c>
      <c r="AQ174" s="69">
        <f t="shared" si="132"/>
        <v>655.21600000000046</v>
      </c>
      <c r="AR174" s="69">
        <f t="shared" si="132"/>
        <v>670.81600000000049</v>
      </c>
      <c r="AS174" s="69">
        <f t="shared" si="132"/>
        <v>686.41600000000051</v>
      </c>
      <c r="AT174" s="69">
        <f t="shared" si="132"/>
        <v>702.01600000000053</v>
      </c>
      <c r="AU174" s="69">
        <f t="shared" si="132"/>
        <v>717.61600000000055</v>
      </c>
      <c r="AV174" s="69">
        <f t="shared" si="132"/>
        <v>733.21600000000058</v>
      </c>
      <c r="AW174" s="69">
        <f t="shared" si="132"/>
        <v>748.8160000000006</v>
      </c>
      <c r="AX174" s="69">
        <f t="shared" si="132"/>
        <v>764.41600000000062</v>
      </c>
      <c r="AY174" s="69">
        <f t="shared" si="132"/>
        <v>780.01600000000064</v>
      </c>
      <c r="AZ174" s="69">
        <f t="shared" si="132"/>
        <v>795.61600000000067</v>
      </c>
      <c r="BA174" s="69">
        <f t="shared" si="132"/>
        <v>811.21600000000069</v>
      </c>
    </row>
    <row r="175" spans="1:70" s="96" customFormat="1" ht="15.95" customHeight="1" outlineLevel="2" x14ac:dyDescent="0.3">
      <c r="A175" s="297">
        <v>27</v>
      </c>
      <c r="B175" s="171" t="s">
        <v>444</v>
      </c>
      <c r="C175" s="46" t="s">
        <v>695</v>
      </c>
      <c r="D175" s="157" t="s">
        <v>698</v>
      </c>
      <c r="E175" s="44"/>
      <c r="F175" s="299" t="s">
        <v>17</v>
      </c>
      <c r="G175" s="209" t="s">
        <v>36</v>
      </c>
      <c r="H175" s="46">
        <v>10.061999999999999</v>
      </c>
      <c r="I175" s="55">
        <v>1.2</v>
      </c>
      <c r="J175" s="69">
        <v>28</v>
      </c>
      <c r="K175" s="238">
        <f t="shared" si="64"/>
        <v>338.08319999999998</v>
      </c>
      <c r="L175" s="69">
        <f>(K175+33.81)</f>
        <v>371.89319999999998</v>
      </c>
      <c r="M175" s="69">
        <f t="shared" ref="M175:U175" si="133">(L175+33.81)</f>
        <v>405.70319999999998</v>
      </c>
      <c r="N175" s="69">
        <f t="shared" si="133"/>
        <v>439.51319999999998</v>
      </c>
      <c r="O175" s="69">
        <f t="shared" si="133"/>
        <v>473.32319999999999</v>
      </c>
      <c r="P175" s="69">
        <f t="shared" si="133"/>
        <v>507.13319999999999</v>
      </c>
      <c r="Q175" s="69">
        <f t="shared" si="133"/>
        <v>540.94319999999993</v>
      </c>
      <c r="R175" s="69">
        <f t="shared" si="133"/>
        <v>574.75319999999988</v>
      </c>
      <c r="S175" s="69">
        <f t="shared" si="133"/>
        <v>608.56319999999982</v>
      </c>
      <c r="T175" s="69">
        <f t="shared" si="133"/>
        <v>642.37319999999977</v>
      </c>
      <c r="U175" s="69">
        <f t="shared" si="133"/>
        <v>676.18319999999972</v>
      </c>
      <c r="V175" s="69">
        <f>(U175+33.81)</f>
        <v>709.99319999999966</v>
      </c>
      <c r="W175" s="69">
        <f t="shared" ref="W175:AH175" si="134">(V175+33.81)</f>
        <v>743.80319999999961</v>
      </c>
      <c r="X175" s="69">
        <f t="shared" si="134"/>
        <v>777.61319999999955</v>
      </c>
      <c r="Y175" s="69">
        <f t="shared" si="134"/>
        <v>811.4231999999995</v>
      </c>
      <c r="Z175" s="69">
        <f t="shared" si="134"/>
        <v>845.23319999999944</v>
      </c>
      <c r="AA175" s="69">
        <f t="shared" si="134"/>
        <v>879.04319999999939</v>
      </c>
      <c r="AB175" s="69">
        <f t="shared" si="134"/>
        <v>912.85319999999933</v>
      </c>
      <c r="AC175" s="69">
        <f t="shared" si="134"/>
        <v>946.66319999999928</v>
      </c>
      <c r="AD175" s="69">
        <f t="shared" si="134"/>
        <v>980.47319999999922</v>
      </c>
      <c r="AE175" s="69">
        <f t="shared" si="134"/>
        <v>1014.2831999999992</v>
      </c>
      <c r="AF175" s="69">
        <f t="shared" si="134"/>
        <v>1048.0931999999991</v>
      </c>
      <c r="AG175" s="69">
        <f t="shared" si="134"/>
        <v>1081.9031999999991</v>
      </c>
      <c r="AH175" s="69">
        <f t="shared" si="134"/>
        <v>1115.713199999999</v>
      </c>
    </row>
    <row r="176" spans="1:70" s="96" customFormat="1" ht="15.95" customHeight="1" outlineLevel="2" x14ac:dyDescent="0.3">
      <c r="A176" s="297">
        <v>28</v>
      </c>
      <c r="B176" s="171" t="s">
        <v>444</v>
      </c>
      <c r="C176" s="46" t="s">
        <v>707</v>
      </c>
      <c r="D176" s="157" t="s">
        <v>699</v>
      </c>
      <c r="E176" s="44"/>
      <c r="F176" s="300" t="s">
        <v>19</v>
      </c>
      <c r="G176" s="209" t="s">
        <v>36</v>
      </c>
      <c r="H176" s="46">
        <v>7.4560000000000004</v>
      </c>
      <c r="I176" s="220">
        <v>0.7</v>
      </c>
      <c r="J176" s="69">
        <v>28</v>
      </c>
      <c r="K176" s="238">
        <f t="shared" si="64"/>
        <v>146.13759999999999</v>
      </c>
      <c r="L176" s="69">
        <f>(K176+14.61)</f>
        <v>160.74759999999998</v>
      </c>
      <c r="M176" s="69">
        <f t="shared" ref="M176:U176" si="135">(L176+14.61)</f>
        <v>175.35759999999999</v>
      </c>
      <c r="N176" s="69">
        <f t="shared" si="135"/>
        <v>189.9676</v>
      </c>
      <c r="O176" s="69">
        <f t="shared" si="135"/>
        <v>204.57760000000002</v>
      </c>
      <c r="P176" s="69">
        <f t="shared" si="135"/>
        <v>219.18760000000003</v>
      </c>
      <c r="Q176" s="69">
        <f t="shared" si="135"/>
        <v>233.79760000000005</v>
      </c>
      <c r="R176" s="69">
        <f t="shared" si="135"/>
        <v>248.40760000000006</v>
      </c>
      <c r="S176" s="69">
        <f t="shared" si="135"/>
        <v>263.01760000000007</v>
      </c>
      <c r="T176" s="69">
        <f t="shared" si="135"/>
        <v>277.62760000000009</v>
      </c>
      <c r="U176" s="69">
        <f t="shared" si="135"/>
        <v>292.2376000000001</v>
      </c>
      <c r="V176" s="69">
        <f>(U176+14.61)</f>
        <v>306.84760000000011</v>
      </c>
      <c r="W176" s="69">
        <f t="shared" ref="W176:BA176" si="136">(V176+14.61)</f>
        <v>321.45760000000013</v>
      </c>
      <c r="X176" s="69">
        <f t="shared" si="136"/>
        <v>336.06760000000014</v>
      </c>
      <c r="Y176" s="69">
        <f t="shared" si="136"/>
        <v>350.67760000000015</v>
      </c>
      <c r="Z176" s="69">
        <f t="shared" si="136"/>
        <v>365.28760000000017</v>
      </c>
      <c r="AA176" s="69">
        <f t="shared" si="136"/>
        <v>379.89760000000018</v>
      </c>
      <c r="AB176" s="69">
        <f t="shared" si="136"/>
        <v>394.5076000000002</v>
      </c>
      <c r="AC176" s="69">
        <f t="shared" si="136"/>
        <v>409.11760000000021</v>
      </c>
      <c r="AD176" s="69">
        <f t="shared" si="136"/>
        <v>423.72760000000022</v>
      </c>
      <c r="AE176" s="69">
        <f t="shared" si="136"/>
        <v>438.33760000000024</v>
      </c>
      <c r="AF176" s="69">
        <f t="shared" si="136"/>
        <v>452.94760000000025</v>
      </c>
      <c r="AG176" s="69">
        <f t="shared" si="136"/>
        <v>467.55760000000026</v>
      </c>
      <c r="AH176" s="69">
        <f t="shared" si="136"/>
        <v>482.16760000000028</v>
      </c>
      <c r="AI176" s="69">
        <f t="shared" si="136"/>
        <v>496.77760000000029</v>
      </c>
      <c r="AJ176" s="69">
        <f t="shared" si="136"/>
        <v>511.3876000000003</v>
      </c>
      <c r="AK176" s="69">
        <f t="shared" si="136"/>
        <v>525.99760000000026</v>
      </c>
      <c r="AL176" s="69">
        <f t="shared" si="136"/>
        <v>540.60760000000028</v>
      </c>
      <c r="AM176" s="69">
        <f t="shared" si="136"/>
        <v>555.21760000000029</v>
      </c>
      <c r="AN176" s="69">
        <f t="shared" si="136"/>
        <v>569.8276000000003</v>
      </c>
      <c r="AO176" s="69">
        <f t="shared" si="136"/>
        <v>584.43760000000032</v>
      </c>
      <c r="AP176" s="69">
        <f t="shared" si="136"/>
        <v>599.04760000000033</v>
      </c>
      <c r="AQ176" s="69">
        <f t="shared" si="136"/>
        <v>613.65760000000034</v>
      </c>
      <c r="AR176" s="69">
        <f t="shared" si="136"/>
        <v>628.26760000000036</v>
      </c>
      <c r="AS176" s="69">
        <f t="shared" si="136"/>
        <v>642.87760000000037</v>
      </c>
      <c r="AT176" s="69">
        <f t="shared" si="136"/>
        <v>657.48760000000038</v>
      </c>
      <c r="AU176" s="69">
        <f t="shared" si="136"/>
        <v>672.0976000000004</v>
      </c>
      <c r="AV176" s="69">
        <f t="shared" si="136"/>
        <v>686.70760000000041</v>
      </c>
      <c r="AW176" s="69">
        <f t="shared" si="136"/>
        <v>701.31760000000043</v>
      </c>
      <c r="AX176" s="69">
        <f t="shared" si="136"/>
        <v>715.92760000000044</v>
      </c>
      <c r="AY176" s="69">
        <f t="shared" si="136"/>
        <v>730.53760000000045</v>
      </c>
      <c r="AZ176" s="69">
        <f t="shared" si="136"/>
        <v>745.14760000000047</v>
      </c>
      <c r="BA176" s="69">
        <f t="shared" si="136"/>
        <v>759.75760000000048</v>
      </c>
    </row>
    <row r="177" spans="1:70" s="96" customFormat="1" ht="15.95" customHeight="1" outlineLevel="2" x14ac:dyDescent="0.3">
      <c r="A177" s="297">
        <v>29</v>
      </c>
      <c r="B177" s="171" t="s">
        <v>444</v>
      </c>
      <c r="C177" s="46" t="s">
        <v>708</v>
      </c>
      <c r="D177" s="157" t="s">
        <v>699</v>
      </c>
      <c r="E177" s="44"/>
      <c r="F177" s="300" t="s">
        <v>19</v>
      </c>
      <c r="G177" s="156" t="s">
        <v>30</v>
      </c>
      <c r="H177" s="46">
        <v>4.9210000000000003</v>
      </c>
      <c r="I177" s="220">
        <v>0.7</v>
      </c>
      <c r="J177" s="69">
        <v>28</v>
      </c>
      <c r="K177" s="238">
        <f t="shared" si="64"/>
        <v>96.451599999999999</v>
      </c>
      <c r="L177" s="69">
        <f>(K177+9.65)</f>
        <v>106.1016</v>
      </c>
      <c r="M177" s="69">
        <f t="shared" ref="M177:U177" si="137">(L177+9.65)</f>
        <v>115.75160000000001</v>
      </c>
      <c r="N177" s="69">
        <f t="shared" si="137"/>
        <v>125.40160000000002</v>
      </c>
      <c r="O177" s="69">
        <f t="shared" si="137"/>
        <v>135.05160000000001</v>
      </c>
      <c r="P177" s="69">
        <f t="shared" si="137"/>
        <v>144.70160000000001</v>
      </c>
      <c r="Q177" s="69">
        <f t="shared" si="137"/>
        <v>154.35160000000002</v>
      </c>
      <c r="R177" s="69">
        <f t="shared" si="137"/>
        <v>164.00160000000002</v>
      </c>
      <c r="S177" s="69">
        <f t="shared" si="137"/>
        <v>173.65160000000003</v>
      </c>
      <c r="T177" s="69">
        <f t="shared" si="137"/>
        <v>183.30160000000004</v>
      </c>
      <c r="U177" s="69">
        <f t="shared" si="137"/>
        <v>192.95160000000004</v>
      </c>
      <c r="V177" s="69">
        <f>(U177+9.65)</f>
        <v>202.60160000000005</v>
      </c>
      <c r="W177" s="69">
        <f t="shared" ref="W177:AZ177" si="138">(V177+9.65)</f>
        <v>212.25160000000005</v>
      </c>
      <c r="X177" s="69">
        <f t="shared" si="138"/>
        <v>221.90160000000006</v>
      </c>
      <c r="Y177" s="69">
        <f t="shared" si="138"/>
        <v>231.55160000000006</v>
      </c>
      <c r="Z177" s="69">
        <f t="shared" si="138"/>
        <v>241.20160000000007</v>
      </c>
      <c r="AA177" s="69">
        <f t="shared" si="138"/>
        <v>250.85160000000008</v>
      </c>
      <c r="AB177" s="69">
        <f t="shared" si="138"/>
        <v>260.50160000000005</v>
      </c>
      <c r="AC177" s="69">
        <f t="shared" si="138"/>
        <v>270.15160000000003</v>
      </c>
      <c r="AD177" s="69">
        <f t="shared" si="138"/>
        <v>279.80160000000001</v>
      </c>
      <c r="AE177" s="69">
        <f t="shared" si="138"/>
        <v>289.45159999999998</v>
      </c>
      <c r="AF177" s="69">
        <f t="shared" si="138"/>
        <v>299.10159999999996</v>
      </c>
      <c r="AG177" s="69">
        <f t="shared" si="138"/>
        <v>308.75159999999994</v>
      </c>
      <c r="AH177" s="69">
        <f t="shared" si="138"/>
        <v>318.40159999999992</v>
      </c>
      <c r="AI177" s="69">
        <f t="shared" si="138"/>
        <v>328.05159999999989</v>
      </c>
      <c r="AJ177" s="69">
        <f t="shared" si="138"/>
        <v>337.70159999999987</v>
      </c>
      <c r="AK177" s="69">
        <f t="shared" si="138"/>
        <v>347.35159999999985</v>
      </c>
      <c r="AL177" s="69">
        <f t="shared" si="138"/>
        <v>357.00159999999983</v>
      </c>
      <c r="AM177" s="69">
        <f t="shared" si="138"/>
        <v>366.6515999999998</v>
      </c>
      <c r="AN177" s="69">
        <f t="shared" si="138"/>
        <v>376.30159999999978</v>
      </c>
      <c r="AO177" s="69">
        <f t="shared" si="138"/>
        <v>385.95159999999976</v>
      </c>
      <c r="AP177" s="69">
        <f t="shared" si="138"/>
        <v>395.60159999999973</v>
      </c>
      <c r="AQ177" s="69">
        <f t="shared" si="138"/>
        <v>405.25159999999971</v>
      </c>
      <c r="AR177" s="69">
        <f t="shared" si="138"/>
        <v>414.90159999999969</v>
      </c>
      <c r="AS177" s="69">
        <f t="shared" si="138"/>
        <v>424.55159999999967</v>
      </c>
      <c r="AT177" s="69">
        <f t="shared" si="138"/>
        <v>434.20159999999964</v>
      </c>
      <c r="AU177" s="69">
        <f t="shared" si="138"/>
        <v>443.85159999999962</v>
      </c>
      <c r="AV177" s="69">
        <f t="shared" si="138"/>
        <v>453.5015999999996</v>
      </c>
      <c r="AW177" s="69">
        <f t="shared" si="138"/>
        <v>463.15159999999958</v>
      </c>
      <c r="AX177" s="69">
        <f t="shared" si="138"/>
        <v>472.80159999999955</v>
      </c>
      <c r="AY177" s="69">
        <f t="shared" si="138"/>
        <v>482.45159999999953</v>
      </c>
      <c r="AZ177" s="69">
        <f t="shared" si="138"/>
        <v>492.10159999999951</v>
      </c>
    </row>
    <row r="178" spans="1:70" s="96" customFormat="1" ht="15.95" customHeight="1" outlineLevel="2" x14ac:dyDescent="0.3">
      <c r="A178" s="297">
        <v>30</v>
      </c>
      <c r="B178" s="171" t="s">
        <v>444</v>
      </c>
      <c r="C178" s="46" t="s">
        <v>709</v>
      </c>
      <c r="D178" s="157" t="s">
        <v>699</v>
      </c>
      <c r="E178" s="44"/>
      <c r="F178" s="300" t="s">
        <v>19</v>
      </c>
      <c r="G178" s="156" t="s">
        <v>30</v>
      </c>
      <c r="H178" s="46">
        <v>8.3620000000000001</v>
      </c>
      <c r="I178" s="220">
        <v>0.7</v>
      </c>
      <c r="J178" s="69">
        <v>28</v>
      </c>
      <c r="K178" s="238">
        <f t="shared" si="64"/>
        <v>163.89519999999999</v>
      </c>
      <c r="L178" s="69">
        <f>(K178+16.39)</f>
        <v>180.28519999999997</v>
      </c>
      <c r="M178" s="69">
        <f t="shared" ref="M178:U178" si="139">(L178+16.39)</f>
        <v>196.67519999999996</v>
      </c>
      <c r="N178" s="69">
        <f t="shared" si="139"/>
        <v>213.06519999999995</v>
      </c>
      <c r="O178" s="69">
        <f t="shared" si="139"/>
        <v>229.45519999999993</v>
      </c>
      <c r="P178" s="69">
        <f t="shared" si="139"/>
        <v>245.84519999999992</v>
      </c>
      <c r="Q178" s="69">
        <f t="shared" si="139"/>
        <v>262.23519999999991</v>
      </c>
      <c r="R178" s="69">
        <f t="shared" si="139"/>
        <v>278.62519999999989</v>
      </c>
      <c r="S178" s="69">
        <f t="shared" si="139"/>
        <v>295.01519999999988</v>
      </c>
      <c r="T178" s="69">
        <f t="shared" si="139"/>
        <v>311.40519999999987</v>
      </c>
      <c r="U178" s="69">
        <f t="shared" si="139"/>
        <v>327.79519999999985</v>
      </c>
      <c r="V178" s="69">
        <f>(U178+16.39)</f>
        <v>344.18519999999984</v>
      </c>
      <c r="W178" s="69">
        <f t="shared" ref="W178:BA178" si="140">(V178+16.39)</f>
        <v>360.57519999999982</v>
      </c>
      <c r="X178" s="69">
        <f t="shared" si="140"/>
        <v>376.96519999999981</v>
      </c>
      <c r="Y178" s="69">
        <f t="shared" si="140"/>
        <v>393.3551999999998</v>
      </c>
      <c r="Z178" s="69">
        <f t="shared" si="140"/>
        <v>409.74519999999978</v>
      </c>
      <c r="AA178" s="69">
        <f t="shared" si="140"/>
        <v>426.13519999999977</v>
      </c>
      <c r="AB178" s="69">
        <f t="shared" si="140"/>
        <v>442.52519999999976</v>
      </c>
      <c r="AC178" s="69">
        <f t="shared" si="140"/>
        <v>458.91519999999974</v>
      </c>
      <c r="AD178" s="69">
        <f t="shared" si="140"/>
        <v>475.30519999999973</v>
      </c>
      <c r="AE178" s="69">
        <f t="shared" si="140"/>
        <v>491.69519999999972</v>
      </c>
      <c r="AF178" s="69">
        <f t="shared" si="140"/>
        <v>508.0851999999997</v>
      </c>
      <c r="AG178" s="69">
        <f t="shared" si="140"/>
        <v>524.47519999999975</v>
      </c>
      <c r="AH178" s="69">
        <f t="shared" si="140"/>
        <v>540.86519999999973</v>
      </c>
      <c r="AI178" s="69">
        <f t="shared" si="140"/>
        <v>557.25519999999972</v>
      </c>
      <c r="AJ178" s="69">
        <f t="shared" si="140"/>
        <v>573.6451999999997</v>
      </c>
      <c r="AK178" s="69">
        <f t="shared" si="140"/>
        <v>590.03519999999969</v>
      </c>
      <c r="AL178" s="69">
        <f t="shared" si="140"/>
        <v>606.42519999999968</v>
      </c>
      <c r="AM178" s="69">
        <f t="shared" si="140"/>
        <v>622.81519999999966</v>
      </c>
      <c r="AN178" s="69">
        <f t="shared" si="140"/>
        <v>639.20519999999965</v>
      </c>
      <c r="AO178" s="69">
        <f t="shared" si="140"/>
        <v>655.59519999999964</v>
      </c>
      <c r="AP178" s="69">
        <f t="shared" si="140"/>
        <v>671.98519999999962</v>
      </c>
      <c r="AQ178" s="69">
        <f t="shared" si="140"/>
        <v>688.37519999999961</v>
      </c>
      <c r="AR178" s="69">
        <f t="shared" si="140"/>
        <v>704.7651999999996</v>
      </c>
      <c r="AS178" s="69">
        <f t="shared" si="140"/>
        <v>721.15519999999958</v>
      </c>
      <c r="AT178" s="69">
        <f t="shared" si="140"/>
        <v>737.54519999999957</v>
      </c>
      <c r="AU178" s="69">
        <f t="shared" si="140"/>
        <v>753.93519999999955</v>
      </c>
      <c r="AV178" s="69">
        <f t="shared" si="140"/>
        <v>770.32519999999954</v>
      </c>
      <c r="AW178" s="69">
        <f t="shared" si="140"/>
        <v>786.71519999999953</v>
      </c>
      <c r="AX178" s="69">
        <f t="shared" si="140"/>
        <v>803.10519999999951</v>
      </c>
      <c r="AY178" s="69">
        <f t="shared" si="140"/>
        <v>819.4951999999995</v>
      </c>
      <c r="AZ178" s="69">
        <f t="shared" si="140"/>
        <v>835.88519999999949</v>
      </c>
      <c r="BA178" s="69">
        <f t="shared" si="140"/>
        <v>852.27519999999947</v>
      </c>
    </row>
    <row r="179" spans="1:70" s="96" customFormat="1" ht="15.95" customHeight="1" outlineLevel="2" x14ac:dyDescent="0.3">
      <c r="A179" s="297">
        <v>31</v>
      </c>
      <c r="B179" s="171" t="s">
        <v>444</v>
      </c>
      <c r="C179" s="46" t="s">
        <v>710</v>
      </c>
      <c r="D179" s="157" t="s">
        <v>700</v>
      </c>
      <c r="E179" s="44"/>
      <c r="F179" s="300" t="s">
        <v>11</v>
      </c>
      <c r="G179" s="209" t="s">
        <v>36</v>
      </c>
      <c r="H179" s="46">
        <v>4.9989999999999997</v>
      </c>
      <c r="I179" s="55">
        <v>1.2</v>
      </c>
      <c r="J179" s="69">
        <v>28</v>
      </c>
      <c r="K179" s="238">
        <f t="shared" si="64"/>
        <v>167.96639999999996</v>
      </c>
      <c r="L179" s="69">
        <f>(K179+16.8)</f>
        <v>184.76639999999998</v>
      </c>
      <c r="M179" s="69">
        <f t="shared" ref="M179:U179" si="141">(L179+16.8)</f>
        <v>201.56639999999999</v>
      </c>
      <c r="N179" s="69">
        <f t="shared" si="141"/>
        <v>218.3664</v>
      </c>
      <c r="O179" s="69">
        <f t="shared" si="141"/>
        <v>235.16640000000001</v>
      </c>
      <c r="P179" s="69">
        <f t="shared" si="141"/>
        <v>251.96640000000002</v>
      </c>
      <c r="Q179" s="69">
        <f t="shared" si="141"/>
        <v>268.76640000000003</v>
      </c>
      <c r="R179" s="69">
        <f t="shared" si="141"/>
        <v>285.56640000000004</v>
      </c>
      <c r="S179" s="69">
        <f t="shared" si="141"/>
        <v>302.36640000000006</v>
      </c>
      <c r="T179" s="69">
        <f t="shared" si="141"/>
        <v>319.16640000000007</v>
      </c>
      <c r="U179" s="69">
        <f t="shared" si="141"/>
        <v>335.96640000000008</v>
      </c>
      <c r="V179" s="69">
        <f>(U179+16.8)</f>
        <v>352.76640000000009</v>
      </c>
      <c r="W179" s="69">
        <f t="shared" ref="W179:AF179" si="142">(V179+16.8)</f>
        <v>369.5664000000001</v>
      </c>
      <c r="X179" s="69">
        <f t="shared" si="142"/>
        <v>386.36640000000011</v>
      </c>
      <c r="Y179" s="69">
        <f t="shared" si="142"/>
        <v>403.16640000000012</v>
      </c>
      <c r="Z179" s="69">
        <f t="shared" si="142"/>
        <v>419.96640000000014</v>
      </c>
      <c r="AA179" s="69">
        <f t="shared" si="142"/>
        <v>436.76640000000015</v>
      </c>
      <c r="AB179" s="69">
        <f t="shared" si="142"/>
        <v>453.56640000000016</v>
      </c>
      <c r="AC179" s="69">
        <f t="shared" si="142"/>
        <v>470.36640000000017</v>
      </c>
      <c r="AD179" s="69">
        <f t="shared" si="142"/>
        <v>487.16640000000018</v>
      </c>
      <c r="AE179" s="69">
        <f t="shared" si="142"/>
        <v>503.96640000000019</v>
      </c>
      <c r="AF179" s="69">
        <f t="shared" si="142"/>
        <v>520.7664000000002</v>
      </c>
      <c r="AG179" s="69"/>
      <c r="AH179" s="9"/>
    </row>
    <row r="180" spans="1:70" s="96" customFormat="1" ht="15.95" customHeight="1" outlineLevel="2" x14ac:dyDescent="0.3">
      <c r="A180" s="297">
        <v>32</v>
      </c>
      <c r="B180" s="171" t="s">
        <v>444</v>
      </c>
      <c r="C180" s="46" t="s">
        <v>711</v>
      </c>
      <c r="D180" s="157" t="s">
        <v>32</v>
      </c>
      <c r="E180" s="44"/>
      <c r="F180" s="300" t="s">
        <v>19</v>
      </c>
      <c r="G180" s="209" t="s">
        <v>36</v>
      </c>
      <c r="H180" s="46">
        <v>19.939</v>
      </c>
      <c r="I180" s="55">
        <v>1.2</v>
      </c>
      <c r="J180" s="69">
        <v>28</v>
      </c>
      <c r="K180" s="238">
        <f t="shared" si="64"/>
        <v>669.95039999999995</v>
      </c>
      <c r="L180" s="69">
        <f>(K180+67)</f>
        <v>736.95039999999995</v>
      </c>
      <c r="M180" s="69">
        <f t="shared" ref="M180:U180" si="143">(L180+67)</f>
        <v>803.95039999999995</v>
      </c>
      <c r="N180" s="69">
        <f t="shared" si="143"/>
        <v>870.95039999999995</v>
      </c>
      <c r="O180" s="69">
        <f t="shared" si="143"/>
        <v>937.95039999999995</v>
      </c>
      <c r="P180" s="69">
        <f t="shared" si="143"/>
        <v>1004.9503999999999</v>
      </c>
      <c r="Q180" s="69">
        <f t="shared" si="143"/>
        <v>1071.9503999999999</v>
      </c>
      <c r="R180" s="69">
        <f t="shared" si="143"/>
        <v>1138.9503999999999</v>
      </c>
      <c r="S180" s="69">
        <f t="shared" si="143"/>
        <v>1205.9503999999999</v>
      </c>
      <c r="T180" s="69">
        <f t="shared" si="143"/>
        <v>1272.9503999999999</v>
      </c>
      <c r="U180" s="69">
        <f t="shared" si="143"/>
        <v>1339.9503999999999</v>
      </c>
      <c r="V180" s="69">
        <f>(U180+67)</f>
        <v>1406.9503999999999</v>
      </c>
      <c r="W180" s="69">
        <f t="shared" ref="W180:AI180" si="144">(V180+67)</f>
        <v>1473.9503999999999</v>
      </c>
      <c r="X180" s="69">
        <f t="shared" si="144"/>
        <v>1540.9503999999999</v>
      </c>
      <c r="Y180" s="69">
        <f t="shared" si="144"/>
        <v>1607.9503999999999</v>
      </c>
      <c r="Z180" s="69">
        <f t="shared" si="144"/>
        <v>1674.9503999999999</v>
      </c>
      <c r="AA180" s="69">
        <f t="shared" si="144"/>
        <v>1741.9503999999999</v>
      </c>
      <c r="AB180" s="69">
        <f t="shared" si="144"/>
        <v>1808.9503999999999</v>
      </c>
      <c r="AC180" s="69">
        <f t="shared" si="144"/>
        <v>1875.9503999999999</v>
      </c>
      <c r="AD180" s="69">
        <f t="shared" si="144"/>
        <v>1942.9503999999999</v>
      </c>
      <c r="AE180" s="69">
        <f t="shared" si="144"/>
        <v>2009.9503999999999</v>
      </c>
      <c r="AF180" s="69">
        <f t="shared" si="144"/>
        <v>2076.9503999999997</v>
      </c>
      <c r="AG180" s="69">
        <f t="shared" si="144"/>
        <v>2143.9503999999997</v>
      </c>
      <c r="AH180" s="69">
        <f t="shared" si="144"/>
        <v>2210.9503999999997</v>
      </c>
      <c r="AI180" s="69">
        <f t="shared" si="144"/>
        <v>2277.9503999999997</v>
      </c>
      <c r="AJ180" s="69"/>
      <c r="AK180" s="69"/>
      <c r="AL180" s="69"/>
      <c r="AM180" s="69"/>
      <c r="AN180" s="69"/>
      <c r="AO180" s="69"/>
    </row>
    <row r="181" spans="1:70" s="96" customFormat="1" ht="15.95" customHeight="1" outlineLevel="2" x14ac:dyDescent="0.3">
      <c r="A181" s="297">
        <v>33</v>
      </c>
      <c r="B181" s="171" t="s">
        <v>444</v>
      </c>
      <c r="C181" s="46" t="s">
        <v>712</v>
      </c>
      <c r="D181" s="157" t="s">
        <v>32</v>
      </c>
      <c r="E181" s="44"/>
      <c r="F181" s="299" t="s">
        <v>17</v>
      </c>
      <c r="G181" s="209" t="s">
        <v>36</v>
      </c>
      <c r="H181" s="46">
        <v>2.5459999999999998</v>
      </c>
      <c r="I181" s="55">
        <v>1.2</v>
      </c>
      <c r="J181" s="69">
        <v>28</v>
      </c>
      <c r="K181" s="238">
        <f t="shared" si="64"/>
        <v>85.545599999999993</v>
      </c>
      <c r="L181" s="69">
        <f>(K181+8.56)</f>
        <v>94.105599999999995</v>
      </c>
      <c r="M181" s="69">
        <f t="shared" ref="M181:U181" si="145">(L181+8.56)</f>
        <v>102.6656</v>
      </c>
      <c r="N181" s="69">
        <f t="shared" si="145"/>
        <v>111.2256</v>
      </c>
      <c r="O181" s="69">
        <f t="shared" si="145"/>
        <v>119.7856</v>
      </c>
      <c r="P181" s="69">
        <f t="shared" si="145"/>
        <v>128.34559999999999</v>
      </c>
      <c r="Q181" s="69">
        <f t="shared" si="145"/>
        <v>136.90559999999999</v>
      </c>
      <c r="R181" s="69">
        <f t="shared" si="145"/>
        <v>145.46559999999999</v>
      </c>
      <c r="S181" s="69">
        <f t="shared" si="145"/>
        <v>154.0256</v>
      </c>
      <c r="T181" s="69">
        <f t="shared" si="145"/>
        <v>162.5856</v>
      </c>
      <c r="U181" s="69">
        <f t="shared" si="145"/>
        <v>171.1456</v>
      </c>
      <c r="V181" s="69">
        <f>(U181+8.56)</f>
        <v>179.7056</v>
      </c>
      <c r="W181" s="69">
        <f t="shared" ref="W181:AH181" si="146">(V181+8.56)</f>
        <v>188.26560000000001</v>
      </c>
      <c r="X181" s="69">
        <f t="shared" si="146"/>
        <v>196.82560000000001</v>
      </c>
      <c r="Y181" s="69">
        <f t="shared" si="146"/>
        <v>205.38560000000001</v>
      </c>
      <c r="Z181" s="69">
        <f t="shared" si="146"/>
        <v>213.94560000000001</v>
      </c>
      <c r="AA181" s="69">
        <f t="shared" si="146"/>
        <v>222.50560000000002</v>
      </c>
      <c r="AB181" s="69">
        <f t="shared" si="146"/>
        <v>231.06560000000002</v>
      </c>
      <c r="AC181" s="69">
        <f t="shared" si="146"/>
        <v>239.62560000000002</v>
      </c>
      <c r="AD181" s="69">
        <f t="shared" si="146"/>
        <v>248.18560000000002</v>
      </c>
      <c r="AE181" s="69">
        <f t="shared" si="146"/>
        <v>256.74560000000002</v>
      </c>
      <c r="AF181" s="69">
        <f t="shared" si="146"/>
        <v>265.30560000000003</v>
      </c>
      <c r="AG181" s="69">
        <f t="shared" si="146"/>
        <v>273.86560000000003</v>
      </c>
      <c r="AH181" s="69">
        <f t="shared" si="146"/>
        <v>282.42560000000003</v>
      </c>
    </row>
    <row r="182" spans="1:70" s="96" customFormat="1" ht="15.95" customHeight="1" outlineLevel="2" x14ac:dyDescent="0.3">
      <c r="A182" s="297">
        <v>34</v>
      </c>
      <c r="B182" s="171" t="s">
        <v>444</v>
      </c>
      <c r="C182" s="46" t="s">
        <v>718</v>
      </c>
      <c r="D182" s="157" t="s">
        <v>127</v>
      </c>
      <c r="E182" s="44"/>
      <c r="F182" s="300" t="s">
        <v>19</v>
      </c>
      <c r="G182" s="209" t="s">
        <v>36</v>
      </c>
      <c r="H182" s="46">
        <v>25.998999999999999</v>
      </c>
      <c r="I182" s="55">
        <v>1.2</v>
      </c>
      <c r="J182" s="69">
        <v>28</v>
      </c>
      <c r="K182" s="238">
        <f t="shared" ref="K182:K235" si="147">(H182*I182*J182)</f>
        <v>873.56639999999993</v>
      </c>
      <c r="L182" s="69">
        <f>(K182+87.36)</f>
        <v>960.92639999999994</v>
      </c>
      <c r="M182" s="69">
        <f t="shared" ref="M182:U182" si="148">(L182+87.36)</f>
        <v>1048.2864</v>
      </c>
      <c r="N182" s="69">
        <f t="shared" si="148"/>
        <v>1135.6463999999999</v>
      </c>
      <c r="O182" s="69">
        <f t="shared" si="148"/>
        <v>1223.0063999999998</v>
      </c>
      <c r="P182" s="69">
        <f t="shared" si="148"/>
        <v>1310.3663999999997</v>
      </c>
      <c r="Q182" s="69">
        <f t="shared" si="148"/>
        <v>1397.7263999999996</v>
      </c>
      <c r="R182" s="69">
        <f t="shared" si="148"/>
        <v>1485.0863999999995</v>
      </c>
      <c r="S182" s="69">
        <f t="shared" si="148"/>
        <v>1572.4463999999994</v>
      </c>
      <c r="T182" s="69">
        <f t="shared" si="148"/>
        <v>1659.8063999999993</v>
      </c>
      <c r="U182" s="69">
        <f t="shared" si="148"/>
        <v>1747.1663999999992</v>
      </c>
      <c r="V182" s="69">
        <f>(U182+87.36)</f>
        <v>1834.5263999999991</v>
      </c>
      <c r="W182" s="69">
        <f t="shared" ref="W182:AF182" si="149">(V182+87.36)</f>
        <v>1921.886399999999</v>
      </c>
      <c r="X182" s="69">
        <f t="shared" si="149"/>
        <v>2009.2463999999989</v>
      </c>
      <c r="Y182" s="69">
        <f t="shared" si="149"/>
        <v>2096.6063999999988</v>
      </c>
      <c r="Z182" s="69">
        <f t="shared" si="149"/>
        <v>2183.9663999999989</v>
      </c>
      <c r="AA182" s="69">
        <f t="shared" si="149"/>
        <v>2271.326399999999</v>
      </c>
      <c r="AB182" s="69">
        <f t="shared" si="149"/>
        <v>2358.6863999999991</v>
      </c>
      <c r="AC182" s="69">
        <f t="shared" si="149"/>
        <v>2446.0463999999993</v>
      </c>
      <c r="AD182" s="69">
        <f t="shared" si="149"/>
        <v>2533.4063999999994</v>
      </c>
      <c r="AE182" s="69">
        <f t="shared" si="149"/>
        <v>2620.7663999999995</v>
      </c>
      <c r="AF182" s="69">
        <f t="shared" si="149"/>
        <v>2708.1263999999996</v>
      </c>
      <c r="AG182" s="9"/>
      <c r="AH182" s="9"/>
    </row>
    <row r="183" spans="1:70" s="96" customFormat="1" ht="15.95" customHeight="1" outlineLevel="1" x14ac:dyDescent="0.3">
      <c r="A183" s="297"/>
      <c r="B183" s="206" t="s">
        <v>802</v>
      </c>
      <c r="C183" s="46"/>
      <c r="D183" s="157"/>
      <c r="E183" s="44"/>
      <c r="F183" s="62"/>
      <c r="G183" s="209"/>
      <c r="H183" s="132">
        <f>SUBTOTAL(9,H149:H182)</f>
        <v>197.52099999999996</v>
      </c>
      <c r="I183" s="62"/>
      <c r="J183" s="68"/>
      <c r="K183" s="238"/>
      <c r="L183" s="68"/>
      <c r="M183" s="68"/>
      <c r="N183" s="1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</row>
    <row r="184" spans="1:70" s="15" customFormat="1" ht="15.95" customHeight="1" outlineLevel="1" x14ac:dyDescent="0.3">
      <c r="A184" s="297"/>
      <c r="B184" s="51"/>
      <c r="C184" s="46"/>
      <c r="D184" s="32"/>
      <c r="E184" s="44"/>
      <c r="F184" s="62"/>
      <c r="G184" s="45"/>
      <c r="H184" s="132"/>
      <c r="I184" s="62"/>
      <c r="J184" s="68"/>
      <c r="K184" s="238"/>
      <c r="L184" s="68"/>
      <c r="M184" s="68"/>
      <c r="N184" s="1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</row>
    <row r="185" spans="1:70" s="4" customFormat="1" ht="15.95" customHeight="1" outlineLevel="1" x14ac:dyDescent="0.3">
      <c r="A185" s="297"/>
      <c r="B185" s="299"/>
      <c r="C185" s="110"/>
      <c r="D185" s="32"/>
      <c r="E185" s="33"/>
      <c r="F185" s="300"/>
      <c r="G185" s="300"/>
      <c r="H185" s="123"/>
      <c r="I185" s="55"/>
      <c r="J185" s="68"/>
      <c r="K185" s="238"/>
      <c r="L185" s="68"/>
      <c r="M185" s="68"/>
      <c r="N185" s="1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</row>
    <row r="186" spans="1:70" s="4" customFormat="1" ht="15.95" customHeight="1" outlineLevel="1" x14ac:dyDescent="0.3">
      <c r="A186" s="297"/>
      <c r="B186" s="299"/>
      <c r="C186" s="110"/>
      <c r="D186" s="32"/>
      <c r="E186" s="33"/>
      <c r="F186" s="300"/>
      <c r="G186" s="300"/>
      <c r="H186" s="123"/>
      <c r="I186" s="55"/>
      <c r="J186" s="68"/>
      <c r="K186" s="238"/>
      <c r="L186" s="68"/>
      <c r="M186" s="68"/>
      <c r="N186" s="1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</row>
    <row r="187" spans="1:70" s="15" customFormat="1" ht="15.95" customHeight="1" outlineLevel="2" x14ac:dyDescent="0.3">
      <c r="A187" s="32">
        <v>1</v>
      </c>
      <c r="B187" s="299" t="s">
        <v>443</v>
      </c>
      <c r="C187" s="110" t="s">
        <v>167</v>
      </c>
      <c r="D187" s="32" t="s">
        <v>113</v>
      </c>
      <c r="E187" s="302" t="s">
        <v>35</v>
      </c>
      <c r="F187" s="54" t="s">
        <v>21</v>
      </c>
      <c r="G187" s="55" t="s">
        <v>114</v>
      </c>
      <c r="H187" s="123">
        <v>14.382</v>
      </c>
      <c r="I187" s="55">
        <v>1.2</v>
      </c>
      <c r="J187" s="69">
        <v>35</v>
      </c>
      <c r="K187" s="238">
        <f t="shared" si="147"/>
        <v>604.04399999999998</v>
      </c>
      <c r="L187" s="69">
        <f>(K187+60.4)</f>
        <v>664.44399999999996</v>
      </c>
      <c r="M187" s="69">
        <f t="shared" ref="M187:Y187" si="150">(L187+60.4)</f>
        <v>724.84399999999994</v>
      </c>
      <c r="N187" s="69">
        <f t="shared" si="150"/>
        <v>785.24399999999991</v>
      </c>
      <c r="O187" s="69">
        <f t="shared" si="150"/>
        <v>845.64399999999989</v>
      </c>
      <c r="P187" s="69">
        <f t="shared" si="150"/>
        <v>906.04399999999987</v>
      </c>
      <c r="Q187" s="69">
        <f t="shared" si="150"/>
        <v>966.44399999999985</v>
      </c>
      <c r="R187" s="69">
        <f t="shared" si="150"/>
        <v>1026.8439999999998</v>
      </c>
      <c r="S187" s="69">
        <f t="shared" si="150"/>
        <v>1087.2439999999999</v>
      </c>
      <c r="T187" s="69">
        <f t="shared" si="150"/>
        <v>1147.644</v>
      </c>
      <c r="U187" s="69">
        <f t="shared" si="150"/>
        <v>1208.0440000000001</v>
      </c>
      <c r="V187" s="69">
        <f t="shared" si="150"/>
        <v>1268.4440000000002</v>
      </c>
      <c r="W187" s="69">
        <f t="shared" si="150"/>
        <v>1328.8440000000003</v>
      </c>
      <c r="X187" s="69">
        <f t="shared" si="150"/>
        <v>1389.2440000000004</v>
      </c>
      <c r="Y187" s="69">
        <f t="shared" si="150"/>
        <v>1449.6440000000005</v>
      </c>
      <c r="Z187" s="9"/>
      <c r="AA187" s="9"/>
      <c r="AB187" s="9"/>
      <c r="AC187" s="9"/>
      <c r="AD187" s="9"/>
      <c r="AE187" s="9"/>
      <c r="AF187" s="9"/>
      <c r="AG187" s="9"/>
      <c r="AH187" s="9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</row>
    <row r="188" spans="1:70" s="3" customFormat="1" ht="15.95" customHeight="1" outlineLevel="2" x14ac:dyDescent="0.3">
      <c r="A188" s="32">
        <v>2</v>
      </c>
      <c r="B188" s="299" t="s">
        <v>443</v>
      </c>
      <c r="C188" s="110" t="s">
        <v>166</v>
      </c>
      <c r="D188" s="32" t="s">
        <v>113</v>
      </c>
      <c r="E188" s="302" t="s">
        <v>61</v>
      </c>
      <c r="F188" s="54" t="s">
        <v>38</v>
      </c>
      <c r="G188" s="55" t="s">
        <v>114</v>
      </c>
      <c r="H188" s="123">
        <v>4.6870000000000003</v>
      </c>
      <c r="I188" s="220">
        <v>0.7</v>
      </c>
      <c r="J188" s="69">
        <v>35</v>
      </c>
      <c r="K188" s="238">
        <f t="shared" si="147"/>
        <v>114.83149999999999</v>
      </c>
      <c r="L188" s="69">
        <f>(K188+11.48)</f>
        <v>126.3115</v>
      </c>
      <c r="M188" s="69">
        <f t="shared" ref="M188:AG188" si="151">(L188+11.48)</f>
        <v>137.79149999999998</v>
      </c>
      <c r="N188" s="69">
        <f t="shared" si="151"/>
        <v>149.27149999999997</v>
      </c>
      <c r="O188" s="69">
        <f t="shared" si="151"/>
        <v>160.75149999999996</v>
      </c>
      <c r="P188" s="69">
        <f t="shared" si="151"/>
        <v>172.23149999999995</v>
      </c>
      <c r="Q188" s="69">
        <f t="shared" si="151"/>
        <v>183.71149999999994</v>
      </c>
      <c r="R188" s="69">
        <f t="shared" si="151"/>
        <v>195.19149999999993</v>
      </c>
      <c r="S188" s="69">
        <f t="shared" si="151"/>
        <v>206.67149999999992</v>
      </c>
      <c r="T188" s="69">
        <f t="shared" si="151"/>
        <v>218.15149999999991</v>
      </c>
      <c r="U188" s="69">
        <f t="shared" si="151"/>
        <v>229.6314999999999</v>
      </c>
      <c r="V188" s="69">
        <f>(U188+11.48)</f>
        <v>241.11149999999989</v>
      </c>
      <c r="W188" s="69">
        <f t="shared" si="151"/>
        <v>252.59149999999988</v>
      </c>
      <c r="X188" s="69">
        <f t="shared" si="151"/>
        <v>264.0714999999999</v>
      </c>
      <c r="Y188" s="69">
        <f t="shared" si="151"/>
        <v>275.55149999999992</v>
      </c>
      <c r="Z188" s="69">
        <f t="shared" si="151"/>
        <v>287.03149999999994</v>
      </c>
      <c r="AA188" s="69">
        <f t="shared" si="151"/>
        <v>298.51149999999996</v>
      </c>
      <c r="AB188" s="69">
        <f>(AA188+11.48)</f>
        <v>309.99149999999997</v>
      </c>
      <c r="AC188" s="69">
        <f t="shared" si="151"/>
        <v>321.47149999999999</v>
      </c>
      <c r="AD188" s="69">
        <f t="shared" si="151"/>
        <v>332.95150000000001</v>
      </c>
      <c r="AE188" s="69">
        <f t="shared" si="151"/>
        <v>344.43150000000003</v>
      </c>
      <c r="AF188" s="69">
        <f t="shared" si="151"/>
        <v>355.91150000000005</v>
      </c>
      <c r="AG188" s="69">
        <f t="shared" si="151"/>
        <v>367.39150000000006</v>
      </c>
      <c r="AH188" s="69">
        <f>(AG188+11.48)</f>
        <v>378.87150000000008</v>
      </c>
      <c r="AI188" s="69">
        <f t="shared" ref="AI188:AR188" si="152">(AH188+11.48)</f>
        <v>390.3515000000001</v>
      </c>
      <c r="AJ188" s="69">
        <f t="shared" si="152"/>
        <v>401.83150000000012</v>
      </c>
      <c r="AK188" s="69">
        <f t="shared" si="152"/>
        <v>413.31150000000014</v>
      </c>
      <c r="AL188" s="69">
        <f t="shared" si="152"/>
        <v>424.79150000000016</v>
      </c>
      <c r="AM188" s="69">
        <f t="shared" si="152"/>
        <v>436.27150000000017</v>
      </c>
      <c r="AN188" s="69">
        <f t="shared" si="152"/>
        <v>447.75150000000019</v>
      </c>
      <c r="AO188" s="69">
        <f t="shared" si="152"/>
        <v>459.23150000000021</v>
      </c>
      <c r="AP188" s="69">
        <f t="shared" si="152"/>
        <v>470.71150000000023</v>
      </c>
      <c r="AQ188" s="69">
        <f t="shared" si="152"/>
        <v>482.19150000000025</v>
      </c>
      <c r="AR188" s="69">
        <f t="shared" si="152"/>
        <v>493.67150000000026</v>
      </c>
    </row>
    <row r="189" spans="1:70" s="15" customFormat="1" ht="15.95" customHeight="1" outlineLevel="2" x14ac:dyDescent="0.3">
      <c r="A189" s="32">
        <v>3</v>
      </c>
      <c r="B189" s="299" t="s">
        <v>443</v>
      </c>
      <c r="C189" s="108" t="s">
        <v>519</v>
      </c>
      <c r="D189" s="46" t="s">
        <v>40</v>
      </c>
      <c r="E189" s="44" t="s">
        <v>17</v>
      </c>
      <c r="F189" s="62" t="s">
        <v>17</v>
      </c>
      <c r="G189" s="55" t="s">
        <v>27</v>
      </c>
      <c r="H189" s="46">
        <v>2.9510000000000001</v>
      </c>
      <c r="I189" s="62">
        <v>1.2</v>
      </c>
      <c r="J189" s="69">
        <v>27</v>
      </c>
      <c r="K189" s="238">
        <f t="shared" si="147"/>
        <v>95.612399999999994</v>
      </c>
      <c r="L189" s="69">
        <f>(K189+9.56)</f>
        <v>105.1724</v>
      </c>
      <c r="M189" s="69">
        <f t="shared" ref="M189:AH189" si="153">(L189+9.56)</f>
        <v>114.7324</v>
      </c>
      <c r="N189" s="69">
        <f t="shared" si="153"/>
        <v>124.2924</v>
      </c>
      <c r="O189" s="69">
        <f t="shared" si="153"/>
        <v>133.85239999999999</v>
      </c>
      <c r="P189" s="69">
        <f t="shared" si="153"/>
        <v>143.41239999999999</v>
      </c>
      <c r="Q189" s="69">
        <f t="shared" si="153"/>
        <v>152.97239999999999</v>
      </c>
      <c r="R189" s="69">
        <f t="shared" si="153"/>
        <v>162.5324</v>
      </c>
      <c r="S189" s="69">
        <f t="shared" si="153"/>
        <v>172.0924</v>
      </c>
      <c r="T189" s="69">
        <f t="shared" si="153"/>
        <v>181.6524</v>
      </c>
      <c r="U189" s="69">
        <f t="shared" si="153"/>
        <v>191.2124</v>
      </c>
      <c r="V189" s="69">
        <f t="shared" si="153"/>
        <v>200.7724</v>
      </c>
      <c r="W189" s="69">
        <f t="shared" si="153"/>
        <v>210.33240000000001</v>
      </c>
      <c r="X189" s="69">
        <f t="shared" si="153"/>
        <v>219.89240000000001</v>
      </c>
      <c r="Y189" s="69">
        <f t="shared" si="153"/>
        <v>229.45240000000001</v>
      </c>
      <c r="Z189" s="69">
        <f t="shared" si="153"/>
        <v>239.01240000000001</v>
      </c>
      <c r="AA189" s="69">
        <f t="shared" si="153"/>
        <v>248.57240000000002</v>
      </c>
      <c r="AB189" s="69">
        <f t="shared" si="153"/>
        <v>258.13240000000002</v>
      </c>
      <c r="AC189" s="69">
        <f t="shared" si="153"/>
        <v>267.69240000000002</v>
      </c>
      <c r="AD189" s="69">
        <f t="shared" si="153"/>
        <v>277.25240000000002</v>
      </c>
      <c r="AE189" s="69">
        <f t="shared" si="153"/>
        <v>286.81240000000003</v>
      </c>
      <c r="AF189" s="69">
        <f t="shared" si="153"/>
        <v>296.37240000000003</v>
      </c>
      <c r="AG189" s="69">
        <f t="shared" si="153"/>
        <v>305.93240000000003</v>
      </c>
      <c r="AH189" s="69">
        <f t="shared" si="153"/>
        <v>315.49240000000003</v>
      </c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</row>
    <row r="190" spans="1:70" s="15" customFormat="1" ht="15.95" customHeight="1" outlineLevel="2" x14ac:dyDescent="0.3">
      <c r="A190" s="32">
        <v>4</v>
      </c>
      <c r="B190" s="299" t="s">
        <v>443</v>
      </c>
      <c r="C190" s="46" t="s">
        <v>408</v>
      </c>
      <c r="D190" s="46" t="s">
        <v>428</v>
      </c>
      <c r="E190" s="44" t="s">
        <v>43</v>
      </c>
      <c r="F190" s="62" t="s">
        <v>43</v>
      </c>
      <c r="G190" s="45" t="s">
        <v>30</v>
      </c>
      <c r="H190" s="46">
        <v>2.5209999999999999</v>
      </c>
      <c r="I190" s="220">
        <v>0.7</v>
      </c>
      <c r="J190" s="69">
        <v>35</v>
      </c>
      <c r="K190" s="238">
        <f t="shared" si="147"/>
        <v>61.764499999999991</v>
      </c>
      <c r="L190" s="69">
        <f>(K190+6.18)</f>
        <v>67.944499999999991</v>
      </c>
      <c r="M190" s="69">
        <f t="shared" ref="M190:AR190" si="154">(L190+6.18)</f>
        <v>74.124499999999983</v>
      </c>
      <c r="N190" s="69">
        <f t="shared" si="154"/>
        <v>80.30449999999999</v>
      </c>
      <c r="O190" s="69">
        <f t="shared" si="154"/>
        <v>86.484499999999997</v>
      </c>
      <c r="P190" s="69">
        <f t="shared" si="154"/>
        <v>92.664500000000004</v>
      </c>
      <c r="Q190" s="69">
        <f t="shared" si="154"/>
        <v>98.844500000000011</v>
      </c>
      <c r="R190" s="69">
        <f t="shared" si="154"/>
        <v>105.02450000000002</v>
      </c>
      <c r="S190" s="69">
        <f t="shared" si="154"/>
        <v>111.20450000000002</v>
      </c>
      <c r="T190" s="69">
        <f t="shared" si="154"/>
        <v>117.38450000000003</v>
      </c>
      <c r="U190" s="69">
        <f t="shared" si="154"/>
        <v>123.56450000000004</v>
      </c>
      <c r="V190" s="69">
        <f t="shared" si="154"/>
        <v>129.74450000000004</v>
      </c>
      <c r="W190" s="69">
        <f t="shared" si="154"/>
        <v>135.92450000000005</v>
      </c>
      <c r="X190" s="69">
        <f>(W190+6.18)</f>
        <v>142.10450000000006</v>
      </c>
      <c r="Y190" s="69">
        <f t="shared" si="154"/>
        <v>148.28450000000007</v>
      </c>
      <c r="Z190" s="69">
        <f t="shared" si="154"/>
        <v>154.46450000000007</v>
      </c>
      <c r="AA190" s="69">
        <f t="shared" si="154"/>
        <v>160.64450000000008</v>
      </c>
      <c r="AB190" s="69">
        <f t="shared" si="154"/>
        <v>166.82450000000009</v>
      </c>
      <c r="AC190" s="69">
        <f t="shared" si="154"/>
        <v>173.00450000000009</v>
      </c>
      <c r="AD190" s="69">
        <f t="shared" si="154"/>
        <v>179.1845000000001</v>
      </c>
      <c r="AE190" s="69">
        <f t="shared" si="154"/>
        <v>185.36450000000011</v>
      </c>
      <c r="AF190" s="69">
        <f>(AE190+6.18)</f>
        <v>191.54450000000011</v>
      </c>
      <c r="AG190" s="69">
        <f t="shared" si="154"/>
        <v>197.72450000000012</v>
      </c>
      <c r="AH190" s="69">
        <f t="shared" si="154"/>
        <v>203.90450000000013</v>
      </c>
      <c r="AI190" s="69">
        <f t="shared" si="154"/>
        <v>210.08450000000013</v>
      </c>
      <c r="AJ190" s="69">
        <f>(AI190+6.18)</f>
        <v>216.26450000000014</v>
      </c>
      <c r="AK190" s="69">
        <f t="shared" si="154"/>
        <v>222.44450000000015</v>
      </c>
      <c r="AL190" s="69">
        <f t="shared" si="154"/>
        <v>228.62450000000015</v>
      </c>
      <c r="AM190" s="69">
        <f t="shared" si="154"/>
        <v>234.80450000000016</v>
      </c>
      <c r="AN190" s="69">
        <f t="shared" si="154"/>
        <v>240.98450000000017</v>
      </c>
      <c r="AO190" s="69">
        <f t="shared" si="154"/>
        <v>247.16450000000017</v>
      </c>
      <c r="AP190" s="69">
        <f t="shared" si="154"/>
        <v>253.34450000000018</v>
      </c>
      <c r="AQ190" s="69">
        <f t="shared" si="154"/>
        <v>259.52450000000016</v>
      </c>
      <c r="AR190" s="69">
        <f t="shared" si="154"/>
        <v>265.70450000000017</v>
      </c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</row>
    <row r="191" spans="1:70" s="15" customFormat="1" ht="15.95" customHeight="1" outlineLevel="2" x14ac:dyDescent="0.3">
      <c r="A191" s="32">
        <v>5</v>
      </c>
      <c r="B191" s="299" t="s">
        <v>443</v>
      </c>
      <c r="C191" s="301" t="s">
        <v>168</v>
      </c>
      <c r="D191" s="297" t="s">
        <v>40</v>
      </c>
      <c r="E191" s="302" t="s">
        <v>17</v>
      </c>
      <c r="F191" s="62" t="s">
        <v>17</v>
      </c>
      <c r="G191" s="54" t="s">
        <v>27</v>
      </c>
      <c r="H191" s="120">
        <v>3.4849999999999999</v>
      </c>
      <c r="I191" s="62">
        <v>1.2</v>
      </c>
      <c r="J191" s="69">
        <v>27</v>
      </c>
      <c r="K191" s="238">
        <f t="shared" si="147"/>
        <v>112.91399999999999</v>
      </c>
      <c r="L191" s="69">
        <f>(K191+11.29)</f>
        <v>124.20399999999998</v>
      </c>
      <c r="M191" s="69">
        <f t="shared" ref="M191:AF191" si="155">(L191+11.29)</f>
        <v>135.49399999999997</v>
      </c>
      <c r="N191" s="69">
        <f t="shared" si="155"/>
        <v>146.78399999999996</v>
      </c>
      <c r="O191" s="69">
        <f t="shared" si="155"/>
        <v>158.07399999999996</v>
      </c>
      <c r="P191" s="69">
        <f t="shared" si="155"/>
        <v>169.36399999999995</v>
      </c>
      <c r="Q191" s="69">
        <f t="shared" si="155"/>
        <v>180.65399999999994</v>
      </c>
      <c r="R191" s="69">
        <f t="shared" si="155"/>
        <v>191.94399999999993</v>
      </c>
      <c r="S191" s="69">
        <f t="shared" si="155"/>
        <v>203.23399999999992</v>
      </c>
      <c r="T191" s="69">
        <f t="shared" si="155"/>
        <v>214.52399999999992</v>
      </c>
      <c r="U191" s="69">
        <f t="shared" si="155"/>
        <v>225.81399999999991</v>
      </c>
      <c r="V191" s="69">
        <f t="shared" si="155"/>
        <v>237.1039999999999</v>
      </c>
      <c r="W191" s="69">
        <f t="shared" si="155"/>
        <v>248.39399999999989</v>
      </c>
      <c r="X191" s="69">
        <f t="shared" si="155"/>
        <v>259.68399999999991</v>
      </c>
      <c r="Y191" s="69">
        <f t="shared" si="155"/>
        <v>270.97399999999993</v>
      </c>
      <c r="Z191" s="69">
        <f t="shared" si="155"/>
        <v>282.26399999999995</v>
      </c>
      <c r="AA191" s="69">
        <f t="shared" si="155"/>
        <v>293.55399999999997</v>
      </c>
      <c r="AB191" s="69">
        <f t="shared" si="155"/>
        <v>304.84399999999999</v>
      </c>
      <c r="AC191" s="69">
        <f t="shared" si="155"/>
        <v>316.13400000000001</v>
      </c>
      <c r="AD191" s="69">
        <f t="shared" si="155"/>
        <v>327.42400000000004</v>
      </c>
      <c r="AE191" s="69">
        <f t="shared" si="155"/>
        <v>338.71400000000006</v>
      </c>
      <c r="AF191" s="69">
        <f t="shared" si="155"/>
        <v>350.00400000000008</v>
      </c>
      <c r="AG191" s="69"/>
      <c r="AH191" s="9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</row>
    <row r="192" spans="1:70" s="15" customFormat="1" ht="15.95" customHeight="1" outlineLevel="2" x14ac:dyDescent="0.3">
      <c r="A192" s="32">
        <v>6</v>
      </c>
      <c r="B192" s="299" t="s">
        <v>443</v>
      </c>
      <c r="C192" s="46" t="s">
        <v>409</v>
      </c>
      <c r="D192" s="46" t="s">
        <v>429</v>
      </c>
      <c r="E192" s="44" t="s">
        <v>17</v>
      </c>
      <c r="F192" s="62" t="s">
        <v>17</v>
      </c>
      <c r="G192" s="45" t="s">
        <v>368</v>
      </c>
      <c r="H192" s="46">
        <v>1.1180000000000001</v>
      </c>
      <c r="I192" s="62">
        <v>1.2</v>
      </c>
      <c r="J192" s="69">
        <v>35</v>
      </c>
      <c r="K192" s="238">
        <f t="shared" si="147"/>
        <v>46.956000000000003</v>
      </c>
      <c r="L192" s="69">
        <f>(K192+4.7)</f>
        <v>51.656000000000006</v>
      </c>
      <c r="M192" s="69">
        <f t="shared" ref="M192:V192" si="156">(L192+4.7)</f>
        <v>56.356000000000009</v>
      </c>
      <c r="N192" s="69">
        <f t="shared" si="156"/>
        <v>61.056000000000012</v>
      </c>
      <c r="O192" s="69">
        <f t="shared" si="156"/>
        <v>65.756000000000014</v>
      </c>
      <c r="P192" s="69">
        <f t="shared" si="156"/>
        <v>70.456000000000017</v>
      </c>
      <c r="Q192" s="69">
        <f>(P192+4.7)</f>
        <v>75.15600000000002</v>
      </c>
      <c r="R192" s="69">
        <f t="shared" si="156"/>
        <v>79.856000000000023</v>
      </c>
      <c r="S192" s="69">
        <f t="shared" si="156"/>
        <v>84.556000000000026</v>
      </c>
      <c r="T192" s="69">
        <f t="shared" si="156"/>
        <v>89.256000000000029</v>
      </c>
      <c r="U192" s="69">
        <f>(T192+4.7)</f>
        <v>93.956000000000031</v>
      </c>
      <c r="V192" s="69">
        <f t="shared" si="156"/>
        <v>98.656000000000034</v>
      </c>
      <c r="W192" s="69">
        <f>(V192+4.7)</f>
        <v>103.35600000000004</v>
      </c>
      <c r="X192" s="69">
        <f>(W192+4.7)</f>
        <v>108.05600000000004</v>
      </c>
      <c r="Y192" s="69">
        <f>(X192+4.7)</f>
        <v>112.75600000000004</v>
      </c>
      <c r="Z192" s="69">
        <f>(Y192+4.7)</f>
        <v>117.45600000000005</v>
      </c>
      <c r="AA192" s="9"/>
      <c r="AB192" s="9"/>
      <c r="AC192" s="9"/>
      <c r="AD192" s="9"/>
      <c r="AE192" s="9"/>
      <c r="AF192" s="9"/>
      <c r="AG192" s="9"/>
      <c r="AH192" s="9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</row>
    <row r="193" spans="1:70" s="15" customFormat="1" ht="15.95" customHeight="1" outlineLevel="2" x14ac:dyDescent="0.3">
      <c r="A193" s="32">
        <v>7</v>
      </c>
      <c r="B193" s="299" t="s">
        <v>443</v>
      </c>
      <c r="C193" s="46" t="s">
        <v>410</v>
      </c>
      <c r="D193" s="46" t="s">
        <v>429</v>
      </c>
      <c r="E193" s="44" t="s">
        <v>17</v>
      </c>
      <c r="F193" s="62" t="s">
        <v>17</v>
      </c>
      <c r="G193" s="45" t="s">
        <v>368</v>
      </c>
      <c r="H193" s="46">
        <v>2.4220000000000002</v>
      </c>
      <c r="I193" s="62">
        <v>1.2</v>
      </c>
      <c r="J193" s="69">
        <v>35</v>
      </c>
      <c r="K193" s="238">
        <f t="shared" si="147"/>
        <v>101.724</v>
      </c>
      <c r="L193" s="69">
        <f>(K193+10.17)</f>
        <v>111.89400000000001</v>
      </c>
      <c r="M193" s="69">
        <f t="shared" ref="M193:AA193" si="157">(L193+10.17)</f>
        <v>122.06400000000001</v>
      </c>
      <c r="N193" s="69">
        <f t="shared" si="157"/>
        <v>132.23400000000001</v>
      </c>
      <c r="O193" s="69">
        <f t="shared" si="157"/>
        <v>142.404</v>
      </c>
      <c r="P193" s="69">
        <f t="shared" si="157"/>
        <v>152.57399999999998</v>
      </c>
      <c r="Q193" s="69">
        <f t="shared" si="157"/>
        <v>162.74399999999997</v>
      </c>
      <c r="R193" s="69">
        <f t="shared" si="157"/>
        <v>172.91399999999996</v>
      </c>
      <c r="S193" s="69">
        <f t="shared" si="157"/>
        <v>183.08399999999995</v>
      </c>
      <c r="T193" s="69">
        <f>(S193+10.17)</f>
        <v>193.25399999999993</v>
      </c>
      <c r="U193" s="69">
        <f t="shared" si="157"/>
        <v>203.42399999999992</v>
      </c>
      <c r="V193" s="69">
        <f t="shared" si="157"/>
        <v>213.59399999999991</v>
      </c>
      <c r="W193" s="69">
        <f t="shared" si="157"/>
        <v>223.7639999999999</v>
      </c>
      <c r="X193" s="69">
        <f t="shared" si="157"/>
        <v>233.93399999999988</v>
      </c>
      <c r="Y193" s="69">
        <f t="shared" si="157"/>
        <v>244.10399999999987</v>
      </c>
      <c r="Z193" s="69">
        <f t="shared" si="157"/>
        <v>254.27399999999986</v>
      </c>
      <c r="AA193" s="69">
        <f t="shared" si="157"/>
        <v>264.44399999999985</v>
      </c>
      <c r="AB193" s="9"/>
      <c r="AC193" s="9"/>
      <c r="AD193" s="9"/>
      <c r="AE193" s="9"/>
      <c r="AF193" s="9"/>
      <c r="AG193" s="9"/>
      <c r="AH193" s="9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</row>
    <row r="194" spans="1:70" s="15" customFormat="1" ht="15.95" customHeight="1" outlineLevel="2" x14ac:dyDescent="0.3">
      <c r="A194" s="32">
        <v>8</v>
      </c>
      <c r="B194" s="299" t="s">
        <v>443</v>
      </c>
      <c r="C194" s="46" t="s">
        <v>411</v>
      </c>
      <c r="D194" s="46" t="s">
        <v>429</v>
      </c>
      <c r="E194" s="44" t="s">
        <v>17</v>
      </c>
      <c r="F194" s="62" t="s">
        <v>17</v>
      </c>
      <c r="G194" s="45" t="s">
        <v>368</v>
      </c>
      <c r="H194" s="46">
        <v>1.98</v>
      </c>
      <c r="I194" s="62">
        <v>1.2</v>
      </c>
      <c r="J194" s="69">
        <v>35</v>
      </c>
      <c r="K194" s="238">
        <f t="shared" si="147"/>
        <v>83.16</v>
      </c>
      <c r="L194" s="69">
        <f>(K194+8.32)</f>
        <v>91.47999999999999</v>
      </c>
      <c r="M194" s="69">
        <f t="shared" ref="M194:Z194" si="158">(L194+8.32)</f>
        <v>99.799999999999983</v>
      </c>
      <c r="N194" s="69">
        <f t="shared" si="158"/>
        <v>108.11999999999998</v>
      </c>
      <c r="O194" s="69">
        <f t="shared" si="158"/>
        <v>116.43999999999997</v>
      </c>
      <c r="P194" s="69">
        <f t="shared" si="158"/>
        <v>124.75999999999996</v>
      </c>
      <c r="Q194" s="69">
        <f t="shared" si="158"/>
        <v>133.07999999999996</v>
      </c>
      <c r="R194" s="69">
        <f t="shared" si="158"/>
        <v>141.39999999999995</v>
      </c>
      <c r="S194" s="69">
        <f t="shared" si="158"/>
        <v>149.71999999999994</v>
      </c>
      <c r="T194" s="69">
        <f t="shared" si="158"/>
        <v>158.03999999999994</v>
      </c>
      <c r="U194" s="69">
        <f t="shared" si="158"/>
        <v>166.35999999999993</v>
      </c>
      <c r="V194" s="69">
        <f t="shared" si="158"/>
        <v>174.67999999999992</v>
      </c>
      <c r="W194" s="69">
        <f t="shared" si="158"/>
        <v>182.99999999999991</v>
      </c>
      <c r="X194" s="69">
        <f>(W194+8.32)</f>
        <v>191.31999999999991</v>
      </c>
      <c r="Y194" s="69">
        <f t="shared" si="158"/>
        <v>199.6399999999999</v>
      </c>
      <c r="Z194" s="69">
        <f t="shared" si="158"/>
        <v>207.95999999999989</v>
      </c>
      <c r="AA194" s="9"/>
      <c r="AB194" s="9"/>
      <c r="AC194" s="9"/>
      <c r="AD194" s="9"/>
      <c r="AE194" s="9"/>
      <c r="AF194" s="9"/>
      <c r="AG194" s="9"/>
      <c r="AH194" s="9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</row>
    <row r="195" spans="1:70" s="15" customFormat="1" ht="15.95" customHeight="1" outlineLevel="2" x14ac:dyDescent="0.3">
      <c r="A195" s="32">
        <v>9</v>
      </c>
      <c r="B195" s="299" t="s">
        <v>443</v>
      </c>
      <c r="C195" s="46" t="s">
        <v>412</v>
      </c>
      <c r="D195" s="46" t="s">
        <v>429</v>
      </c>
      <c r="E195" s="44" t="s">
        <v>17</v>
      </c>
      <c r="F195" s="62" t="s">
        <v>17</v>
      </c>
      <c r="G195" s="45" t="s">
        <v>368</v>
      </c>
      <c r="H195" s="46">
        <v>1.7829999999999999</v>
      </c>
      <c r="I195" s="62">
        <v>1.2</v>
      </c>
      <c r="J195" s="69">
        <v>35</v>
      </c>
      <c r="K195" s="238">
        <f t="shared" si="147"/>
        <v>74.885999999999996</v>
      </c>
      <c r="L195" s="69">
        <f>(K195+7.49)</f>
        <v>82.375999999999991</v>
      </c>
      <c r="M195" s="69">
        <f t="shared" ref="M195:Z195" si="159">(L195+7.49)</f>
        <v>89.865999999999985</v>
      </c>
      <c r="N195" s="69">
        <f t="shared" si="159"/>
        <v>97.35599999999998</v>
      </c>
      <c r="O195" s="69">
        <f t="shared" si="159"/>
        <v>104.84599999999998</v>
      </c>
      <c r="P195" s="69">
        <f t="shared" si="159"/>
        <v>112.33599999999997</v>
      </c>
      <c r="Q195" s="69">
        <f t="shared" si="159"/>
        <v>119.82599999999996</v>
      </c>
      <c r="R195" s="69">
        <f t="shared" si="159"/>
        <v>127.31599999999996</v>
      </c>
      <c r="S195" s="69">
        <f t="shared" si="159"/>
        <v>134.80599999999995</v>
      </c>
      <c r="T195" s="69">
        <f t="shared" si="159"/>
        <v>142.29599999999996</v>
      </c>
      <c r="U195" s="69">
        <f t="shared" si="159"/>
        <v>149.78599999999997</v>
      </c>
      <c r="V195" s="69">
        <f t="shared" si="159"/>
        <v>157.27599999999998</v>
      </c>
      <c r="W195" s="69">
        <f t="shared" si="159"/>
        <v>164.76599999999999</v>
      </c>
      <c r="X195" s="69">
        <f t="shared" si="159"/>
        <v>172.256</v>
      </c>
      <c r="Y195" s="69">
        <f t="shared" si="159"/>
        <v>179.74600000000001</v>
      </c>
      <c r="Z195" s="69">
        <f t="shared" si="159"/>
        <v>187.23600000000002</v>
      </c>
      <c r="AA195" s="9"/>
      <c r="AB195" s="9"/>
      <c r="AC195" s="9"/>
      <c r="AD195" s="9"/>
      <c r="AE195" s="9"/>
      <c r="AF195" s="9"/>
      <c r="AG195" s="9"/>
      <c r="AH195" s="9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</row>
    <row r="196" spans="1:70" s="15" customFormat="1" ht="15.95" customHeight="1" outlineLevel="2" x14ac:dyDescent="0.3">
      <c r="A196" s="32">
        <v>10</v>
      </c>
      <c r="B196" s="299" t="s">
        <v>443</v>
      </c>
      <c r="C196" s="46" t="s">
        <v>413</v>
      </c>
      <c r="D196" s="46" t="s">
        <v>42</v>
      </c>
      <c r="E196" s="44" t="s">
        <v>17</v>
      </c>
      <c r="F196" s="62" t="s">
        <v>17</v>
      </c>
      <c r="G196" s="45" t="s">
        <v>30</v>
      </c>
      <c r="H196" s="46">
        <v>2.2469999999999999</v>
      </c>
      <c r="I196" s="62">
        <v>1.2</v>
      </c>
      <c r="J196" s="69">
        <v>35</v>
      </c>
      <c r="K196" s="238">
        <f t="shared" si="147"/>
        <v>94.373999999999995</v>
      </c>
      <c r="L196" s="69">
        <f>(K196+9.44)</f>
        <v>103.81399999999999</v>
      </c>
      <c r="M196" s="69">
        <f t="shared" ref="M196:AA196" si="160">(L196+9.44)</f>
        <v>113.25399999999999</v>
      </c>
      <c r="N196" s="69">
        <f t="shared" si="160"/>
        <v>122.69399999999999</v>
      </c>
      <c r="O196" s="69">
        <f t="shared" si="160"/>
        <v>132.13399999999999</v>
      </c>
      <c r="P196" s="69">
        <f t="shared" si="160"/>
        <v>141.57399999999998</v>
      </c>
      <c r="Q196" s="69">
        <f t="shared" si="160"/>
        <v>151.01399999999998</v>
      </c>
      <c r="R196" s="69">
        <f t="shared" si="160"/>
        <v>160.45399999999998</v>
      </c>
      <c r="S196" s="69">
        <f t="shared" si="160"/>
        <v>169.89399999999998</v>
      </c>
      <c r="T196" s="69">
        <f t="shared" si="160"/>
        <v>179.33399999999997</v>
      </c>
      <c r="U196" s="69">
        <f t="shared" si="160"/>
        <v>188.77399999999997</v>
      </c>
      <c r="V196" s="69">
        <f t="shared" si="160"/>
        <v>198.21399999999997</v>
      </c>
      <c r="W196" s="69">
        <f t="shared" si="160"/>
        <v>207.65399999999997</v>
      </c>
      <c r="X196" s="69">
        <f t="shared" si="160"/>
        <v>217.09399999999997</v>
      </c>
      <c r="Y196" s="69">
        <f t="shared" si="160"/>
        <v>226.53399999999996</v>
      </c>
      <c r="Z196" s="69">
        <f t="shared" si="160"/>
        <v>235.97399999999996</v>
      </c>
      <c r="AA196" s="69">
        <f t="shared" si="160"/>
        <v>245.41399999999996</v>
      </c>
      <c r="AB196" s="9"/>
      <c r="AC196" s="9"/>
      <c r="AD196" s="9"/>
      <c r="AE196" s="9"/>
      <c r="AF196" s="9"/>
      <c r="AG196" s="9"/>
      <c r="AH196" s="9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</row>
    <row r="197" spans="1:70" s="15" customFormat="1" ht="15.95" customHeight="1" outlineLevel="2" x14ac:dyDescent="0.3">
      <c r="A197" s="32">
        <v>11</v>
      </c>
      <c r="B197" s="299" t="s">
        <v>443</v>
      </c>
      <c r="C197" s="46" t="s">
        <v>414</v>
      </c>
      <c r="D197" s="46" t="s">
        <v>42</v>
      </c>
      <c r="E197" s="44" t="s">
        <v>17</v>
      </c>
      <c r="F197" s="62" t="s">
        <v>17</v>
      </c>
      <c r="G197" s="45" t="s">
        <v>368</v>
      </c>
      <c r="H197" s="46">
        <v>1.357</v>
      </c>
      <c r="I197" s="62">
        <v>1.2</v>
      </c>
      <c r="J197" s="69">
        <v>35</v>
      </c>
      <c r="K197" s="238">
        <f t="shared" si="147"/>
        <v>56.993999999999993</v>
      </c>
      <c r="L197" s="69">
        <f>(K197+5.7)</f>
        <v>62.693999999999996</v>
      </c>
      <c r="M197" s="69">
        <f t="shared" ref="M197:X197" si="161">(L197+5.7)</f>
        <v>68.393999999999991</v>
      </c>
      <c r="N197" s="69">
        <f t="shared" si="161"/>
        <v>74.093999999999994</v>
      </c>
      <c r="O197" s="69">
        <f t="shared" si="161"/>
        <v>79.793999999999997</v>
      </c>
      <c r="P197" s="69">
        <f t="shared" si="161"/>
        <v>85.494</v>
      </c>
      <c r="Q197" s="69">
        <f t="shared" si="161"/>
        <v>91.194000000000003</v>
      </c>
      <c r="R197" s="69">
        <f t="shared" si="161"/>
        <v>96.894000000000005</v>
      </c>
      <c r="S197" s="69">
        <f t="shared" si="161"/>
        <v>102.59400000000001</v>
      </c>
      <c r="T197" s="69">
        <f t="shared" si="161"/>
        <v>108.29400000000001</v>
      </c>
      <c r="U197" s="69">
        <f>(T197+5.7)</f>
        <v>113.99400000000001</v>
      </c>
      <c r="V197" s="69">
        <f t="shared" si="161"/>
        <v>119.69400000000002</v>
      </c>
      <c r="W197" s="69">
        <f t="shared" si="161"/>
        <v>125.39400000000002</v>
      </c>
      <c r="X197" s="69">
        <f t="shared" si="161"/>
        <v>131.09400000000002</v>
      </c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</row>
    <row r="198" spans="1:70" s="15" customFormat="1" ht="15.95" customHeight="1" outlineLevel="2" x14ac:dyDescent="0.3">
      <c r="A198" s="32">
        <v>12</v>
      </c>
      <c r="B198" s="299" t="s">
        <v>443</v>
      </c>
      <c r="C198" s="46" t="s">
        <v>415</v>
      </c>
      <c r="D198" s="46" t="s">
        <v>42</v>
      </c>
      <c r="E198" s="44" t="s">
        <v>17</v>
      </c>
      <c r="F198" s="62" t="s">
        <v>17</v>
      </c>
      <c r="G198" s="45" t="s">
        <v>368</v>
      </c>
      <c r="H198" s="121">
        <v>3</v>
      </c>
      <c r="I198" s="62">
        <v>1.2</v>
      </c>
      <c r="J198" s="69">
        <v>35</v>
      </c>
      <c r="K198" s="238">
        <f t="shared" si="147"/>
        <v>125.99999999999999</v>
      </c>
      <c r="L198" s="69">
        <f>(K198+12.6)</f>
        <v>138.6</v>
      </c>
      <c r="M198" s="69">
        <f t="shared" ref="M198:Z198" si="162">(L198+12.6)</f>
        <v>151.19999999999999</v>
      </c>
      <c r="N198" s="69">
        <f t="shared" si="162"/>
        <v>163.79999999999998</v>
      </c>
      <c r="O198" s="69">
        <f t="shared" si="162"/>
        <v>176.39999999999998</v>
      </c>
      <c r="P198" s="69">
        <f t="shared" si="162"/>
        <v>188.99999999999997</v>
      </c>
      <c r="Q198" s="69">
        <f t="shared" si="162"/>
        <v>201.59999999999997</v>
      </c>
      <c r="R198" s="69">
        <f t="shared" si="162"/>
        <v>214.19999999999996</v>
      </c>
      <c r="S198" s="69">
        <f t="shared" si="162"/>
        <v>226.79999999999995</v>
      </c>
      <c r="T198" s="69">
        <f t="shared" si="162"/>
        <v>239.39999999999995</v>
      </c>
      <c r="U198" s="69">
        <f t="shared" si="162"/>
        <v>251.99999999999994</v>
      </c>
      <c r="V198" s="69">
        <f t="shared" si="162"/>
        <v>264.59999999999997</v>
      </c>
      <c r="W198" s="69">
        <f t="shared" si="162"/>
        <v>277.2</v>
      </c>
      <c r="X198" s="69">
        <f t="shared" si="162"/>
        <v>289.8</v>
      </c>
      <c r="Y198" s="69">
        <f>(X198+12.6)</f>
        <v>302.40000000000003</v>
      </c>
      <c r="Z198" s="69">
        <f t="shared" si="162"/>
        <v>315.00000000000006</v>
      </c>
      <c r="AA198" s="9"/>
      <c r="AB198" s="9"/>
      <c r="AC198" s="9"/>
      <c r="AD198" s="9"/>
      <c r="AE198" s="9"/>
      <c r="AF198" s="9"/>
      <c r="AG198" s="9"/>
      <c r="AH198" s="9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</row>
    <row r="199" spans="1:70" s="15" customFormat="1" ht="15.95" customHeight="1" outlineLevel="2" x14ac:dyDescent="0.3">
      <c r="A199" s="32">
        <v>13</v>
      </c>
      <c r="B199" s="299" t="s">
        <v>443</v>
      </c>
      <c r="C199" s="46" t="s">
        <v>416</v>
      </c>
      <c r="D199" s="46" t="s">
        <v>42</v>
      </c>
      <c r="E199" s="44" t="s">
        <v>17</v>
      </c>
      <c r="F199" s="62" t="s">
        <v>17</v>
      </c>
      <c r="G199" s="45" t="s">
        <v>368</v>
      </c>
      <c r="H199" s="46">
        <v>2.883</v>
      </c>
      <c r="I199" s="62">
        <v>1.2</v>
      </c>
      <c r="J199" s="69">
        <v>35</v>
      </c>
      <c r="K199" s="238">
        <f t="shared" si="147"/>
        <v>121.086</v>
      </c>
      <c r="L199" s="69">
        <f>(K199+12.11)</f>
        <v>133.196</v>
      </c>
      <c r="M199" s="69">
        <f t="shared" ref="M199:Z199" si="163">(L199+12.11)</f>
        <v>145.30599999999998</v>
      </c>
      <c r="N199" s="69">
        <f t="shared" si="163"/>
        <v>157.416</v>
      </c>
      <c r="O199" s="69">
        <f t="shared" si="163"/>
        <v>169.52600000000001</v>
      </c>
      <c r="P199" s="69">
        <f t="shared" si="163"/>
        <v>181.63600000000002</v>
      </c>
      <c r="Q199" s="69">
        <f t="shared" si="163"/>
        <v>193.74600000000004</v>
      </c>
      <c r="R199" s="69">
        <f t="shared" si="163"/>
        <v>205.85600000000005</v>
      </c>
      <c r="S199" s="69">
        <f t="shared" si="163"/>
        <v>217.96600000000007</v>
      </c>
      <c r="T199" s="69">
        <f t="shared" si="163"/>
        <v>230.07600000000008</v>
      </c>
      <c r="U199" s="69">
        <f t="shared" si="163"/>
        <v>242.18600000000009</v>
      </c>
      <c r="V199" s="69">
        <f>(U199+12.11)</f>
        <v>254.29600000000011</v>
      </c>
      <c r="W199" s="69">
        <f t="shared" si="163"/>
        <v>266.40600000000012</v>
      </c>
      <c r="X199" s="69">
        <f t="shared" si="163"/>
        <v>278.51600000000013</v>
      </c>
      <c r="Y199" s="69">
        <f t="shared" si="163"/>
        <v>290.62600000000015</v>
      </c>
      <c r="Z199" s="69">
        <f t="shared" si="163"/>
        <v>302.73600000000016</v>
      </c>
      <c r="AA199" s="9"/>
      <c r="AB199" s="9"/>
      <c r="AC199" s="9"/>
      <c r="AD199" s="9"/>
      <c r="AE199" s="9"/>
      <c r="AF199" s="9"/>
      <c r="AG199" s="9"/>
      <c r="AH199" s="9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</row>
    <row r="200" spans="1:70" s="15" customFormat="1" ht="15.95" customHeight="1" outlineLevel="2" x14ac:dyDescent="0.3">
      <c r="A200" s="32">
        <v>14</v>
      </c>
      <c r="B200" s="299" t="s">
        <v>443</v>
      </c>
      <c r="C200" s="46" t="s">
        <v>417</v>
      </c>
      <c r="D200" s="46" t="s">
        <v>42</v>
      </c>
      <c r="E200" s="44" t="s">
        <v>17</v>
      </c>
      <c r="F200" s="62" t="s">
        <v>17</v>
      </c>
      <c r="G200" s="45" t="s">
        <v>368</v>
      </c>
      <c r="H200" s="46">
        <v>1.0169999999999999</v>
      </c>
      <c r="I200" s="62">
        <v>1.2</v>
      </c>
      <c r="J200" s="69">
        <v>35</v>
      </c>
      <c r="K200" s="238">
        <f t="shared" si="147"/>
        <v>42.713999999999999</v>
      </c>
      <c r="L200" s="69">
        <f>(K200+4.27)</f>
        <v>46.983999999999995</v>
      </c>
      <c r="M200" s="69">
        <f t="shared" ref="M200:Z200" si="164">(L200+4.27)</f>
        <v>51.253999999999991</v>
      </c>
      <c r="N200" s="69">
        <f t="shared" si="164"/>
        <v>55.523999999999987</v>
      </c>
      <c r="O200" s="69">
        <f t="shared" si="164"/>
        <v>59.793999999999983</v>
      </c>
      <c r="P200" s="69">
        <f t="shared" si="164"/>
        <v>64.063999999999979</v>
      </c>
      <c r="Q200" s="69">
        <f t="shared" si="164"/>
        <v>68.333999999999975</v>
      </c>
      <c r="R200" s="69">
        <f t="shared" si="164"/>
        <v>72.603999999999971</v>
      </c>
      <c r="S200" s="69">
        <f t="shared" si="164"/>
        <v>76.873999999999967</v>
      </c>
      <c r="T200" s="69">
        <f t="shared" si="164"/>
        <v>81.143999999999963</v>
      </c>
      <c r="U200" s="69">
        <f t="shared" si="164"/>
        <v>85.413999999999959</v>
      </c>
      <c r="V200" s="69">
        <f>(U200+4.27)</f>
        <v>89.683999999999955</v>
      </c>
      <c r="W200" s="69">
        <f t="shared" si="164"/>
        <v>93.953999999999951</v>
      </c>
      <c r="X200" s="69">
        <f t="shared" si="164"/>
        <v>98.223999999999947</v>
      </c>
      <c r="Y200" s="69">
        <f t="shared" si="164"/>
        <v>102.49399999999994</v>
      </c>
      <c r="Z200" s="69">
        <f t="shared" si="164"/>
        <v>106.76399999999994</v>
      </c>
      <c r="AA200" s="9"/>
      <c r="AB200" s="9"/>
      <c r="AC200" s="9"/>
      <c r="AD200" s="9"/>
      <c r="AE200" s="9"/>
      <c r="AF200" s="9"/>
      <c r="AG200" s="9"/>
      <c r="AH200" s="9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</row>
    <row r="201" spans="1:70" s="15" customFormat="1" ht="15.95" customHeight="1" outlineLevel="2" x14ac:dyDescent="0.3">
      <c r="A201" s="32">
        <v>15</v>
      </c>
      <c r="B201" s="299" t="s">
        <v>443</v>
      </c>
      <c r="C201" s="46" t="s">
        <v>418</v>
      </c>
      <c r="D201" s="46" t="s">
        <v>42</v>
      </c>
      <c r="E201" s="44" t="s">
        <v>17</v>
      </c>
      <c r="F201" s="62" t="s">
        <v>17</v>
      </c>
      <c r="G201" s="45" t="s">
        <v>368</v>
      </c>
      <c r="H201" s="46">
        <v>2.7490000000000001</v>
      </c>
      <c r="I201" s="62">
        <v>1.2</v>
      </c>
      <c r="J201" s="69">
        <v>35</v>
      </c>
      <c r="K201" s="238">
        <f t="shared" si="147"/>
        <v>115.458</v>
      </c>
      <c r="L201" s="69">
        <f>(K201+11.55)</f>
        <v>127.008</v>
      </c>
      <c r="M201" s="69">
        <f t="shared" ref="M201:AA201" si="165">(L201+11.55)</f>
        <v>138.55799999999999</v>
      </c>
      <c r="N201" s="69">
        <f t="shared" si="165"/>
        <v>150.108</v>
      </c>
      <c r="O201" s="69">
        <f t="shared" si="165"/>
        <v>161.65800000000002</v>
      </c>
      <c r="P201" s="69">
        <f t="shared" si="165"/>
        <v>173.20800000000003</v>
      </c>
      <c r="Q201" s="69">
        <f t="shared" si="165"/>
        <v>184.75800000000004</v>
      </c>
      <c r="R201" s="69">
        <f t="shared" si="165"/>
        <v>196.30800000000005</v>
      </c>
      <c r="S201" s="69">
        <f t="shared" si="165"/>
        <v>207.85800000000006</v>
      </c>
      <c r="T201" s="69">
        <f t="shared" si="165"/>
        <v>219.40800000000007</v>
      </c>
      <c r="U201" s="69">
        <f t="shared" si="165"/>
        <v>230.95800000000008</v>
      </c>
      <c r="V201" s="69">
        <f t="shared" si="165"/>
        <v>242.5080000000001</v>
      </c>
      <c r="W201" s="69">
        <f t="shared" si="165"/>
        <v>254.05800000000011</v>
      </c>
      <c r="X201" s="69">
        <f t="shared" si="165"/>
        <v>265.60800000000012</v>
      </c>
      <c r="Y201" s="69">
        <f t="shared" si="165"/>
        <v>277.15800000000013</v>
      </c>
      <c r="Z201" s="69">
        <f t="shared" si="165"/>
        <v>288.70800000000014</v>
      </c>
      <c r="AA201" s="69">
        <f t="shared" si="165"/>
        <v>300.25800000000015</v>
      </c>
      <c r="AB201" s="69"/>
      <c r="AC201" s="9"/>
      <c r="AD201" s="9"/>
      <c r="AE201" s="9"/>
      <c r="AF201" s="9"/>
      <c r="AG201" s="9"/>
      <c r="AH201" s="9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</row>
    <row r="202" spans="1:70" s="15" customFormat="1" ht="15.95" customHeight="1" outlineLevel="2" x14ac:dyDescent="0.3">
      <c r="A202" s="32">
        <v>16</v>
      </c>
      <c r="B202" s="299" t="s">
        <v>443</v>
      </c>
      <c r="C202" s="46" t="s">
        <v>419</v>
      </c>
      <c r="D202" s="46" t="s">
        <v>42</v>
      </c>
      <c r="E202" s="44" t="s">
        <v>17</v>
      </c>
      <c r="F202" s="62" t="s">
        <v>17</v>
      </c>
      <c r="G202" s="45" t="s">
        <v>368</v>
      </c>
      <c r="H202" s="46">
        <v>1.528</v>
      </c>
      <c r="I202" s="62">
        <v>1.2</v>
      </c>
      <c r="J202" s="69">
        <v>35</v>
      </c>
      <c r="K202" s="238">
        <f t="shared" si="147"/>
        <v>64.176000000000002</v>
      </c>
      <c r="L202" s="69">
        <f>(K202+6.42)</f>
        <v>70.596000000000004</v>
      </c>
      <c r="M202" s="69">
        <f t="shared" ref="M202:Y202" si="166">(L202+6.42)</f>
        <v>77.016000000000005</v>
      </c>
      <c r="N202" s="69">
        <f t="shared" si="166"/>
        <v>83.436000000000007</v>
      </c>
      <c r="O202" s="69">
        <f t="shared" si="166"/>
        <v>89.856000000000009</v>
      </c>
      <c r="P202" s="69">
        <f t="shared" si="166"/>
        <v>96.27600000000001</v>
      </c>
      <c r="Q202" s="69">
        <f t="shared" si="166"/>
        <v>102.69600000000001</v>
      </c>
      <c r="R202" s="69">
        <f t="shared" si="166"/>
        <v>109.11600000000001</v>
      </c>
      <c r="S202" s="69">
        <f t="shared" si="166"/>
        <v>115.53600000000002</v>
      </c>
      <c r="T202" s="69">
        <f t="shared" si="166"/>
        <v>121.95600000000002</v>
      </c>
      <c r="U202" s="69">
        <f t="shared" si="166"/>
        <v>128.376</v>
      </c>
      <c r="V202" s="69">
        <f>(U202+6.42)</f>
        <v>134.79599999999999</v>
      </c>
      <c r="W202" s="69">
        <f t="shared" si="166"/>
        <v>141.21599999999998</v>
      </c>
      <c r="X202" s="69">
        <f t="shared" si="166"/>
        <v>147.63599999999997</v>
      </c>
      <c r="Y202" s="69">
        <f t="shared" si="166"/>
        <v>154.05599999999995</v>
      </c>
      <c r="Z202" s="9"/>
      <c r="AA202" s="9"/>
      <c r="AB202" s="9"/>
      <c r="AC202" s="9"/>
      <c r="AD202" s="9"/>
      <c r="AE202" s="9"/>
      <c r="AF202" s="9"/>
      <c r="AG202" s="9"/>
      <c r="AH202" s="9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</row>
    <row r="203" spans="1:70" s="15" customFormat="1" ht="15.95" customHeight="1" outlineLevel="2" x14ac:dyDescent="0.3">
      <c r="A203" s="32">
        <v>17</v>
      </c>
      <c r="B203" s="299" t="s">
        <v>443</v>
      </c>
      <c r="C203" s="29" t="s">
        <v>169</v>
      </c>
      <c r="D203" s="32" t="s">
        <v>42</v>
      </c>
      <c r="E203" s="33" t="s">
        <v>17</v>
      </c>
      <c r="F203" s="62" t="s">
        <v>17</v>
      </c>
      <c r="G203" s="54" t="s">
        <v>107</v>
      </c>
      <c r="H203" s="119">
        <v>5.7089999999999996</v>
      </c>
      <c r="I203" s="62">
        <v>1.2</v>
      </c>
      <c r="J203" s="69">
        <v>35</v>
      </c>
      <c r="K203" s="238">
        <f t="shared" si="147"/>
        <v>239.77799999999999</v>
      </c>
      <c r="L203" s="69">
        <f>(K203+23.98)</f>
        <v>263.75799999999998</v>
      </c>
      <c r="M203" s="69">
        <f t="shared" ref="M203:Z203" si="167">(L203+23.98)</f>
        <v>287.738</v>
      </c>
      <c r="N203" s="69">
        <f t="shared" si="167"/>
        <v>311.71800000000002</v>
      </c>
      <c r="O203" s="69">
        <f t="shared" si="167"/>
        <v>335.69800000000004</v>
      </c>
      <c r="P203" s="69">
        <f t="shared" si="167"/>
        <v>359.67800000000005</v>
      </c>
      <c r="Q203" s="69">
        <f t="shared" si="167"/>
        <v>383.65800000000007</v>
      </c>
      <c r="R203" s="69">
        <f t="shared" si="167"/>
        <v>407.63800000000009</v>
      </c>
      <c r="S203" s="69">
        <f t="shared" si="167"/>
        <v>431.61800000000011</v>
      </c>
      <c r="T203" s="69">
        <f t="shared" si="167"/>
        <v>455.59800000000013</v>
      </c>
      <c r="U203" s="69">
        <f t="shared" si="167"/>
        <v>479.57800000000015</v>
      </c>
      <c r="V203" s="69">
        <f t="shared" si="167"/>
        <v>503.55800000000016</v>
      </c>
      <c r="W203" s="69">
        <f t="shared" si="167"/>
        <v>527.53800000000012</v>
      </c>
      <c r="X203" s="69">
        <f t="shared" si="167"/>
        <v>551.51800000000014</v>
      </c>
      <c r="Y203" s="69">
        <f t="shared" si="167"/>
        <v>575.49800000000016</v>
      </c>
      <c r="Z203" s="69">
        <f t="shared" si="167"/>
        <v>599.47800000000018</v>
      </c>
      <c r="AA203" s="9"/>
      <c r="AB203" s="9"/>
      <c r="AC203" s="9"/>
      <c r="AD203" s="9"/>
      <c r="AE203" s="9"/>
      <c r="AF203" s="9"/>
      <c r="AG203" s="9"/>
      <c r="AH203" s="9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</row>
    <row r="204" spans="1:70" s="15" customFormat="1" ht="15.95" customHeight="1" outlineLevel="2" x14ac:dyDescent="0.3">
      <c r="A204" s="32">
        <v>18</v>
      </c>
      <c r="B204" s="299" t="s">
        <v>443</v>
      </c>
      <c r="C204" s="29" t="s">
        <v>170</v>
      </c>
      <c r="D204" s="32" t="s">
        <v>32</v>
      </c>
      <c r="E204" s="33" t="s">
        <v>39</v>
      </c>
      <c r="F204" s="55" t="s">
        <v>43</v>
      </c>
      <c r="G204" s="54" t="s">
        <v>107</v>
      </c>
      <c r="H204" s="119">
        <v>4.67</v>
      </c>
      <c r="I204" s="220">
        <v>0.7</v>
      </c>
      <c r="J204" s="69">
        <v>35</v>
      </c>
      <c r="K204" s="238">
        <f t="shared" si="147"/>
        <v>114.41499999999999</v>
      </c>
      <c r="L204" s="69">
        <f>(K204+11.44)</f>
        <v>125.85499999999999</v>
      </c>
      <c r="M204" s="69">
        <f t="shared" ref="M204:AO204" si="168">(L204+11.44)</f>
        <v>137.29499999999999</v>
      </c>
      <c r="N204" s="69">
        <f t="shared" si="168"/>
        <v>148.73499999999999</v>
      </c>
      <c r="O204" s="69">
        <f t="shared" si="168"/>
        <v>160.17499999999998</v>
      </c>
      <c r="P204" s="69">
        <f t="shared" si="168"/>
        <v>171.61499999999998</v>
      </c>
      <c r="Q204" s="69">
        <f t="shared" si="168"/>
        <v>183.05499999999998</v>
      </c>
      <c r="R204" s="69">
        <f t="shared" si="168"/>
        <v>194.49499999999998</v>
      </c>
      <c r="S204" s="69">
        <f t="shared" si="168"/>
        <v>205.93499999999997</v>
      </c>
      <c r="T204" s="69">
        <f t="shared" si="168"/>
        <v>217.37499999999997</v>
      </c>
      <c r="U204" s="69">
        <f t="shared" si="168"/>
        <v>228.81499999999997</v>
      </c>
      <c r="V204" s="69">
        <f t="shared" si="168"/>
        <v>240.25499999999997</v>
      </c>
      <c r="W204" s="69">
        <f t="shared" si="168"/>
        <v>251.69499999999996</v>
      </c>
      <c r="X204" s="69">
        <f>(W204+11.44)</f>
        <v>263.13499999999999</v>
      </c>
      <c r="Y204" s="69">
        <f t="shared" si="168"/>
        <v>274.57499999999999</v>
      </c>
      <c r="Z204" s="69">
        <f t="shared" si="168"/>
        <v>286.01499999999999</v>
      </c>
      <c r="AA204" s="69">
        <f t="shared" si="168"/>
        <v>297.45499999999998</v>
      </c>
      <c r="AB204" s="69">
        <f t="shared" si="168"/>
        <v>308.89499999999998</v>
      </c>
      <c r="AC204" s="69">
        <f>(AB204+11.44)</f>
        <v>320.33499999999998</v>
      </c>
      <c r="AD204" s="69">
        <f t="shared" si="168"/>
        <v>331.77499999999998</v>
      </c>
      <c r="AE204" s="69">
        <f t="shared" si="168"/>
        <v>343.21499999999997</v>
      </c>
      <c r="AF204" s="69">
        <f t="shared" si="168"/>
        <v>354.65499999999997</v>
      </c>
      <c r="AG204" s="69">
        <f t="shared" si="168"/>
        <v>366.09499999999997</v>
      </c>
      <c r="AH204" s="69">
        <f>(AG204+11.44)</f>
        <v>377.53499999999997</v>
      </c>
      <c r="AI204" s="69">
        <f t="shared" si="168"/>
        <v>388.97499999999997</v>
      </c>
      <c r="AJ204" s="69">
        <f t="shared" si="168"/>
        <v>400.41499999999996</v>
      </c>
      <c r="AK204" s="69">
        <f t="shared" si="168"/>
        <v>411.85499999999996</v>
      </c>
      <c r="AL204" s="69">
        <f t="shared" si="168"/>
        <v>423.29499999999996</v>
      </c>
      <c r="AM204" s="69">
        <f t="shared" si="168"/>
        <v>434.73499999999996</v>
      </c>
      <c r="AN204" s="69">
        <f t="shared" si="168"/>
        <v>446.17499999999995</v>
      </c>
      <c r="AO204" s="69">
        <f t="shared" si="168"/>
        <v>457.61499999999995</v>
      </c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</row>
    <row r="205" spans="1:70" s="15" customFormat="1" ht="15.95" customHeight="1" outlineLevel="2" x14ac:dyDescent="0.3">
      <c r="A205" s="32">
        <v>19</v>
      </c>
      <c r="B205" s="299" t="s">
        <v>443</v>
      </c>
      <c r="C205" s="29" t="s">
        <v>171</v>
      </c>
      <c r="D205" s="32" t="s">
        <v>32</v>
      </c>
      <c r="E205" s="33" t="s">
        <v>43</v>
      </c>
      <c r="F205" s="55" t="s">
        <v>43</v>
      </c>
      <c r="G205" s="54" t="s">
        <v>107</v>
      </c>
      <c r="H205" s="119">
        <v>32.054000000000002</v>
      </c>
      <c r="I205" s="55">
        <v>1.2</v>
      </c>
      <c r="J205" s="69">
        <v>35</v>
      </c>
      <c r="K205" s="238">
        <f t="shared" si="147"/>
        <v>1346.268</v>
      </c>
      <c r="L205" s="69">
        <f>(K205+134.63)</f>
        <v>1480.8980000000001</v>
      </c>
      <c r="M205" s="69">
        <f t="shared" ref="M205:Z205" si="169">(L205+134.63)</f>
        <v>1615.5280000000002</v>
      </c>
      <c r="N205" s="69">
        <f t="shared" si="169"/>
        <v>1750.1580000000004</v>
      </c>
      <c r="O205" s="69">
        <f t="shared" si="169"/>
        <v>1884.7880000000005</v>
      </c>
      <c r="P205" s="69">
        <f t="shared" si="169"/>
        <v>2019.4180000000006</v>
      </c>
      <c r="Q205" s="69">
        <f t="shared" si="169"/>
        <v>2154.0480000000007</v>
      </c>
      <c r="R205" s="69">
        <f t="shared" si="169"/>
        <v>2288.6780000000008</v>
      </c>
      <c r="S205" s="69">
        <f t="shared" si="169"/>
        <v>2423.3080000000009</v>
      </c>
      <c r="T205" s="69">
        <f t="shared" si="169"/>
        <v>2557.938000000001</v>
      </c>
      <c r="U205" s="69">
        <f t="shared" si="169"/>
        <v>2692.5680000000011</v>
      </c>
      <c r="V205" s="69">
        <f t="shared" si="169"/>
        <v>2827.1980000000012</v>
      </c>
      <c r="W205" s="69">
        <f t="shared" si="169"/>
        <v>2961.8280000000013</v>
      </c>
      <c r="X205" s="69">
        <f t="shared" si="169"/>
        <v>3096.4580000000014</v>
      </c>
      <c r="Y205" s="69">
        <f t="shared" si="169"/>
        <v>3231.0880000000016</v>
      </c>
      <c r="Z205" s="69">
        <f t="shared" si="169"/>
        <v>3365.7180000000017</v>
      </c>
      <c r="AA205" s="9"/>
      <c r="AB205" s="9"/>
      <c r="AC205" s="9"/>
      <c r="AD205" s="9"/>
      <c r="AE205" s="9"/>
      <c r="AF205" s="9"/>
      <c r="AG205" s="9"/>
      <c r="AH205" s="9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</row>
    <row r="206" spans="1:70" s="3" customFormat="1" ht="15.95" customHeight="1" outlineLevel="2" x14ac:dyDescent="0.3">
      <c r="A206" s="32">
        <v>20</v>
      </c>
      <c r="B206" s="299" t="s">
        <v>443</v>
      </c>
      <c r="C206" s="29" t="s">
        <v>172</v>
      </c>
      <c r="D206" s="32" t="s">
        <v>32</v>
      </c>
      <c r="E206" s="33" t="s">
        <v>39</v>
      </c>
      <c r="F206" s="55" t="s">
        <v>43</v>
      </c>
      <c r="G206" s="299" t="s">
        <v>107</v>
      </c>
      <c r="H206" s="119">
        <v>9.48</v>
      </c>
      <c r="I206" s="220">
        <v>0.7</v>
      </c>
      <c r="J206" s="69">
        <v>35</v>
      </c>
      <c r="K206" s="238">
        <f t="shared" si="147"/>
        <v>232.26</v>
      </c>
      <c r="L206" s="69">
        <f>(K206+23.23)</f>
        <v>255.48999999999998</v>
      </c>
      <c r="M206" s="69">
        <f t="shared" ref="M206:AO206" si="170">(L206+23.23)</f>
        <v>278.71999999999997</v>
      </c>
      <c r="N206" s="69">
        <f t="shared" si="170"/>
        <v>301.95</v>
      </c>
      <c r="O206" s="69">
        <f t="shared" si="170"/>
        <v>325.18</v>
      </c>
      <c r="P206" s="69">
        <f t="shared" si="170"/>
        <v>348.41</v>
      </c>
      <c r="Q206" s="69">
        <f t="shared" si="170"/>
        <v>371.64000000000004</v>
      </c>
      <c r="R206" s="69">
        <f t="shared" si="170"/>
        <v>394.87000000000006</v>
      </c>
      <c r="S206" s="69">
        <f t="shared" si="170"/>
        <v>418.10000000000008</v>
      </c>
      <c r="T206" s="69">
        <f t="shared" si="170"/>
        <v>441.3300000000001</v>
      </c>
      <c r="U206" s="69">
        <f t="shared" si="170"/>
        <v>464.56000000000012</v>
      </c>
      <c r="V206" s="69">
        <f t="shared" si="170"/>
        <v>487.79000000000013</v>
      </c>
      <c r="W206" s="69">
        <f t="shared" si="170"/>
        <v>511.02000000000015</v>
      </c>
      <c r="X206" s="69">
        <f t="shared" si="170"/>
        <v>534.25000000000011</v>
      </c>
      <c r="Y206" s="69">
        <f t="shared" si="170"/>
        <v>557.48000000000013</v>
      </c>
      <c r="Z206" s="69">
        <f t="shared" si="170"/>
        <v>580.71000000000015</v>
      </c>
      <c r="AA206" s="69">
        <f>(Z206+23.23)</f>
        <v>603.94000000000017</v>
      </c>
      <c r="AB206" s="69">
        <f t="shared" si="170"/>
        <v>627.17000000000019</v>
      </c>
      <c r="AC206" s="69">
        <f t="shared" si="170"/>
        <v>650.4000000000002</v>
      </c>
      <c r="AD206" s="69">
        <f t="shared" si="170"/>
        <v>673.63000000000022</v>
      </c>
      <c r="AE206" s="69">
        <f t="shared" si="170"/>
        <v>696.86000000000024</v>
      </c>
      <c r="AF206" s="69">
        <f t="shared" si="170"/>
        <v>720.09000000000026</v>
      </c>
      <c r="AG206" s="69">
        <f>(AF206+23.23)</f>
        <v>743.32000000000028</v>
      </c>
      <c r="AH206" s="69">
        <f t="shared" si="170"/>
        <v>766.5500000000003</v>
      </c>
      <c r="AI206" s="69">
        <f t="shared" si="170"/>
        <v>789.78000000000031</v>
      </c>
      <c r="AJ206" s="69">
        <f t="shared" si="170"/>
        <v>813.01000000000033</v>
      </c>
      <c r="AK206" s="69">
        <f>(AJ206+23.23)</f>
        <v>836.24000000000035</v>
      </c>
      <c r="AL206" s="69">
        <f t="shared" si="170"/>
        <v>859.47000000000037</v>
      </c>
      <c r="AM206" s="69">
        <f t="shared" si="170"/>
        <v>882.70000000000039</v>
      </c>
      <c r="AN206" s="69">
        <f t="shared" si="170"/>
        <v>905.9300000000004</v>
      </c>
      <c r="AO206" s="69">
        <f t="shared" si="170"/>
        <v>929.16000000000042</v>
      </c>
      <c r="AP206" s="69">
        <f>(AO206+23.23)</f>
        <v>952.39000000000044</v>
      </c>
    </row>
    <row r="207" spans="1:70" ht="15.95" customHeight="1" outlineLevel="2" x14ac:dyDescent="0.3">
      <c r="A207" s="32">
        <v>21</v>
      </c>
      <c r="B207" s="299" t="s">
        <v>443</v>
      </c>
      <c r="C207" s="46" t="s">
        <v>420</v>
      </c>
      <c r="D207" s="46" t="s">
        <v>429</v>
      </c>
      <c r="E207" s="44" t="s">
        <v>21</v>
      </c>
      <c r="F207" s="42" t="s">
        <v>21</v>
      </c>
      <c r="G207" s="43" t="s">
        <v>368</v>
      </c>
      <c r="H207" s="46">
        <v>1.089</v>
      </c>
      <c r="I207" s="62">
        <v>1.2</v>
      </c>
      <c r="J207" s="69">
        <v>35</v>
      </c>
      <c r="K207" s="238">
        <f t="shared" si="147"/>
        <v>45.738</v>
      </c>
      <c r="L207" s="69">
        <f>(K207+4.57)</f>
        <v>50.308</v>
      </c>
      <c r="M207" s="69">
        <f t="shared" ref="M207:Z207" si="171">(L207+4.57)</f>
        <v>54.878</v>
      </c>
      <c r="N207" s="69">
        <f t="shared" si="171"/>
        <v>59.448</v>
      </c>
      <c r="O207" s="69">
        <f t="shared" si="171"/>
        <v>64.018000000000001</v>
      </c>
      <c r="P207" s="69">
        <f t="shared" si="171"/>
        <v>68.587999999999994</v>
      </c>
      <c r="Q207" s="69">
        <f t="shared" si="171"/>
        <v>73.157999999999987</v>
      </c>
      <c r="R207" s="69">
        <f t="shared" si="171"/>
        <v>77.72799999999998</v>
      </c>
      <c r="S207" s="69">
        <f t="shared" si="171"/>
        <v>82.297999999999973</v>
      </c>
      <c r="T207" s="69">
        <f t="shared" si="171"/>
        <v>86.867999999999967</v>
      </c>
      <c r="U207" s="69">
        <f t="shared" si="171"/>
        <v>91.43799999999996</v>
      </c>
      <c r="V207" s="69">
        <f>(U207+4.57)</f>
        <v>96.007999999999953</v>
      </c>
      <c r="W207" s="69">
        <f t="shared" si="171"/>
        <v>100.57799999999995</v>
      </c>
      <c r="X207" s="69">
        <f t="shared" si="171"/>
        <v>105.14799999999994</v>
      </c>
      <c r="Y207" s="69">
        <f t="shared" si="171"/>
        <v>109.71799999999993</v>
      </c>
      <c r="Z207" s="69">
        <f t="shared" si="171"/>
        <v>114.28799999999993</v>
      </c>
    </row>
    <row r="208" spans="1:70" s="4" customFormat="1" ht="15.95" customHeight="1" outlineLevel="2" x14ac:dyDescent="0.3">
      <c r="A208" s="32">
        <v>22</v>
      </c>
      <c r="B208" s="299" t="s">
        <v>443</v>
      </c>
      <c r="C208" s="46" t="s">
        <v>421</v>
      </c>
      <c r="D208" s="46" t="s">
        <v>177</v>
      </c>
      <c r="E208" s="44" t="s">
        <v>21</v>
      </c>
      <c r="F208" s="42" t="s">
        <v>21</v>
      </c>
      <c r="G208" s="43" t="s">
        <v>368</v>
      </c>
      <c r="H208" s="46">
        <v>2.952</v>
      </c>
      <c r="I208" s="62">
        <v>1.2</v>
      </c>
      <c r="J208" s="69">
        <v>35</v>
      </c>
      <c r="K208" s="238">
        <f t="shared" si="147"/>
        <v>123.98399999999999</v>
      </c>
      <c r="L208" s="69">
        <f>(K208+12.4)</f>
        <v>136.38399999999999</v>
      </c>
      <c r="M208" s="69">
        <f t="shared" ref="M208:X208" si="172">(L208+12.4)</f>
        <v>148.78399999999999</v>
      </c>
      <c r="N208" s="69">
        <f t="shared" si="172"/>
        <v>161.184</v>
      </c>
      <c r="O208" s="69">
        <f t="shared" si="172"/>
        <v>173.584</v>
      </c>
      <c r="P208" s="69">
        <f t="shared" si="172"/>
        <v>185.98400000000001</v>
      </c>
      <c r="Q208" s="69">
        <f t="shared" si="172"/>
        <v>198.38400000000001</v>
      </c>
      <c r="R208" s="69">
        <f t="shared" si="172"/>
        <v>210.78400000000002</v>
      </c>
      <c r="S208" s="69">
        <f t="shared" si="172"/>
        <v>223.18400000000003</v>
      </c>
      <c r="T208" s="69">
        <f t="shared" si="172"/>
        <v>235.58400000000003</v>
      </c>
      <c r="U208" s="69">
        <f>(T208+12.4)</f>
        <v>247.98400000000004</v>
      </c>
      <c r="V208" s="69">
        <f t="shared" si="172"/>
        <v>260.38400000000001</v>
      </c>
      <c r="W208" s="69">
        <f t="shared" si="172"/>
        <v>272.78399999999999</v>
      </c>
      <c r="X208" s="69">
        <f t="shared" si="172"/>
        <v>285.18399999999997</v>
      </c>
      <c r="Y208" s="69">
        <f>(X208+12.4)</f>
        <v>297.58399999999995</v>
      </c>
      <c r="Z208" s="69">
        <f>(Y208+12.4)</f>
        <v>309.98399999999992</v>
      </c>
      <c r="AA208" s="69"/>
      <c r="AB208" s="69"/>
      <c r="AC208" s="9"/>
      <c r="AD208" s="9"/>
      <c r="AE208" s="9"/>
      <c r="AF208" s="9"/>
      <c r="AG208" s="9"/>
      <c r="AH208" s="9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</row>
    <row r="209" spans="1:70" s="4" customFormat="1" ht="15.95" customHeight="1" outlineLevel="2" x14ac:dyDescent="0.3">
      <c r="A209" s="32">
        <v>23</v>
      </c>
      <c r="B209" s="299" t="s">
        <v>443</v>
      </c>
      <c r="C209" s="29" t="s">
        <v>173</v>
      </c>
      <c r="D209" s="32" t="s">
        <v>177</v>
      </c>
      <c r="E209" s="302" t="s">
        <v>35</v>
      </c>
      <c r="F209" s="42" t="s">
        <v>21</v>
      </c>
      <c r="G209" s="300" t="s">
        <v>114</v>
      </c>
      <c r="H209" s="119">
        <v>3.089</v>
      </c>
      <c r="I209" s="62">
        <v>1.2</v>
      </c>
      <c r="J209" s="69">
        <v>35</v>
      </c>
      <c r="K209" s="238">
        <f t="shared" si="147"/>
        <v>129.738</v>
      </c>
      <c r="L209" s="69">
        <f>(K209+12.97)</f>
        <v>142.708</v>
      </c>
      <c r="M209" s="69">
        <f t="shared" ref="M209:X209" si="173">(L209+12.97)</f>
        <v>155.678</v>
      </c>
      <c r="N209" s="69">
        <f t="shared" si="173"/>
        <v>168.648</v>
      </c>
      <c r="O209" s="69">
        <f t="shared" si="173"/>
        <v>181.61799999999999</v>
      </c>
      <c r="P209" s="69">
        <f t="shared" si="173"/>
        <v>194.58799999999999</v>
      </c>
      <c r="Q209" s="69">
        <f t="shared" si="173"/>
        <v>207.55799999999999</v>
      </c>
      <c r="R209" s="69">
        <f t="shared" si="173"/>
        <v>220.52799999999999</v>
      </c>
      <c r="S209" s="69">
        <f t="shared" si="173"/>
        <v>233.49799999999999</v>
      </c>
      <c r="T209" s="69">
        <f t="shared" si="173"/>
        <v>246.46799999999999</v>
      </c>
      <c r="U209" s="69">
        <f t="shared" si="173"/>
        <v>259.43799999999999</v>
      </c>
      <c r="V209" s="69">
        <f t="shared" si="173"/>
        <v>272.40800000000002</v>
      </c>
      <c r="W209" s="69">
        <f t="shared" si="173"/>
        <v>285.37800000000004</v>
      </c>
      <c r="X209" s="69">
        <f t="shared" si="173"/>
        <v>298.34800000000007</v>
      </c>
      <c r="Y209" s="69">
        <f>(X209+12.97)</f>
        <v>311.3180000000001</v>
      </c>
      <c r="Z209" s="9"/>
      <c r="AA209" s="9"/>
      <c r="AB209" s="9"/>
      <c r="AC209" s="9"/>
      <c r="AD209" s="9"/>
      <c r="AE209" s="9"/>
      <c r="AF209" s="9"/>
      <c r="AG209" s="9"/>
      <c r="AH209" s="9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</row>
    <row r="210" spans="1:70" ht="15.95" customHeight="1" outlineLevel="2" x14ac:dyDescent="0.3">
      <c r="A210" s="32">
        <v>24</v>
      </c>
      <c r="B210" s="299" t="s">
        <v>443</v>
      </c>
      <c r="C210" s="46" t="s">
        <v>422</v>
      </c>
      <c r="D210" s="46" t="s">
        <v>137</v>
      </c>
      <c r="E210" s="44" t="s">
        <v>23</v>
      </c>
      <c r="F210" s="42" t="s">
        <v>23</v>
      </c>
      <c r="G210" s="43" t="s">
        <v>368</v>
      </c>
      <c r="H210" s="46">
        <v>2.3650000000000002</v>
      </c>
      <c r="I210" s="220">
        <v>0.7</v>
      </c>
      <c r="J210" s="69">
        <v>35</v>
      </c>
      <c r="K210" s="238">
        <f t="shared" si="147"/>
        <v>57.942499999999995</v>
      </c>
      <c r="L210" s="69">
        <f>(K210+5.79)</f>
        <v>63.732499999999995</v>
      </c>
      <c r="M210" s="69">
        <f t="shared" ref="M210:AS210" si="174">(L210+5.79)</f>
        <v>69.522499999999994</v>
      </c>
      <c r="N210" s="69">
        <f t="shared" si="174"/>
        <v>75.3125</v>
      </c>
      <c r="O210" s="69">
        <f t="shared" si="174"/>
        <v>81.102500000000006</v>
      </c>
      <c r="P210" s="69">
        <f t="shared" si="174"/>
        <v>86.892500000000013</v>
      </c>
      <c r="Q210" s="69">
        <f t="shared" si="174"/>
        <v>92.682500000000019</v>
      </c>
      <c r="R210" s="69">
        <f t="shared" si="174"/>
        <v>98.472500000000025</v>
      </c>
      <c r="S210" s="69">
        <f t="shared" si="174"/>
        <v>104.26250000000003</v>
      </c>
      <c r="T210" s="69">
        <f t="shared" si="174"/>
        <v>110.05250000000004</v>
      </c>
      <c r="U210" s="69">
        <f t="shared" si="174"/>
        <v>115.84250000000004</v>
      </c>
      <c r="V210" s="69">
        <f t="shared" si="174"/>
        <v>121.63250000000005</v>
      </c>
      <c r="W210" s="69">
        <f t="shared" si="174"/>
        <v>127.42250000000006</v>
      </c>
      <c r="X210" s="69">
        <f t="shared" si="174"/>
        <v>133.21250000000006</v>
      </c>
      <c r="Y210" s="69">
        <f t="shared" si="174"/>
        <v>139.00250000000005</v>
      </c>
      <c r="Z210" s="69">
        <f t="shared" si="174"/>
        <v>144.79250000000005</v>
      </c>
      <c r="AA210" s="69">
        <f t="shared" si="174"/>
        <v>150.58250000000004</v>
      </c>
      <c r="AB210" s="69">
        <f>(AA210+5.79)</f>
        <v>156.37250000000003</v>
      </c>
      <c r="AC210" s="69">
        <f t="shared" si="174"/>
        <v>162.16250000000002</v>
      </c>
      <c r="AD210" s="69">
        <f t="shared" si="174"/>
        <v>167.95250000000001</v>
      </c>
      <c r="AE210" s="69">
        <f t="shared" si="174"/>
        <v>173.74250000000001</v>
      </c>
      <c r="AF210" s="69">
        <f t="shared" si="174"/>
        <v>179.5325</v>
      </c>
      <c r="AG210" s="69">
        <f t="shared" si="174"/>
        <v>185.32249999999999</v>
      </c>
      <c r="AH210" s="69">
        <f t="shared" si="174"/>
        <v>191.11249999999998</v>
      </c>
      <c r="AI210" s="69">
        <f t="shared" si="174"/>
        <v>196.90249999999997</v>
      </c>
      <c r="AJ210" s="69">
        <f t="shared" si="174"/>
        <v>202.69249999999997</v>
      </c>
      <c r="AK210" s="69">
        <f t="shared" si="174"/>
        <v>208.48249999999996</v>
      </c>
      <c r="AL210" s="69">
        <f t="shared" si="174"/>
        <v>214.27249999999995</v>
      </c>
      <c r="AM210" s="69">
        <f>(AL210+5.79)</f>
        <v>220.06249999999994</v>
      </c>
      <c r="AN210" s="69">
        <f t="shared" si="174"/>
        <v>225.85249999999994</v>
      </c>
      <c r="AO210" s="69">
        <f t="shared" si="174"/>
        <v>231.64249999999993</v>
      </c>
      <c r="AP210" s="69">
        <f t="shared" si="174"/>
        <v>237.43249999999992</v>
      </c>
      <c r="AQ210" s="69">
        <f t="shared" si="174"/>
        <v>243.22249999999991</v>
      </c>
      <c r="AR210" s="69">
        <f t="shared" si="174"/>
        <v>249.0124999999999</v>
      </c>
      <c r="AS210" s="69">
        <f t="shared" si="174"/>
        <v>254.8024999999999</v>
      </c>
      <c r="AT210" s="69">
        <f>(AS210+5.79)</f>
        <v>260.59249999999992</v>
      </c>
    </row>
    <row r="211" spans="1:70" ht="15.95" customHeight="1" outlineLevel="2" x14ac:dyDescent="0.3">
      <c r="A211" s="32">
        <v>25</v>
      </c>
      <c r="B211" s="299" t="s">
        <v>443</v>
      </c>
      <c r="C211" s="32" t="s">
        <v>604</v>
      </c>
      <c r="D211" s="32" t="s">
        <v>137</v>
      </c>
      <c r="E211" s="49" t="s">
        <v>43</v>
      </c>
      <c r="F211" s="55" t="s">
        <v>43</v>
      </c>
      <c r="G211" s="145" t="s">
        <v>36</v>
      </c>
      <c r="H211" s="32">
        <v>17.213999999999999</v>
      </c>
      <c r="I211" s="55">
        <v>1.2</v>
      </c>
      <c r="J211" s="69">
        <v>35</v>
      </c>
      <c r="K211" s="238">
        <f t="shared" si="147"/>
        <v>722.98799999999994</v>
      </c>
      <c r="L211" s="69">
        <f>(K211+72.3)</f>
        <v>795.2879999999999</v>
      </c>
      <c r="M211" s="69">
        <f t="shared" ref="M211:Z211" si="175">(L211+72.3)</f>
        <v>867.58799999999985</v>
      </c>
      <c r="N211" s="69">
        <f t="shared" si="175"/>
        <v>939.88799999999981</v>
      </c>
      <c r="O211" s="69">
        <f t="shared" si="175"/>
        <v>1012.1879999999998</v>
      </c>
      <c r="P211" s="69">
        <f t="shared" si="175"/>
        <v>1084.4879999999998</v>
      </c>
      <c r="Q211" s="69">
        <f t="shared" si="175"/>
        <v>1156.7879999999998</v>
      </c>
      <c r="R211" s="69">
        <f t="shared" si="175"/>
        <v>1229.0879999999997</v>
      </c>
      <c r="S211" s="69">
        <f t="shared" si="175"/>
        <v>1301.3879999999997</v>
      </c>
      <c r="T211" s="69">
        <f t="shared" si="175"/>
        <v>1373.6879999999996</v>
      </c>
      <c r="U211" s="69">
        <f t="shared" si="175"/>
        <v>1445.9879999999996</v>
      </c>
      <c r="V211" s="69">
        <f t="shared" si="175"/>
        <v>1518.2879999999996</v>
      </c>
      <c r="W211" s="69">
        <f>(V211+72.3)</f>
        <v>1590.5879999999995</v>
      </c>
      <c r="X211" s="69">
        <f t="shared" si="175"/>
        <v>1662.8879999999995</v>
      </c>
      <c r="Y211" s="69">
        <f t="shared" si="175"/>
        <v>1735.1879999999994</v>
      </c>
      <c r="Z211" s="69">
        <f t="shared" si="175"/>
        <v>1807.4879999999994</v>
      </c>
    </row>
    <row r="212" spans="1:70" ht="15.95" customHeight="1" outlineLevel="2" x14ac:dyDescent="0.3">
      <c r="A212" s="32">
        <v>26</v>
      </c>
      <c r="B212" s="299" t="s">
        <v>443</v>
      </c>
      <c r="C212" s="29" t="s">
        <v>174</v>
      </c>
      <c r="D212" s="32" t="s">
        <v>137</v>
      </c>
      <c r="E212" s="302" t="s">
        <v>25</v>
      </c>
      <c r="F212" s="54" t="s">
        <v>43</v>
      </c>
      <c r="G212" s="55" t="s">
        <v>114</v>
      </c>
      <c r="H212" s="119">
        <v>4.1779999999999999</v>
      </c>
      <c r="I212" s="220">
        <v>0.7</v>
      </c>
      <c r="J212" s="69">
        <v>35</v>
      </c>
      <c r="K212" s="238">
        <f t="shared" si="147"/>
        <v>102.36099999999999</v>
      </c>
      <c r="L212" s="69">
        <f>(K212+10.24)</f>
        <v>112.60099999999998</v>
      </c>
      <c r="M212" s="69">
        <f t="shared" ref="M212:AM212" si="176">(L212+10.24)</f>
        <v>122.84099999999998</v>
      </c>
      <c r="N212" s="69">
        <f t="shared" si="176"/>
        <v>133.08099999999999</v>
      </c>
      <c r="O212" s="69">
        <f t="shared" si="176"/>
        <v>143.321</v>
      </c>
      <c r="P212" s="69">
        <f t="shared" si="176"/>
        <v>153.56100000000001</v>
      </c>
      <c r="Q212" s="69">
        <f t="shared" si="176"/>
        <v>163.80100000000002</v>
      </c>
      <c r="R212" s="69">
        <f t="shared" si="176"/>
        <v>174.04100000000003</v>
      </c>
      <c r="S212" s="69">
        <f t="shared" si="176"/>
        <v>184.28100000000003</v>
      </c>
      <c r="T212" s="69">
        <f t="shared" si="176"/>
        <v>194.52100000000004</v>
      </c>
      <c r="U212" s="69">
        <f t="shared" si="176"/>
        <v>204.76100000000005</v>
      </c>
      <c r="V212" s="69">
        <f t="shared" si="176"/>
        <v>215.00100000000006</v>
      </c>
      <c r="W212" s="69">
        <f t="shared" si="176"/>
        <v>225.24100000000007</v>
      </c>
      <c r="X212" s="69">
        <f t="shared" si="176"/>
        <v>235.48100000000008</v>
      </c>
      <c r="Y212" s="69">
        <f t="shared" si="176"/>
        <v>245.72100000000009</v>
      </c>
      <c r="Z212" s="69">
        <f t="shared" si="176"/>
        <v>255.9610000000001</v>
      </c>
      <c r="AA212" s="69">
        <f t="shared" si="176"/>
        <v>266.20100000000008</v>
      </c>
      <c r="AB212" s="69">
        <f t="shared" si="176"/>
        <v>276.44100000000009</v>
      </c>
      <c r="AC212" s="69">
        <f t="shared" si="176"/>
        <v>286.6810000000001</v>
      </c>
      <c r="AD212" s="69">
        <f t="shared" si="176"/>
        <v>296.92100000000011</v>
      </c>
      <c r="AE212" s="69">
        <f t="shared" si="176"/>
        <v>307.16100000000012</v>
      </c>
      <c r="AF212" s="69">
        <f t="shared" si="176"/>
        <v>317.40100000000012</v>
      </c>
      <c r="AG212" s="69">
        <f t="shared" si="176"/>
        <v>327.64100000000013</v>
      </c>
      <c r="AH212" s="69">
        <f>(AG212+10.24)</f>
        <v>337.88100000000014</v>
      </c>
      <c r="AI212" s="69">
        <f t="shared" si="176"/>
        <v>348.12100000000015</v>
      </c>
      <c r="AJ212" s="69">
        <f>(AI212+10.24)</f>
        <v>358.36100000000016</v>
      </c>
      <c r="AK212" s="69">
        <f t="shared" si="176"/>
        <v>368.60100000000017</v>
      </c>
      <c r="AL212" s="69">
        <f t="shared" si="176"/>
        <v>378.84100000000018</v>
      </c>
      <c r="AM212" s="69">
        <f t="shared" si="176"/>
        <v>389.08100000000019</v>
      </c>
      <c r="AN212" s="69">
        <f>(AM212+10.24)</f>
        <v>399.3210000000002</v>
      </c>
    </row>
    <row r="213" spans="1:70" ht="15.95" customHeight="1" outlineLevel="2" x14ac:dyDescent="0.3">
      <c r="A213" s="32">
        <v>27</v>
      </c>
      <c r="B213" s="299" t="s">
        <v>443</v>
      </c>
      <c r="C213" s="29" t="s">
        <v>175</v>
      </c>
      <c r="D213" s="32" t="s">
        <v>137</v>
      </c>
      <c r="E213" s="33" t="s">
        <v>19</v>
      </c>
      <c r="F213" s="300" t="s">
        <v>19</v>
      </c>
      <c r="G213" s="300" t="s">
        <v>114</v>
      </c>
      <c r="H213" s="119">
        <v>19.079999999999998</v>
      </c>
      <c r="I213" s="55">
        <v>1.2</v>
      </c>
      <c r="J213" s="69">
        <v>35</v>
      </c>
      <c r="K213" s="238">
        <f t="shared" si="147"/>
        <v>801.3599999999999</v>
      </c>
      <c r="L213" s="69">
        <f>(K213+80.14)</f>
        <v>881.49999999999989</v>
      </c>
      <c r="M213" s="69">
        <f t="shared" ref="M213:Z213" si="177">(L213+80.14)</f>
        <v>961.63999999999987</v>
      </c>
      <c r="N213" s="69">
        <f t="shared" si="177"/>
        <v>1041.78</v>
      </c>
      <c r="O213" s="69">
        <f t="shared" si="177"/>
        <v>1121.92</v>
      </c>
      <c r="P213" s="69">
        <f t="shared" si="177"/>
        <v>1202.0600000000002</v>
      </c>
      <c r="Q213" s="69">
        <f t="shared" si="177"/>
        <v>1282.2000000000003</v>
      </c>
      <c r="R213" s="69">
        <f t="shared" si="177"/>
        <v>1362.3400000000004</v>
      </c>
      <c r="S213" s="69">
        <f t="shared" si="177"/>
        <v>1442.4800000000005</v>
      </c>
      <c r="T213" s="69">
        <f t="shared" si="177"/>
        <v>1522.6200000000006</v>
      </c>
      <c r="U213" s="69">
        <f t="shared" si="177"/>
        <v>1602.7600000000007</v>
      </c>
      <c r="V213" s="69">
        <f t="shared" si="177"/>
        <v>1682.9000000000008</v>
      </c>
      <c r="W213" s="69">
        <f t="shared" si="177"/>
        <v>1763.0400000000009</v>
      </c>
      <c r="X213" s="69">
        <f t="shared" si="177"/>
        <v>1843.180000000001</v>
      </c>
      <c r="Y213" s="69">
        <f t="shared" si="177"/>
        <v>1923.3200000000011</v>
      </c>
      <c r="Z213" s="69">
        <f t="shared" si="177"/>
        <v>2003.4600000000012</v>
      </c>
      <c r="AA213" s="69"/>
      <c r="AB213" s="69"/>
    </row>
    <row r="214" spans="1:70" s="2" customFormat="1" ht="15.95" customHeight="1" outlineLevel="2" x14ac:dyDescent="0.3">
      <c r="A214" s="32">
        <v>28</v>
      </c>
      <c r="B214" s="299" t="s">
        <v>443</v>
      </c>
      <c r="C214" s="29" t="s">
        <v>176</v>
      </c>
      <c r="D214" s="32" t="s">
        <v>41</v>
      </c>
      <c r="E214" s="33" t="s">
        <v>17</v>
      </c>
      <c r="F214" s="300" t="s">
        <v>17</v>
      </c>
      <c r="G214" s="43" t="s">
        <v>30</v>
      </c>
      <c r="H214" s="119">
        <v>9.5250000000000004</v>
      </c>
      <c r="I214" s="62">
        <v>1.2</v>
      </c>
      <c r="J214" s="69">
        <v>35</v>
      </c>
      <c r="K214" s="238">
        <f t="shared" si="147"/>
        <v>400.05</v>
      </c>
      <c r="L214" s="69">
        <f>(K214+40.01)</f>
        <v>440.06</v>
      </c>
      <c r="M214" s="69">
        <f t="shared" ref="M214:Z214" si="178">(L214+40.01)</f>
        <v>480.07</v>
      </c>
      <c r="N214" s="69">
        <f t="shared" si="178"/>
        <v>520.08000000000004</v>
      </c>
      <c r="O214" s="69">
        <f t="shared" si="178"/>
        <v>560.09</v>
      </c>
      <c r="P214" s="69">
        <f t="shared" si="178"/>
        <v>600.1</v>
      </c>
      <c r="Q214" s="69">
        <f t="shared" si="178"/>
        <v>640.11</v>
      </c>
      <c r="R214" s="69">
        <f t="shared" si="178"/>
        <v>680.12</v>
      </c>
      <c r="S214" s="69">
        <f t="shared" si="178"/>
        <v>720.13</v>
      </c>
      <c r="T214" s="69">
        <f t="shared" si="178"/>
        <v>760.14</v>
      </c>
      <c r="U214" s="69">
        <f t="shared" si="178"/>
        <v>800.15</v>
      </c>
      <c r="V214" s="69">
        <f t="shared" si="178"/>
        <v>840.16</v>
      </c>
      <c r="W214" s="69">
        <f t="shared" si="178"/>
        <v>880.17</v>
      </c>
      <c r="X214" s="69">
        <f t="shared" si="178"/>
        <v>920.18</v>
      </c>
      <c r="Y214" s="69">
        <f t="shared" si="178"/>
        <v>960.18999999999994</v>
      </c>
      <c r="Z214" s="69">
        <f t="shared" si="178"/>
        <v>1000.1999999999999</v>
      </c>
      <c r="AA214" s="9"/>
      <c r="AB214" s="9"/>
      <c r="AC214" s="9"/>
      <c r="AD214" s="9"/>
      <c r="AE214" s="9"/>
      <c r="AF214" s="9"/>
      <c r="AG214" s="9"/>
      <c r="AH214" s="9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</row>
    <row r="215" spans="1:70" s="2" customFormat="1" ht="15.95" customHeight="1" outlineLevel="2" x14ac:dyDescent="0.3">
      <c r="A215" s="32">
        <v>29</v>
      </c>
      <c r="B215" s="299" t="s">
        <v>443</v>
      </c>
      <c r="C215" s="110" t="s">
        <v>232</v>
      </c>
      <c r="D215" s="32" t="s">
        <v>37</v>
      </c>
      <c r="E215" s="33" t="s">
        <v>39</v>
      </c>
      <c r="F215" s="300" t="s">
        <v>43</v>
      </c>
      <c r="G215" s="43" t="s">
        <v>30</v>
      </c>
      <c r="H215" s="119">
        <v>4.4619999999999997</v>
      </c>
      <c r="I215" s="220">
        <v>0.7</v>
      </c>
      <c r="J215" s="69">
        <v>35</v>
      </c>
      <c r="K215" s="238">
        <f t="shared" si="147"/>
        <v>109.31899999999999</v>
      </c>
      <c r="L215" s="69">
        <f>(K215+10.93)</f>
        <v>120.249</v>
      </c>
      <c r="M215" s="69">
        <f t="shared" ref="M215:AQ215" si="179">(L215+10.93)</f>
        <v>131.179</v>
      </c>
      <c r="N215" s="69">
        <f t="shared" si="179"/>
        <v>142.10900000000001</v>
      </c>
      <c r="O215" s="69">
        <f t="shared" si="179"/>
        <v>153.03900000000002</v>
      </c>
      <c r="P215" s="69">
        <f t="shared" si="179"/>
        <v>163.96900000000002</v>
      </c>
      <c r="Q215" s="69">
        <f t="shared" si="179"/>
        <v>174.89900000000003</v>
      </c>
      <c r="R215" s="69">
        <f t="shared" si="179"/>
        <v>185.82900000000004</v>
      </c>
      <c r="S215" s="69">
        <f t="shared" si="179"/>
        <v>196.75900000000004</v>
      </c>
      <c r="T215" s="69">
        <f t="shared" si="179"/>
        <v>207.68900000000005</v>
      </c>
      <c r="U215" s="69">
        <f t="shared" si="179"/>
        <v>218.61900000000006</v>
      </c>
      <c r="V215" s="69">
        <f t="shared" si="179"/>
        <v>229.54900000000006</v>
      </c>
      <c r="W215" s="69">
        <f t="shared" si="179"/>
        <v>240.47900000000007</v>
      </c>
      <c r="X215" s="69">
        <f t="shared" si="179"/>
        <v>251.40900000000008</v>
      </c>
      <c r="Y215" s="69">
        <f t="shared" si="179"/>
        <v>262.33900000000006</v>
      </c>
      <c r="Z215" s="69">
        <f t="shared" si="179"/>
        <v>273.26900000000006</v>
      </c>
      <c r="AA215" s="69">
        <f t="shared" si="179"/>
        <v>284.19900000000007</v>
      </c>
      <c r="AB215" s="69">
        <f t="shared" si="179"/>
        <v>295.12900000000008</v>
      </c>
      <c r="AC215" s="69">
        <f>(AB215+10.93)</f>
        <v>306.05900000000008</v>
      </c>
      <c r="AD215" s="69">
        <f t="shared" si="179"/>
        <v>316.98900000000009</v>
      </c>
      <c r="AE215" s="69">
        <f t="shared" si="179"/>
        <v>327.9190000000001</v>
      </c>
      <c r="AF215" s="69">
        <f t="shared" si="179"/>
        <v>338.8490000000001</v>
      </c>
      <c r="AG215" s="69">
        <f t="shared" si="179"/>
        <v>349.77900000000011</v>
      </c>
      <c r="AH215" s="69">
        <f t="shared" si="179"/>
        <v>360.70900000000012</v>
      </c>
      <c r="AI215" s="69">
        <f>(AH215+10.93)</f>
        <v>371.63900000000012</v>
      </c>
      <c r="AJ215" s="69">
        <f t="shared" si="179"/>
        <v>382.56900000000013</v>
      </c>
      <c r="AK215" s="69">
        <f t="shared" si="179"/>
        <v>393.49900000000014</v>
      </c>
      <c r="AL215" s="69">
        <f t="shared" si="179"/>
        <v>404.42900000000014</v>
      </c>
      <c r="AM215" s="69">
        <f t="shared" si="179"/>
        <v>415.35900000000015</v>
      </c>
      <c r="AN215" s="69">
        <f t="shared" si="179"/>
        <v>426.28900000000016</v>
      </c>
      <c r="AO215" s="69">
        <f t="shared" si="179"/>
        <v>437.21900000000016</v>
      </c>
      <c r="AP215" s="69">
        <f t="shared" si="179"/>
        <v>448.14900000000017</v>
      </c>
      <c r="AQ215" s="69">
        <f t="shared" si="179"/>
        <v>459.07900000000018</v>
      </c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</row>
    <row r="216" spans="1:70" s="2" customFormat="1" ht="15.95" customHeight="1" outlineLevel="2" x14ac:dyDescent="0.3">
      <c r="A216" s="32">
        <v>30</v>
      </c>
      <c r="B216" s="299" t="s">
        <v>443</v>
      </c>
      <c r="C216" s="46" t="s">
        <v>423</v>
      </c>
      <c r="D216" s="46" t="s">
        <v>430</v>
      </c>
      <c r="E216" s="44" t="s">
        <v>17</v>
      </c>
      <c r="F216" s="300" t="s">
        <v>17</v>
      </c>
      <c r="G216" s="45" t="s">
        <v>368</v>
      </c>
      <c r="H216" s="46">
        <v>2.9340000000000002</v>
      </c>
      <c r="I216" s="62">
        <v>1.2</v>
      </c>
      <c r="J216" s="69">
        <v>35</v>
      </c>
      <c r="K216" s="238">
        <f t="shared" si="147"/>
        <v>123.22799999999999</v>
      </c>
      <c r="L216" s="69">
        <f>(K216+12.32)</f>
        <v>135.548</v>
      </c>
      <c r="M216" s="69">
        <f t="shared" ref="M216:AA216" si="180">(L216+12.32)</f>
        <v>147.86799999999999</v>
      </c>
      <c r="N216" s="69">
        <f t="shared" si="180"/>
        <v>160.18799999999999</v>
      </c>
      <c r="O216" s="69">
        <f t="shared" si="180"/>
        <v>172.50799999999998</v>
      </c>
      <c r="P216" s="69">
        <f t="shared" si="180"/>
        <v>184.82799999999997</v>
      </c>
      <c r="Q216" s="69">
        <f t="shared" si="180"/>
        <v>197.14799999999997</v>
      </c>
      <c r="R216" s="69">
        <f t="shared" si="180"/>
        <v>209.46799999999996</v>
      </c>
      <c r="S216" s="69">
        <f t="shared" si="180"/>
        <v>221.78799999999995</v>
      </c>
      <c r="T216" s="69">
        <f t="shared" si="180"/>
        <v>234.10799999999995</v>
      </c>
      <c r="U216" s="69">
        <f t="shared" si="180"/>
        <v>246.42799999999994</v>
      </c>
      <c r="V216" s="69">
        <f t="shared" si="180"/>
        <v>258.74799999999993</v>
      </c>
      <c r="W216" s="69">
        <f t="shared" si="180"/>
        <v>271.06799999999993</v>
      </c>
      <c r="X216" s="69">
        <f t="shared" si="180"/>
        <v>283.38799999999992</v>
      </c>
      <c r="Y216" s="69">
        <f t="shared" si="180"/>
        <v>295.70799999999991</v>
      </c>
      <c r="Z216" s="69">
        <f t="shared" si="180"/>
        <v>308.02799999999991</v>
      </c>
      <c r="AA216" s="69">
        <f t="shared" si="180"/>
        <v>320.3479999999999</v>
      </c>
      <c r="AB216" s="9"/>
      <c r="AC216" s="9"/>
      <c r="AD216" s="9"/>
      <c r="AE216" s="9"/>
      <c r="AF216" s="9"/>
      <c r="AG216" s="9"/>
      <c r="AH216" s="9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</row>
    <row r="217" spans="1:70" s="2" customFormat="1" ht="15.95" customHeight="1" outlineLevel="2" x14ac:dyDescent="0.3">
      <c r="A217" s="32">
        <v>31</v>
      </c>
      <c r="B217" s="299" t="s">
        <v>443</v>
      </c>
      <c r="C217" s="46" t="s">
        <v>424</v>
      </c>
      <c r="D217" s="46" t="s">
        <v>430</v>
      </c>
      <c r="E217" s="44" t="s">
        <v>17</v>
      </c>
      <c r="F217" s="300" t="s">
        <v>17</v>
      </c>
      <c r="G217" s="43" t="s">
        <v>368</v>
      </c>
      <c r="H217" s="121">
        <v>2</v>
      </c>
      <c r="I217" s="62">
        <v>1.2</v>
      </c>
      <c r="J217" s="69">
        <v>35</v>
      </c>
      <c r="K217" s="238">
        <f t="shared" si="147"/>
        <v>84</v>
      </c>
      <c r="L217" s="69">
        <f>(K217+8.4)</f>
        <v>92.4</v>
      </c>
      <c r="M217" s="69">
        <f t="shared" ref="M217:AA217" si="181">(L217+8.4)</f>
        <v>100.80000000000001</v>
      </c>
      <c r="N217" s="69">
        <f t="shared" si="181"/>
        <v>109.20000000000002</v>
      </c>
      <c r="O217" s="69">
        <f t="shared" si="181"/>
        <v>117.60000000000002</v>
      </c>
      <c r="P217" s="69">
        <f t="shared" si="181"/>
        <v>126.00000000000003</v>
      </c>
      <c r="Q217" s="69">
        <f t="shared" si="181"/>
        <v>134.40000000000003</v>
      </c>
      <c r="R217" s="69">
        <f t="shared" si="181"/>
        <v>142.80000000000004</v>
      </c>
      <c r="S217" s="69">
        <f t="shared" si="181"/>
        <v>151.20000000000005</v>
      </c>
      <c r="T217" s="69">
        <f t="shared" si="181"/>
        <v>159.60000000000005</v>
      </c>
      <c r="U217" s="69">
        <f t="shared" si="181"/>
        <v>168.00000000000006</v>
      </c>
      <c r="V217" s="69">
        <f t="shared" si="181"/>
        <v>176.40000000000006</v>
      </c>
      <c r="W217" s="69">
        <f t="shared" si="181"/>
        <v>184.80000000000007</v>
      </c>
      <c r="X217" s="69">
        <f t="shared" si="181"/>
        <v>193.20000000000007</v>
      </c>
      <c r="Y217" s="69">
        <f t="shared" si="181"/>
        <v>201.60000000000008</v>
      </c>
      <c r="Z217" s="69">
        <f t="shared" si="181"/>
        <v>210.00000000000009</v>
      </c>
      <c r="AA217" s="69">
        <f t="shared" si="181"/>
        <v>218.40000000000009</v>
      </c>
      <c r="AB217" s="69"/>
      <c r="AC217" s="69"/>
      <c r="AD217" s="69"/>
      <c r="AE217" s="69"/>
      <c r="AF217" s="9"/>
      <c r="AG217" s="9"/>
      <c r="AH217" s="9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</row>
    <row r="218" spans="1:70" s="2" customFormat="1" ht="15.95" customHeight="1" outlineLevel="2" x14ac:dyDescent="0.3">
      <c r="A218" s="32">
        <v>32</v>
      </c>
      <c r="B218" s="299" t="s">
        <v>443</v>
      </c>
      <c r="C218" s="46" t="s">
        <v>425</v>
      </c>
      <c r="D218" s="46" t="s">
        <v>431</v>
      </c>
      <c r="E218" s="44" t="s">
        <v>43</v>
      </c>
      <c r="F218" s="42" t="s">
        <v>43</v>
      </c>
      <c r="G218" s="43" t="s">
        <v>368</v>
      </c>
      <c r="H218" s="46">
        <v>3.2069999999999999</v>
      </c>
      <c r="I218" s="220">
        <v>0.7</v>
      </c>
      <c r="J218" s="69">
        <v>35</v>
      </c>
      <c r="K218" s="238">
        <f t="shared" si="147"/>
        <v>78.5715</v>
      </c>
      <c r="L218" s="69">
        <f>(K218+7.86)</f>
        <v>86.4315</v>
      </c>
      <c r="M218" s="69">
        <f t="shared" ref="M218:AO218" si="182">(L218+7.86)</f>
        <v>94.291499999999999</v>
      </c>
      <c r="N218" s="69">
        <f t="shared" si="182"/>
        <v>102.1515</v>
      </c>
      <c r="O218" s="69">
        <f t="shared" si="182"/>
        <v>110.0115</v>
      </c>
      <c r="P218" s="69">
        <f t="shared" si="182"/>
        <v>117.8715</v>
      </c>
      <c r="Q218" s="69">
        <f t="shared" si="182"/>
        <v>125.7315</v>
      </c>
      <c r="R218" s="69">
        <f t="shared" si="182"/>
        <v>133.5915</v>
      </c>
      <c r="S218" s="69">
        <f t="shared" si="182"/>
        <v>141.45150000000001</v>
      </c>
      <c r="T218" s="69">
        <f t="shared" si="182"/>
        <v>149.31150000000002</v>
      </c>
      <c r="U218" s="69">
        <f t="shared" si="182"/>
        <v>157.17150000000004</v>
      </c>
      <c r="V218" s="69">
        <f t="shared" si="182"/>
        <v>165.03150000000005</v>
      </c>
      <c r="W218" s="69">
        <f t="shared" si="182"/>
        <v>172.89150000000006</v>
      </c>
      <c r="X218" s="69">
        <f t="shared" si="182"/>
        <v>180.75150000000008</v>
      </c>
      <c r="Y218" s="69">
        <f t="shared" si="182"/>
        <v>188.61150000000009</v>
      </c>
      <c r="Z218" s="69">
        <f t="shared" si="182"/>
        <v>196.47150000000011</v>
      </c>
      <c r="AA218" s="69">
        <f t="shared" si="182"/>
        <v>204.33150000000012</v>
      </c>
      <c r="AB218" s="69">
        <f t="shared" si="182"/>
        <v>212.19150000000013</v>
      </c>
      <c r="AC218" s="69">
        <f t="shared" si="182"/>
        <v>220.05150000000015</v>
      </c>
      <c r="AD218" s="69">
        <f t="shared" si="182"/>
        <v>227.91150000000016</v>
      </c>
      <c r="AE218" s="69">
        <f t="shared" si="182"/>
        <v>235.77150000000017</v>
      </c>
      <c r="AF218" s="69">
        <f t="shared" si="182"/>
        <v>243.63150000000019</v>
      </c>
      <c r="AG218" s="69">
        <f t="shared" si="182"/>
        <v>251.4915000000002</v>
      </c>
      <c r="AH218" s="69">
        <f t="shared" si="182"/>
        <v>259.35150000000021</v>
      </c>
      <c r="AI218" s="69">
        <f t="shared" si="182"/>
        <v>267.21150000000023</v>
      </c>
      <c r="AJ218" s="69">
        <f t="shared" si="182"/>
        <v>275.07150000000024</v>
      </c>
      <c r="AK218" s="69">
        <f>(AJ218+7.86)</f>
        <v>282.93150000000026</v>
      </c>
      <c r="AL218" s="69">
        <f t="shared" si="182"/>
        <v>290.79150000000027</v>
      </c>
      <c r="AM218" s="69">
        <f t="shared" si="182"/>
        <v>298.65150000000028</v>
      </c>
      <c r="AN218" s="69">
        <f t="shared" si="182"/>
        <v>306.5115000000003</v>
      </c>
      <c r="AO218" s="69">
        <f t="shared" si="182"/>
        <v>314.37150000000031</v>
      </c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</row>
    <row r="219" spans="1:70" s="2" customFormat="1" ht="15.95" customHeight="1" outlineLevel="2" x14ac:dyDescent="0.3">
      <c r="A219" s="32">
        <v>33</v>
      </c>
      <c r="B219" s="299" t="s">
        <v>443</v>
      </c>
      <c r="C219" s="29" t="s">
        <v>165</v>
      </c>
      <c r="D219" s="32" t="s">
        <v>37</v>
      </c>
      <c r="E219" s="33" t="s">
        <v>38</v>
      </c>
      <c r="F219" s="300" t="s">
        <v>38</v>
      </c>
      <c r="G219" s="43" t="s">
        <v>30</v>
      </c>
      <c r="H219" s="119">
        <v>5.7</v>
      </c>
      <c r="I219" s="220">
        <v>0.7</v>
      </c>
      <c r="J219" s="69">
        <v>35</v>
      </c>
      <c r="K219" s="238">
        <f t="shared" si="147"/>
        <v>139.65</v>
      </c>
      <c r="L219" s="69">
        <f>(K219+13.97)</f>
        <v>153.62</v>
      </c>
      <c r="M219" s="69">
        <f t="shared" ref="M219:AQ219" si="183">(L219+13.97)</f>
        <v>167.59</v>
      </c>
      <c r="N219" s="69">
        <f t="shared" si="183"/>
        <v>181.56</v>
      </c>
      <c r="O219" s="69">
        <f t="shared" si="183"/>
        <v>195.53</v>
      </c>
      <c r="P219" s="69">
        <f t="shared" si="183"/>
        <v>209.5</v>
      </c>
      <c r="Q219" s="69">
        <f t="shared" si="183"/>
        <v>223.47</v>
      </c>
      <c r="R219" s="69">
        <f t="shared" si="183"/>
        <v>237.44</v>
      </c>
      <c r="S219" s="69">
        <f t="shared" si="183"/>
        <v>251.41</v>
      </c>
      <c r="T219" s="69">
        <f t="shared" si="183"/>
        <v>265.38</v>
      </c>
      <c r="U219" s="69">
        <f t="shared" si="183"/>
        <v>279.35000000000002</v>
      </c>
      <c r="V219" s="69">
        <f t="shared" si="183"/>
        <v>293.32000000000005</v>
      </c>
      <c r="W219" s="69">
        <f t="shared" si="183"/>
        <v>307.29000000000008</v>
      </c>
      <c r="X219" s="69">
        <f t="shared" si="183"/>
        <v>321.2600000000001</v>
      </c>
      <c r="Y219" s="69">
        <f t="shared" si="183"/>
        <v>335.23000000000013</v>
      </c>
      <c r="Z219" s="69">
        <f t="shared" si="183"/>
        <v>349.20000000000016</v>
      </c>
      <c r="AA219" s="69">
        <f t="shared" si="183"/>
        <v>363.17000000000019</v>
      </c>
      <c r="AB219" s="69">
        <f t="shared" si="183"/>
        <v>377.14000000000021</v>
      </c>
      <c r="AC219" s="69">
        <f t="shared" si="183"/>
        <v>391.11000000000024</v>
      </c>
      <c r="AD219" s="69">
        <f t="shared" si="183"/>
        <v>405.08000000000027</v>
      </c>
      <c r="AE219" s="69">
        <f t="shared" si="183"/>
        <v>419.0500000000003</v>
      </c>
      <c r="AF219" s="69">
        <f t="shared" si="183"/>
        <v>433.02000000000032</v>
      </c>
      <c r="AG219" s="69">
        <f t="shared" si="183"/>
        <v>446.99000000000035</v>
      </c>
      <c r="AH219" s="69">
        <f t="shared" si="183"/>
        <v>460.96000000000038</v>
      </c>
      <c r="AI219" s="69">
        <f t="shared" si="183"/>
        <v>474.9300000000004</v>
      </c>
      <c r="AJ219" s="69">
        <f t="shared" si="183"/>
        <v>488.90000000000043</v>
      </c>
      <c r="AK219" s="69">
        <f t="shared" si="183"/>
        <v>502.87000000000046</v>
      </c>
      <c r="AL219" s="69">
        <f t="shared" si="183"/>
        <v>516.84000000000049</v>
      </c>
      <c r="AM219" s="69">
        <f t="shared" si="183"/>
        <v>530.81000000000051</v>
      </c>
      <c r="AN219" s="69">
        <f t="shared" si="183"/>
        <v>544.78000000000054</v>
      </c>
      <c r="AO219" s="69">
        <f t="shared" si="183"/>
        <v>558.75000000000057</v>
      </c>
      <c r="AP219" s="69">
        <f t="shared" si="183"/>
        <v>572.7200000000006</v>
      </c>
      <c r="AQ219" s="69">
        <f t="shared" si="183"/>
        <v>586.69000000000062</v>
      </c>
      <c r="AR219" s="69"/>
      <c r="AS219" s="69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</row>
    <row r="220" spans="1:70" s="2" customFormat="1" ht="15.95" customHeight="1" outlineLevel="2" x14ac:dyDescent="0.3">
      <c r="A220" s="32">
        <v>34</v>
      </c>
      <c r="B220" s="299" t="s">
        <v>443</v>
      </c>
      <c r="C220" s="46" t="s">
        <v>426</v>
      </c>
      <c r="D220" s="46" t="s">
        <v>431</v>
      </c>
      <c r="E220" s="44" t="s">
        <v>17</v>
      </c>
      <c r="F220" s="42" t="s">
        <v>17</v>
      </c>
      <c r="G220" s="43" t="s">
        <v>368</v>
      </c>
      <c r="H220" s="46">
        <v>3.915</v>
      </c>
      <c r="I220" s="62">
        <v>1.2</v>
      </c>
      <c r="J220" s="69">
        <v>35</v>
      </c>
      <c r="K220" s="238">
        <f t="shared" si="147"/>
        <v>164.42999999999998</v>
      </c>
      <c r="L220" s="69">
        <f>(K220+16.44)</f>
        <v>180.86999999999998</v>
      </c>
      <c r="M220" s="69">
        <f t="shared" ref="M220:AA220" si="184">(L220+16.44)</f>
        <v>197.30999999999997</v>
      </c>
      <c r="N220" s="69">
        <f t="shared" si="184"/>
        <v>213.74999999999997</v>
      </c>
      <c r="O220" s="69">
        <f t="shared" si="184"/>
        <v>230.18999999999997</v>
      </c>
      <c r="P220" s="69">
        <f t="shared" si="184"/>
        <v>246.62999999999997</v>
      </c>
      <c r="Q220" s="69">
        <f t="shared" si="184"/>
        <v>263.07</v>
      </c>
      <c r="R220" s="69">
        <f t="shared" si="184"/>
        <v>279.51</v>
      </c>
      <c r="S220" s="69">
        <f t="shared" si="184"/>
        <v>295.95</v>
      </c>
      <c r="T220" s="69">
        <f t="shared" si="184"/>
        <v>312.39</v>
      </c>
      <c r="U220" s="69">
        <f t="shared" si="184"/>
        <v>328.83</v>
      </c>
      <c r="V220" s="69">
        <f t="shared" si="184"/>
        <v>345.27</v>
      </c>
      <c r="W220" s="69">
        <f t="shared" si="184"/>
        <v>361.71</v>
      </c>
      <c r="X220" s="69">
        <f t="shared" si="184"/>
        <v>378.15</v>
      </c>
      <c r="Y220" s="69">
        <f t="shared" si="184"/>
        <v>394.59</v>
      </c>
      <c r="Z220" s="69">
        <f t="shared" si="184"/>
        <v>411.03</v>
      </c>
      <c r="AA220" s="69">
        <f t="shared" si="184"/>
        <v>427.46999999999997</v>
      </c>
      <c r="AB220" s="9"/>
      <c r="AC220" s="9"/>
      <c r="AD220" s="9"/>
      <c r="AE220" s="9"/>
      <c r="AF220" s="9"/>
      <c r="AG220" s="9"/>
      <c r="AH220" s="9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</row>
    <row r="221" spans="1:70" s="2" customFormat="1" ht="15.95" customHeight="1" outlineLevel="2" x14ac:dyDescent="0.3">
      <c r="A221" s="32">
        <v>35</v>
      </c>
      <c r="B221" s="299" t="s">
        <v>443</v>
      </c>
      <c r="C221" s="46" t="s">
        <v>427</v>
      </c>
      <c r="D221" s="46" t="s">
        <v>431</v>
      </c>
      <c r="E221" s="44" t="s">
        <v>38</v>
      </c>
      <c r="F221" s="42" t="s">
        <v>38</v>
      </c>
      <c r="G221" s="43" t="s">
        <v>368</v>
      </c>
      <c r="H221" s="46">
        <v>2.0009999999999999</v>
      </c>
      <c r="I221" s="220">
        <v>0.7</v>
      </c>
      <c r="J221" s="69">
        <v>35</v>
      </c>
      <c r="K221" s="238">
        <f t="shared" si="147"/>
        <v>49.024499999999996</v>
      </c>
      <c r="L221" s="69">
        <f>(K221+4.9)</f>
        <v>53.924499999999995</v>
      </c>
      <c r="M221" s="69">
        <f t="shared" ref="M221:AP221" si="185">(L221+4.9)</f>
        <v>58.824499999999993</v>
      </c>
      <c r="N221" s="69">
        <f t="shared" si="185"/>
        <v>63.724499999999992</v>
      </c>
      <c r="O221" s="69">
        <f t="shared" si="185"/>
        <v>68.624499999999998</v>
      </c>
      <c r="P221" s="69">
        <f t="shared" si="185"/>
        <v>73.524500000000003</v>
      </c>
      <c r="Q221" s="69">
        <f t="shared" si="185"/>
        <v>78.424500000000009</v>
      </c>
      <c r="R221" s="69">
        <f t="shared" si="185"/>
        <v>83.324500000000015</v>
      </c>
      <c r="S221" s="69">
        <f t="shared" si="185"/>
        <v>88.22450000000002</v>
      </c>
      <c r="T221" s="69">
        <f t="shared" si="185"/>
        <v>93.124500000000026</v>
      </c>
      <c r="U221" s="69">
        <f t="shared" si="185"/>
        <v>98.024500000000032</v>
      </c>
      <c r="V221" s="69">
        <f t="shared" si="185"/>
        <v>102.92450000000004</v>
      </c>
      <c r="W221" s="69">
        <f>(V221+4.9)</f>
        <v>107.82450000000004</v>
      </c>
      <c r="X221" s="69">
        <f t="shared" si="185"/>
        <v>112.72450000000005</v>
      </c>
      <c r="Y221" s="69">
        <f t="shared" si="185"/>
        <v>117.62450000000005</v>
      </c>
      <c r="Z221" s="69">
        <f t="shared" si="185"/>
        <v>122.52450000000006</v>
      </c>
      <c r="AA221" s="69">
        <f t="shared" si="185"/>
        <v>127.42450000000007</v>
      </c>
      <c r="AB221" s="69">
        <f>(AA221+4.9)</f>
        <v>132.32450000000006</v>
      </c>
      <c r="AC221" s="69">
        <f t="shared" si="185"/>
        <v>137.22450000000006</v>
      </c>
      <c r="AD221" s="69">
        <f t="shared" si="185"/>
        <v>142.12450000000007</v>
      </c>
      <c r="AE221" s="69">
        <f t="shared" si="185"/>
        <v>147.02450000000007</v>
      </c>
      <c r="AF221" s="69">
        <f t="shared" si="185"/>
        <v>151.92450000000008</v>
      </c>
      <c r="AG221" s="69">
        <f t="shared" si="185"/>
        <v>156.82450000000009</v>
      </c>
      <c r="AH221" s="69">
        <f t="shared" si="185"/>
        <v>161.72450000000009</v>
      </c>
      <c r="AI221" s="69">
        <f>(AH221+4.9)</f>
        <v>166.6245000000001</v>
      </c>
      <c r="AJ221" s="69">
        <f t="shared" si="185"/>
        <v>171.5245000000001</v>
      </c>
      <c r="AK221" s="69">
        <f t="shared" si="185"/>
        <v>176.42450000000011</v>
      </c>
      <c r="AL221" s="69">
        <f t="shared" si="185"/>
        <v>181.32450000000011</v>
      </c>
      <c r="AM221" s="69">
        <f>(AL221+4.9)</f>
        <v>186.22450000000012</v>
      </c>
      <c r="AN221" s="69">
        <f t="shared" si="185"/>
        <v>191.12450000000013</v>
      </c>
      <c r="AO221" s="69">
        <f t="shared" si="185"/>
        <v>196.02450000000013</v>
      </c>
      <c r="AP221" s="69">
        <f t="shared" si="185"/>
        <v>200.92450000000014</v>
      </c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</row>
    <row r="222" spans="1:70" s="96" customFormat="1" ht="15.95" customHeight="1" outlineLevel="2" x14ac:dyDescent="0.3">
      <c r="A222" s="32">
        <v>36</v>
      </c>
      <c r="B222" s="299" t="s">
        <v>443</v>
      </c>
      <c r="C222" s="46" t="s">
        <v>786</v>
      </c>
      <c r="D222" s="46" t="s">
        <v>787</v>
      </c>
      <c r="E222" s="44"/>
      <c r="F222" s="42" t="s">
        <v>38</v>
      </c>
      <c r="G222" s="43" t="s">
        <v>368</v>
      </c>
      <c r="H222" s="121">
        <v>3.8</v>
      </c>
      <c r="I222" s="220">
        <v>0.7</v>
      </c>
      <c r="J222" s="69">
        <v>35</v>
      </c>
      <c r="K222" s="238">
        <f t="shared" si="147"/>
        <v>93.1</v>
      </c>
      <c r="L222" s="69">
        <f>(K222+9.31)</f>
        <v>102.41</v>
      </c>
      <c r="M222" s="69">
        <f t="shared" ref="M222:AP222" si="186">(L222+9.31)</f>
        <v>111.72</v>
      </c>
      <c r="N222" s="69">
        <f t="shared" si="186"/>
        <v>121.03</v>
      </c>
      <c r="O222" s="69">
        <f t="shared" si="186"/>
        <v>130.34</v>
      </c>
      <c r="P222" s="69">
        <f t="shared" si="186"/>
        <v>139.65</v>
      </c>
      <c r="Q222" s="69">
        <f t="shared" si="186"/>
        <v>148.96</v>
      </c>
      <c r="R222" s="69">
        <f t="shared" si="186"/>
        <v>158.27000000000001</v>
      </c>
      <c r="S222" s="69">
        <f t="shared" si="186"/>
        <v>167.58</v>
      </c>
      <c r="T222" s="69">
        <f t="shared" si="186"/>
        <v>176.89000000000001</v>
      </c>
      <c r="U222" s="69">
        <f t="shared" si="186"/>
        <v>186.20000000000002</v>
      </c>
      <c r="V222" s="69">
        <f t="shared" si="186"/>
        <v>195.51000000000002</v>
      </c>
      <c r="W222" s="69">
        <f t="shared" si="186"/>
        <v>204.82000000000002</v>
      </c>
      <c r="X222" s="69">
        <f t="shared" si="186"/>
        <v>214.13000000000002</v>
      </c>
      <c r="Y222" s="69">
        <f t="shared" si="186"/>
        <v>223.44000000000003</v>
      </c>
      <c r="Z222" s="69">
        <f t="shared" si="186"/>
        <v>232.75000000000003</v>
      </c>
      <c r="AA222" s="69">
        <f t="shared" si="186"/>
        <v>242.06000000000003</v>
      </c>
      <c r="AB222" s="69">
        <f t="shared" si="186"/>
        <v>251.37000000000003</v>
      </c>
      <c r="AC222" s="69">
        <f t="shared" si="186"/>
        <v>260.68</v>
      </c>
      <c r="AD222" s="69">
        <f t="shared" si="186"/>
        <v>269.99</v>
      </c>
      <c r="AE222" s="69">
        <f t="shared" si="186"/>
        <v>279.3</v>
      </c>
      <c r="AF222" s="69">
        <f t="shared" si="186"/>
        <v>288.61</v>
      </c>
      <c r="AG222" s="69">
        <f t="shared" si="186"/>
        <v>297.92</v>
      </c>
      <c r="AH222" s="69">
        <f t="shared" si="186"/>
        <v>307.23</v>
      </c>
      <c r="AI222" s="69">
        <f t="shared" si="186"/>
        <v>316.54000000000002</v>
      </c>
      <c r="AJ222" s="69">
        <f t="shared" si="186"/>
        <v>325.85000000000002</v>
      </c>
      <c r="AK222" s="69">
        <f t="shared" si="186"/>
        <v>335.16</v>
      </c>
      <c r="AL222" s="69">
        <f t="shared" si="186"/>
        <v>344.47</v>
      </c>
      <c r="AM222" s="69">
        <f t="shared" si="186"/>
        <v>353.78000000000003</v>
      </c>
      <c r="AN222" s="69">
        <f t="shared" si="186"/>
        <v>363.09000000000003</v>
      </c>
      <c r="AO222" s="69">
        <f t="shared" si="186"/>
        <v>372.40000000000003</v>
      </c>
      <c r="AP222" s="69">
        <f t="shared" si="186"/>
        <v>381.71000000000004</v>
      </c>
    </row>
    <row r="223" spans="1:70" s="96" customFormat="1" ht="15.95" customHeight="1" outlineLevel="2" x14ac:dyDescent="0.3">
      <c r="A223" s="32">
        <v>37</v>
      </c>
      <c r="B223" s="299" t="s">
        <v>443</v>
      </c>
      <c r="C223" s="46" t="s">
        <v>788</v>
      </c>
      <c r="D223" s="46" t="s">
        <v>32</v>
      </c>
      <c r="E223" s="44"/>
      <c r="F223" s="54" t="s">
        <v>43</v>
      </c>
      <c r="G223" s="43" t="s">
        <v>30</v>
      </c>
      <c r="H223" s="46">
        <v>3.851</v>
      </c>
      <c r="I223" s="220">
        <v>0.7</v>
      </c>
      <c r="J223" s="69">
        <v>35</v>
      </c>
      <c r="K223" s="238">
        <f t="shared" si="147"/>
        <v>94.349500000000006</v>
      </c>
      <c r="L223" s="69">
        <f>(K223+9.44)</f>
        <v>103.7895</v>
      </c>
      <c r="M223" s="69">
        <f t="shared" ref="M223:AP223" si="187">(L223+9.44)</f>
        <v>113.2295</v>
      </c>
      <c r="N223" s="69">
        <f t="shared" si="187"/>
        <v>122.6695</v>
      </c>
      <c r="O223" s="69">
        <f t="shared" si="187"/>
        <v>132.1095</v>
      </c>
      <c r="P223" s="69">
        <f t="shared" si="187"/>
        <v>141.54949999999999</v>
      </c>
      <c r="Q223" s="69">
        <f t="shared" si="187"/>
        <v>150.98949999999999</v>
      </c>
      <c r="R223" s="69">
        <f t="shared" si="187"/>
        <v>160.42949999999999</v>
      </c>
      <c r="S223" s="69">
        <f t="shared" si="187"/>
        <v>169.86949999999999</v>
      </c>
      <c r="T223" s="69">
        <f t="shared" si="187"/>
        <v>179.30949999999999</v>
      </c>
      <c r="U223" s="69">
        <f t="shared" si="187"/>
        <v>188.74949999999998</v>
      </c>
      <c r="V223" s="69">
        <f t="shared" si="187"/>
        <v>198.18949999999998</v>
      </c>
      <c r="W223" s="69">
        <f t="shared" si="187"/>
        <v>207.62949999999998</v>
      </c>
      <c r="X223" s="69">
        <f t="shared" si="187"/>
        <v>217.06949999999998</v>
      </c>
      <c r="Y223" s="69">
        <f t="shared" si="187"/>
        <v>226.50949999999997</v>
      </c>
      <c r="Z223" s="69">
        <f t="shared" si="187"/>
        <v>235.94949999999997</v>
      </c>
      <c r="AA223" s="69">
        <f t="shared" si="187"/>
        <v>245.38949999999997</v>
      </c>
      <c r="AB223" s="69">
        <f t="shared" si="187"/>
        <v>254.82949999999997</v>
      </c>
      <c r="AC223" s="69">
        <f t="shared" si="187"/>
        <v>264.26949999999999</v>
      </c>
      <c r="AD223" s="69">
        <f t="shared" si="187"/>
        <v>273.70949999999999</v>
      </c>
      <c r="AE223" s="69">
        <f t="shared" si="187"/>
        <v>283.14949999999999</v>
      </c>
      <c r="AF223" s="69">
        <f t="shared" si="187"/>
        <v>292.58949999999999</v>
      </c>
      <c r="AG223" s="69">
        <f t="shared" si="187"/>
        <v>302.02949999999998</v>
      </c>
      <c r="AH223" s="69">
        <f t="shared" si="187"/>
        <v>311.46949999999998</v>
      </c>
      <c r="AI223" s="69">
        <f t="shared" si="187"/>
        <v>320.90949999999998</v>
      </c>
      <c r="AJ223" s="69">
        <f t="shared" si="187"/>
        <v>330.34949999999998</v>
      </c>
      <c r="AK223" s="69">
        <f t="shared" si="187"/>
        <v>339.78949999999998</v>
      </c>
      <c r="AL223" s="69">
        <f t="shared" si="187"/>
        <v>349.22949999999997</v>
      </c>
      <c r="AM223" s="69">
        <f t="shared" si="187"/>
        <v>358.66949999999997</v>
      </c>
      <c r="AN223" s="69">
        <f t="shared" si="187"/>
        <v>368.10949999999997</v>
      </c>
      <c r="AO223" s="69">
        <f t="shared" si="187"/>
        <v>377.54949999999997</v>
      </c>
      <c r="AP223" s="69">
        <f t="shared" si="187"/>
        <v>386.98949999999996</v>
      </c>
    </row>
    <row r="224" spans="1:70" s="96" customFormat="1" ht="15.95" customHeight="1" outlineLevel="2" x14ac:dyDescent="0.3">
      <c r="A224" s="32">
        <v>38</v>
      </c>
      <c r="B224" s="299" t="s">
        <v>443</v>
      </c>
      <c r="C224" s="46" t="s">
        <v>789</v>
      </c>
      <c r="D224" s="46" t="s">
        <v>430</v>
      </c>
      <c r="E224" s="44"/>
      <c r="F224" s="300" t="s">
        <v>17</v>
      </c>
      <c r="G224" s="43" t="s">
        <v>36</v>
      </c>
      <c r="H224" s="46">
        <v>2.9990000000000001</v>
      </c>
      <c r="I224" s="62">
        <v>1.2</v>
      </c>
      <c r="J224" s="69">
        <v>35</v>
      </c>
      <c r="K224" s="238">
        <f t="shared" si="147"/>
        <v>125.958</v>
      </c>
      <c r="L224" s="69">
        <f>(K224+12.6)</f>
        <v>138.55799999999999</v>
      </c>
      <c r="M224" s="69">
        <f t="shared" ref="M224:Y224" si="188">(L224+12.6)</f>
        <v>151.15799999999999</v>
      </c>
      <c r="N224" s="69">
        <f t="shared" si="188"/>
        <v>163.75799999999998</v>
      </c>
      <c r="O224" s="69">
        <f t="shared" si="188"/>
        <v>176.35799999999998</v>
      </c>
      <c r="P224" s="69">
        <f t="shared" si="188"/>
        <v>188.95799999999997</v>
      </c>
      <c r="Q224" s="69">
        <f t="shared" si="188"/>
        <v>201.55799999999996</v>
      </c>
      <c r="R224" s="69">
        <f t="shared" si="188"/>
        <v>214.15799999999996</v>
      </c>
      <c r="S224" s="69">
        <f t="shared" si="188"/>
        <v>226.75799999999995</v>
      </c>
      <c r="T224" s="69">
        <f t="shared" si="188"/>
        <v>239.35799999999995</v>
      </c>
      <c r="U224" s="69">
        <f t="shared" si="188"/>
        <v>251.95799999999994</v>
      </c>
      <c r="V224" s="69">
        <f t="shared" si="188"/>
        <v>264.55799999999994</v>
      </c>
      <c r="W224" s="69">
        <f t="shared" si="188"/>
        <v>277.15799999999996</v>
      </c>
      <c r="X224" s="69">
        <f t="shared" si="188"/>
        <v>289.75799999999998</v>
      </c>
      <c r="Y224" s="69">
        <f t="shared" si="188"/>
        <v>302.358</v>
      </c>
      <c r="Z224" s="69"/>
      <c r="AA224" s="69"/>
      <c r="AB224" s="69"/>
      <c r="AC224" s="69"/>
      <c r="AD224" s="69"/>
      <c r="AE224" s="69"/>
      <c r="AF224" s="69"/>
      <c r="AG224" s="69"/>
      <c r="AH224" s="9"/>
    </row>
    <row r="225" spans="1:70" s="96" customFormat="1" ht="15.95" customHeight="1" outlineLevel="2" x14ac:dyDescent="0.3">
      <c r="A225" s="32">
        <v>39</v>
      </c>
      <c r="B225" s="299" t="s">
        <v>443</v>
      </c>
      <c r="C225" s="46" t="s">
        <v>790</v>
      </c>
      <c r="D225" s="46" t="s">
        <v>32</v>
      </c>
      <c r="E225" s="44"/>
      <c r="F225" s="54" t="s">
        <v>43</v>
      </c>
      <c r="G225" s="43" t="s">
        <v>30</v>
      </c>
      <c r="H225" s="46">
        <v>5.0010000000000003</v>
      </c>
      <c r="I225" s="220">
        <v>0.7</v>
      </c>
      <c r="J225" s="69">
        <v>35</v>
      </c>
      <c r="K225" s="238">
        <f t="shared" si="147"/>
        <v>122.5245</v>
      </c>
      <c r="L225" s="69">
        <f>(K225+12.25)</f>
        <v>134.77449999999999</v>
      </c>
      <c r="M225" s="69">
        <f t="shared" ref="M225:AP225" si="189">(L225+12.25)</f>
        <v>147.02449999999999</v>
      </c>
      <c r="N225" s="69">
        <f t="shared" si="189"/>
        <v>159.27449999999999</v>
      </c>
      <c r="O225" s="69">
        <f t="shared" si="189"/>
        <v>171.52449999999999</v>
      </c>
      <c r="P225" s="69">
        <f t="shared" si="189"/>
        <v>183.77449999999999</v>
      </c>
      <c r="Q225" s="69">
        <f t="shared" si="189"/>
        <v>196.02449999999999</v>
      </c>
      <c r="R225" s="69">
        <f t="shared" si="189"/>
        <v>208.27449999999999</v>
      </c>
      <c r="S225" s="69">
        <f t="shared" si="189"/>
        <v>220.52449999999999</v>
      </c>
      <c r="T225" s="69">
        <f t="shared" si="189"/>
        <v>232.77449999999999</v>
      </c>
      <c r="U225" s="69">
        <f t="shared" si="189"/>
        <v>245.02449999999999</v>
      </c>
      <c r="V225" s="69">
        <f t="shared" si="189"/>
        <v>257.27449999999999</v>
      </c>
      <c r="W225" s="69">
        <f t="shared" si="189"/>
        <v>269.52449999999999</v>
      </c>
      <c r="X225" s="69">
        <f t="shared" si="189"/>
        <v>281.77449999999999</v>
      </c>
      <c r="Y225" s="69">
        <f t="shared" si="189"/>
        <v>294.02449999999999</v>
      </c>
      <c r="Z225" s="69">
        <f t="shared" si="189"/>
        <v>306.27449999999999</v>
      </c>
      <c r="AA225" s="69">
        <f t="shared" si="189"/>
        <v>318.52449999999999</v>
      </c>
      <c r="AB225" s="69">
        <f>(AA225+12.25)</f>
        <v>330.77449999999999</v>
      </c>
      <c r="AC225" s="69">
        <f t="shared" si="189"/>
        <v>343.02449999999999</v>
      </c>
      <c r="AD225" s="69">
        <f t="shared" si="189"/>
        <v>355.27449999999999</v>
      </c>
      <c r="AE225" s="69">
        <f t="shared" si="189"/>
        <v>367.52449999999999</v>
      </c>
      <c r="AF225" s="69">
        <f t="shared" si="189"/>
        <v>379.77449999999999</v>
      </c>
      <c r="AG225" s="69">
        <f t="shared" si="189"/>
        <v>392.02449999999999</v>
      </c>
      <c r="AH225" s="69">
        <f>(AG225+12.25)</f>
        <v>404.27449999999999</v>
      </c>
      <c r="AI225" s="69">
        <f t="shared" si="189"/>
        <v>416.52449999999999</v>
      </c>
      <c r="AJ225" s="69">
        <f t="shared" si="189"/>
        <v>428.77449999999999</v>
      </c>
      <c r="AK225" s="69">
        <f>(AJ225+12.25)</f>
        <v>441.02449999999999</v>
      </c>
      <c r="AL225" s="69">
        <f t="shared" si="189"/>
        <v>453.27449999999999</v>
      </c>
      <c r="AM225" s="69">
        <f t="shared" si="189"/>
        <v>465.52449999999999</v>
      </c>
      <c r="AN225" s="69">
        <f>(AM225+12.25)</f>
        <v>477.77449999999999</v>
      </c>
      <c r="AO225" s="69">
        <f t="shared" si="189"/>
        <v>490.02449999999999</v>
      </c>
      <c r="AP225" s="69">
        <f t="shared" si="189"/>
        <v>502.27449999999999</v>
      </c>
    </row>
    <row r="226" spans="1:70" s="96" customFormat="1" ht="15.95" customHeight="1" outlineLevel="2" x14ac:dyDescent="0.3">
      <c r="A226" s="32">
        <v>40</v>
      </c>
      <c r="B226" s="299" t="s">
        <v>443</v>
      </c>
      <c r="C226" s="46" t="s">
        <v>791</v>
      </c>
      <c r="D226" s="46" t="s">
        <v>430</v>
      </c>
      <c r="E226" s="44"/>
      <c r="F226" s="54" t="s">
        <v>43</v>
      </c>
      <c r="G226" s="43" t="s">
        <v>30</v>
      </c>
      <c r="H226" s="46">
        <v>4.1719999999999997</v>
      </c>
      <c r="I226" s="220">
        <v>0.7</v>
      </c>
      <c r="J226" s="69">
        <v>35</v>
      </c>
      <c r="K226" s="238">
        <f t="shared" si="147"/>
        <v>102.21399999999998</v>
      </c>
      <c r="L226" s="69">
        <f>(K226+10.22)</f>
        <v>112.43399999999998</v>
      </c>
      <c r="M226" s="69">
        <f t="shared" ref="M226:AP226" si="190">(L226+10.22)</f>
        <v>122.65399999999998</v>
      </c>
      <c r="N226" s="69">
        <f t="shared" si="190"/>
        <v>132.874</v>
      </c>
      <c r="O226" s="69">
        <f t="shared" si="190"/>
        <v>143.09399999999999</v>
      </c>
      <c r="P226" s="69">
        <f t="shared" si="190"/>
        <v>153.31399999999999</v>
      </c>
      <c r="Q226" s="69">
        <f t="shared" si="190"/>
        <v>163.53399999999999</v>
      </c>
      <c r="R226" s="69">
        <f t="shared" si="190"/>
        <v>173.75399999999999</v>
      </c>
      <c r="S226" s="69">
        <f t="shared" si="190"/>
        <v>183.97399999999999</v>
      </c>
      <c r="T226" s="69">
        <f t="shared" si="190"/>
        <v>194.19399999999999</v>
      </c>
      <c r="U226" s="69">
        <f t="shared" si="190"/>
        <v>204.41399999999999</v>
      </c>
      <c r="V226" s="69">
        <f t="shared" si="190"/>
        <v>214.63399999999999</v>
      </c>
      <c r="W226" s="69">
        <f t="shared" si="190"/>
        <v>224.85399999999998</v>
      </c>
      <c r="X226" s="69">
        <f t="shared" si="190"/>
        <v>235.07399999999998</v>
      </c>
      <c r="Y226" s="69">
        <f t="shared" si="190"/>
        <v>245.29399999999998</v>
      </c>
      <c r="Z226" s="69">
        <f t="shared" si="190"/>
        <v>255.51399999999998</v>
      </c>
      <c r="AA226" s="69">
        <f t="shared" si="190"/>
        <v>265.73399999999998</v>
      </c>
      <c r="AB226" s="69">
        <f t="shared" si="190"/>
        <v>275.95400000000001</v>
      </c>
      <c r="AC226" s="69">
        <f t="shared" si="190"/>
        <v>286.17400000000004</v>
      </c>
      <c r="AD226" s="69">
        <f t="shared" si="190"/>
        <v>296.39400000000006</v>
      </c>
      <c r="AE226" s="69">
        <f t="shared" si="190"/>
        <v>306.61400000000009</v>
      </c>
      <c r="AF226" s="69">
        <f t="shared" si="190"/>
        <v>316.83400000000012</v>
      </c>
      <c r="AG226" s="69">
        <f t="shared" si="190"/>
        <v>327.05400000000014</v>
      </c>
      <c r="AH226" s="69">
        <f t="shared" si="190"/>
        <v>337.27400000000017</v>
      </c>
      <c r="AI226" s="69">
        <f>(AH226+10.22)</f>
        <v>347.4940000000002</v>
      </c>
      <c r="AJ226" s="69">
        <f t="shared" si="190"/>
        <v>357.71400000000023</v>
      </c>
      <c r="AK226" s="69">
        <f>(AJ226+10.22)</f>
        <v>367.93400000000025</v>
      </c>
      <c r="AL226" s="69">
        <f t="shared" si="190"/>
        <v>378.15400000000028</v>
      </c>
      <c r="AM226" s="69">
        <f t="shared" si="190"/>
        <v>388.37400000000031</v>
      </c>
      <c r="AN226" s="69">
        <f>(AM226+10.22)</f>
        <v>398.59400000000034</v>
      </c>
      <c r="AO226" s="69">
        <f t="shared" si="190"/>
        <v>408.81400000000036</v>
      </c>
      <c r="AP226" s="69">
        <f t="shared" si="190"/>
        <v>419.03400000000039</v>
      </c>
    </row>
    <row r="227" spans="1:70" s="96" customFormat="1" ht="15.95" customHeight="1" outlineLevel="2" x14ac:dyDescent="0.3">
      <c r="A227" s="32">
        <v>41</v>
      </c>
      <c r="B227" s="299" t="s">
        <v>443</v>
      </c>
      <c r="C227" s="46" t="s">
        <v>792</v>
      </c>
      <c r="D227" s="46" t="s">
        <v>430</v>
      </c>
      <c r="E227" s="44"/>
      <c r="F227" s="54" t="s">
        <v>43</v>
      </c>
      <c r="G227" s="43" t="s">
        <v>36</v>
      </c>
      <c r="H227" s="46">
        <v>7.274</v>
      </c>
      <c r="I227" s="220">
        <v>0.7</v>
      </c>
      <c r="J227" s="69">
        <v>35</v>
      </c>
      <c r="K227" s="238">
        <f t="shared" si="147"/>
        <v>178.21299999999999</v>
      </c>
      <c r="L227" s="69">
        <f>(K227+17.82)</f>
        <v>196.03299999999999</v>
      </c>
      <c r="M227" s="69">
        <f t="shared" ref="M227:AP227" si="191">(L227+17.82)</f>
        <v>213.85299999999998</v>
      </c>
      <c r="N227" s="69">
        <f t="shared" si="191"/>
        <v>231.67299999999997</v>
      </c>
      <c r="O227" s="69">
        <f t="shared" si="191"/>
        <v>249.49299999999997</v>
      </c>
      <c r="P227" s="69">
        <f t="shared" si="191"/>
        <v>267.31299999999999</v>
      </c>
      <c r="Q227" s="69">
        <f t="shared" si="191"/>
        <v>285.13299999999998</v>
      </c>
      <c r="R227" s="69">
        <f t="shared" si="191"/>
        <v>302.95299999999997</v>
      </c>
      <c r="S227" s="69">
        <f t="shared" si="191"/>
        <v>320.77299999999997</v>
      </c>
      <c r="T227" s="69">
        <f t="shared" si="191"/>
        <v>338.59299999999996</v>
      </c>
      <c r="U227" s="69">
        <f t="shared" si="191"/>
        <v>356.41299999999995</v>
      </c>
      <c r="V227" s="69">
        <f t="shared" si="191"/>
        <v>374.23299999999995</v>
      </c>
      <c r="W227" s="69">
        <f t="shared" si="191"/>
        <v>392.05299999999994</v>
      </c>
      <c r="X227" s="69">
        <f t="shared" si="191"/>
        <v>409.87299999999993</v>
      </c>
      <c r="Y227" s="69">
        <f t="shared" si="191"/>
        <v>427.69299999999993</v>
      </c>
      <c r="Z227" s="69">
        <f t="shared" si="191"/>
        <v>445.51299999999992</v>
      </c>
      <c r="AA227" s="69">
        <f t="shared" si="191"/>
        <v>463.33299999999991</v>
      </c>
      <c r="AB227" s="69">
        <f t="shared" si="191"/>
        <v>481.15299999999991</v>
      </c>
      <c r="AC227" s="69">
        <f t="shared" si="191"/>
        <v>498.9729999999999</v>
      </c>
      <c r="AD227" s="69">
        <f t="shared" si="191"/>
        <v>516.79299999999989</v>
      </c>
      <c r="AE227" s="69">
        <f t="shared" si="191"/>
        <v>534.61299999999994</v>
      </c>
      <c r="AF227" s="69">
        <f t="shared" si="191"/>
        <v>552.43299999999999</v>
      </c>
      <c r="AG227" s="69">
        <f t="shared" si="191"/>
        <v>570.25300000000004</v>
      </c>
      <c r="AH227" s="69">
        <f t="shared" si="191"/>
        <v>588.07300000000009</v>
      </c>
      <c r="AI227" s="69">
        <f t="shared" si="191"/>
        <v>605.89300000000014</v>
      </c>
      <c r="AJ227" s="69">
        <f t="shared" si="191"/>
        <v>623.71300000000019</v>
      </c>
      <c r="AK227" s="69">
        <f t="shared" si="191"/>
        <v>641.53300000000024</v>
      </c>
      <c r="AL227" s="69">
        <f t="shared" si="191"/>
        <v>659.35300000000029</v>
      </c>
      <c r="AM227" s="69">
        <f t="shared" si="191"/>
        <v>677.17300000000034</v>
      </c>
      <c r="AN227" s="69">
        <f t="shared" si="191"/>
        <v>694.99300000000039</v>
      </c>
      <c r="AO227" s="69">
        <f t="shared" si="191"/>
        <v>712.81300000000044</v>
      </c>
      <c r="AP227" s="69">
        <f t="shared" si="191"/>
        <v>730.63300000000049</v>
      </c>
      <c r="AQ227" s="69"/>
      <c r="AR227" s="69"/>
      <c r="AS227" s="69"/>
      <c r="AT227" s="69"/>
      <c r="AU227" s="69"/>
      <c r="AV227" s="69"/>
    </row>
    <row r="228" spans="1:70" s="96" customFormat="1" ht="15.95" customHeight="1" outlineLevel="2" x14ac:dyDescent="0.3">
      <c r="A228" s="32">
        <v>42</v>
      </c>
      <c r="B228" s="299" t="s">
        <v>443</v>
      </c>
      <c r="C228" s="46" t="s">
        <v>793</v>
      </c>
      <c r="D228" s="46" t="s">
        <v>430</v>
      </c>
      <c r="E228" s="44"/>
      <c r="F228" s="54" t="s">
        <v>43</v>
      </c>
      <c r="G228" s="43" t="s">
        <v>36</v>
      </c>
      <c r="H228" s="121">
        <v>4</v>
      </c>
      <c r="I228" s="220">
        <v>0.7</v>
      </c>
      <c r="J228" s="69">
        <v>35</v>
      </c>
      <c r="K228" s="238">
        <f t="shared" si="147"/>
        <v>98</v>
      </c>
      <c r="L228" s="69">
        <f>(K228+9.8)</f>
        <v>107.8</v>
      </c>
      <c r="M228" s="69">
        <f t="shared" ref="M228:AR228" si="192">(L228+9.8)</f>
        <v>117.6</v>
      </c>
      <c r="N228" s="69">
        <f t="shared" si="192"/>
        <v>127.39999999999999</v>
      </c>
      <c r="O228" s="69">
        <f t="shared" si="192"/>
        <v>137.19999999999999</v>
      </c>
      <c r="P228" s="69">
        <f t="shared" si="192"/>
        <v>147</v>
      </c>
      <c r="Q228" s="69">
        <f t="shared" si="192"/>
        <v>156.80000000000001</v>
      </c>
      <c r="R228" s="69">
        <f t="shared" si="192"/>
        <v>166.60000000000002</v>
      </c>
      <c r="S228" s="69">
        <f t="shared" si="192"/>
        <v>176.40000000000003</v>
      </c>
      <c r="T228" s="69">
        <f t="shared" si="192"/>
        <v>186.20000000000005</v>
      </c>
      <c r="U228" s="69">
        <f t="shared" si="192"/>
        <v>196.00000000000006</v>
      </c>
      <c r="V228" s="69">
        <f t="shared" si="192"/>
        <v>205.80000000000007</v>
      </c>
      <c r="W228" s="69">
        <f t="shared" si="192"/>
        <v>215.60000000000008</v>
      </c>
      <c r="X228" s="69">
        <f t="shared" si="192"/>
        <v>225.40000000000009</v>
      </c>
      <c r="Y228" s="69">
        <f t="shared" si="192"/>
        <v>235.2000000000001</v>
      </c>
      <c r="Z228" s="69">
        <f t="shared" si="192"/>
        <v>245.00000000000011</v>
      </c>
      <c r="AA228" s="69">
        <f t="shared" si="192"/>
        <v>254.80000000000013</v>
      </c>
      <c r="AB228" s="69">
        <f>(AA228+9.8)</f>
        <v>264.60000000000014</v>
      </c>
      <c r="AC228" s="69">
        <f t="shared" si="192"/>
        <v>274.40000000000015</v>
      </c>
      <c r="AD228" s="69">
        <f t="shared" si="192"/>
        <v>284.20000000000016</v>
      </c>
      <c r="AE228" s="69">
        <f t="shared" si="192"/>
        <v>294.00000000000017</v>
      </c>
      <c r="AF228" s="69">
        <f>(AE228+9.8)</f>
        <v>303.80000000000018</v>
      </c>
      <c r="AG228" s="69">
        <f t="shared" si="192"/>
        <v>313.60000000000019</v>
      </c>
      <c r="AH228" s="69">
        <f t="shared" si="192"/>
        <v>323.4000000000002</v>
      </c>
      <c r="AI228" s="69">
        <f>(AH228+9.8)</f>
        <v>333.20000000000022</v>
      </c>
      <c r="AJ228" s="69">
        <f t="shared" si="192"/>
        <v>343.00000000000023</v>
      </c>
      <c r="AK228" s="69">
        <f t="shared" si="192"/>
        <v>352.80000000000024</v>
      </c>
      <c r="AL228" s="69">
        <f t="shared" si="192"/>
        <v>362.60000000000025</v>
      </c>
      <c r="AM228" s="69">
        <f t="shared" si="192"/>
        <v>372.40000000000026</v>
      </c>
      <c r="AN228" s="69">
        <f t="shared" si="192"/>
        <v>382.20000000000027</v>
      </c>
      <c r="AO228" s="69">
        <f>(AN228+9.8)</f>
        <v>392.00000000000028</v>
      </c>
      <c r="AP228" s="69">
        <f t="shared" si="192"/>
        <v>401.8000000000003</v>
      </c>
      <c r="AQ228" s="69">
        <f t="shared" si="192"/>
        <v>411.60000000000031</v>
      </c>
      <c r="AR228" s="69">
        <f t="shared" si="192"/>
        <v>421.40000000000032</v>
      </c>
    </row>
    <row r="229" spans="1:70" s="96" customFormat="1" ht="15.95" customHeight="1" outlineLevel="1" x14ac:dyDescent="0.3">
      <c r="A229" s="32"/>
      <c r="B229" s="206" t="s">
        <v>802</v>
      </c>
      <c r="C229" s="46"/>
      <c r="D229" s="46"/>
      <c r="E229" s="56"/>
      <c r="F229" s="62"/>
      <c r="G229" s="43"/>
      <c r="H229" s="132">
        <f>SUBTOTAL(9,H187:H228)</f>
        <v>216.83099999999999</v>
      </c>
      <c r="I229" s="62"/>
      <c r="J229" s="68"/>
      <c r="K229" s="238"/>
      <c r="L229" s="68"/>
      <c r="M229" s="68"/>
      <c r="N229" s="1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</row>
    <row r="230" spans="1:70" s="2" customFormat="1" ht="15.95" customHeight="1" outlineLevel="1" x14ac:dyDescent="0.3">
      <c r="A230" s="32"/>
      <c r="B230" s="51"/>
      <c r="C230" s="32"/>
      <c r="D230" s="32"/>
      <c r="E230" s="145"/>
      <c r="F230" s="55"/>
      <c r="G230" s="49"/>
      <c r="H230" s="94"/>
      <c r="I230" s="55"/>
      <c r="J230" s="68"/>
      <c r="K230" s="238"/>
      <c r="L230" s="68"/>
      <c r="M230" s="68"/>
      <c r="N230" s="1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</row>
    <row r="231" spans="1:70" s="2" customFormat="1" ht="15.95" customHeight="1" outlineLevel="1" x14ac:dyDescent="0.3">
      <c r="A231" s="32"/>
      <c r="B231" s="51"/>
      <c r="C231" s="29"/>
      <c r="D231" s="32"/>
      <c r="E231" s="44"/>
      <c r="F231" s="42"/>
      <c r="G231" s="300"/>
      <c r="H231" s="119"/>
      <c r="I231" s="62"/>
      <c r="J231" s="68"/>
      <c r="K231" s="238"/>
      <c r="L231" s="68"/>
      <c r="M231" s="68"/>
      <c r="N231" s="1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</row>
    <row r="232" spans="1:70" s="2" customFormat="1" ht="15.95" customHeight="1" outlineLevel="1" x14ac:dyDescent="0.3">
      <c r="A232" s="32"/>
      <c r="B232" s="299"/>
      <c r="C232" s="29"/>
      <c r="D232" s="32"/>
      <c r="E232" s="33"/>
      <c r="F232" s="300"/>
      <c r="G232" s="300"/>
      <c r="H232" s="125"/>
      <c r="I232" s="55"/>
      <c r="J232" s="68"/>
      <c r="K232" s="238"/>
      <c r="L232" s="68"/>
      <c r="M232" s="68"/>
      <c r="N232" s="1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</row>
    <row r="233" spans="1:70" s="2" customFormat="1" ht="15.95" customHeight="1" outlineLevel="1" x14ac:dyDescent="0.3">
      <c r="A233" s="32"/>
      <c r="B233" s="299"/>
      <c r="C233" s="29"/>
      <c r="D233" s="32"/>
      <c r="E233" s="33"/>
      <c r="F233" s="300"/>
      <c r="G233" s="300"/>
      <c r="H233" s="125"/>
      <c r="I233" s="55"/>
      <c r="J233" s="68"/>
      <c r="K233" s="238"/>
      <c r="L233" s="68"/>
      <c r="M233" s="68"/>
      <c r="N233" s="1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</row>
    <row r="234" spans="1:70" s="3" customFormat="1" ht="15.95" customHeight="1" outlineLevel="2" x14ac:dyDescent="0.3">
      <c r="A234" s="297">
        <v>1</v>
      </c>
      <c r="B234" s="299" t="s">
        <v>442</v>
      </c>
      <c r="C234" s="113" t="s">
        <v>178</v>
      </c>
      <c r="D234" s="297" t="s">
        <v>44</v>
      </c>
      <c r="E234" s="302" t="s">
        <v>11</v>
      </c>
      <c r="F234" s="299" t="s">
        <v>11</v>
      </c>
      <c r="G234" s="300" t="s">
        <v>114</v>
      </c>
      <c r="H234" s="297">
        <v>41.386000000000003</v>
      </c>
      <c r="I234" s="55">
        <v>1.2</v>
      </c>
      <c r="J234" s="69">
        <v>34</v>
      </c>
      <c r="K234" s="238">
        <f t="shared" si="147"/>
        <v>1688.5488</v>
      </c>
      <c r="L234" s="69">
        <f>(K234+168.86)</f>
        <v>1857.4088000000002</v>
      </c>
      <c r="M234" s="69">
        <f t="shared" ref="M234:Z234" si="193">(L234+168.86)</f>
        <v>2026.2688000000003</v>
      </c>
      <c r="N234" s="69">
        <f t="shared" si="193"/>
        <v>2195.1288000000004</v>
      </c>
      <c r="O234" s="69">
        <f t="shared" si="193"/>
        <v>2363.9888000000005</v>
      </c>
      <c r="P234" s="69">
        <f t="shared" si="193"/>
        <v>2532.8488000000007</v>
      </c>
      <c r="Q234" s="69">
        <f t="shared" si="193"/>
        <v>2701.7088000000008</v>
      </c>
      <c r="R234" s="69">
        <f t="shared" si="193"/>
        <v>2870.5688000000009</v>
      </c>
      <c r="S234" s="69">
        <f t="shared" si="193"/>
        <v>3039.428800000001</v>
      </c>
      <c r="T234" s="69">
        <f t="shared" si="193"/>
        <v>3208.2888000000012</v>
      </c>
      <c r="U234" s="69">
        <f t="shared" si="193"/>
        <v>3377.1488000000013</v>
      </c>
      <c r="V234" s="69">
        <f t="shared" si="193"/>
        <v>3546.0088000000014</v>
      </c>
      <c r="W234" s="69">
        <f t="shared" si="193"/>
        <v>3714.8688000000016</v>
      </c>
      <c r="X234" s="69">
        <f t="shared" si="193"/>
        <v>3883.7288000000017</v>
      </c>
      <c r="Y234" s="69">
        <f t="shared" si="193"/>
        <v>4052.5888000000018</v>
      </c>
      <c r="Z234" s="69">
        <f t="shared" si="193"/>
        <v>4221.4488000000019</v>
      </c>
      <c r="AA234" s="9"/>
      <c r="AB234" s="9"/>
      <c r="AC234" s="9"/>
      <c r="AD234" s="9"/>
      <c r="AE234" s="9"/>
      <c r="AF234" s="9"/>
      <c r="AG234" s="9"/>
      <c r="AH234" s="9"/>
    </row>
    <row r="235" spans="1:70" s="3" customFormat="1" ht="15.95" customHeight="1" outlineLevel="2" x14ac:dyDescent="0.3">
      <c r="A235" s="297">
        <v>2</v>
      </c>
      <c r="B235" s="299" t="s">
        <v>442</v>
      </c>
      <c r="C235" s="109" t="s">
        <v>179</v>
      </c>
      <c r="D235" s="297" t="s">
        <v>44</v>
      </c>
      <c r="E235" s="302" t="s">
        <v>11</v>
      </c>
      <c r="F235" s="299" t="s">
        <v>11</v>
      </c>
      <c r="G235" s="300" t="s">
        <v>114</v>
      </c>
      <c r="H235" s="120">
        <v>4.1900000000000004</v>
      </c>
      <c r="I235" s="55">
        <v>1.2</v>
      </c>
      <c r="J235" s="69">
        <v>34</v>
      </c>
      <c r="K235" s="238">
        <f t="shared" si="147"/>
        <v>170.95200000000003</v>
      </c>
      <c r="L235" s="69">
        <f>(K235+17.1)</f>
        <v>188.05200000000002</v>
      </c>
      <c r="M235" s="69">
        <f t="shared" ref="M235:Y235" si="194">(L235+17.1)</f>
        <v>205.15200000000002</v>
      </c>
      <c r="N235" s="69">
        <f t="shared" si="194"/>
        <v>222.25200000000001</v>
      </c>
      <c r="O235" s="69">
        <f t="shared" si="194"/>
        <v>239.352</v>
      </c>
      <c r="P235" s="69">
        <f t="shared" si="194"/>
        <v>256.452</v>
      </c>
      <c r="Q235" s="69">
        <f t="shared" si="194"/>
        <v>273.55200000000002</v>
      </c>
      <c r="R235" s="69">
        <f t="shared" si="194"/>
        <v>290.65200000000004</v>
      </c>
      <c r="S235" s="69">
        <f t="shared" si="194"/>
        <v>307.75200000000007</v>
      </c>
      <c r="T235" s="69">
        <f t="shared" si="194"/>
        <v>324.85200000000009</v>
      </c>
      <c r="U235" s="69">
        <f t="shared" si="194"/>
        <v>341.95200000000011</v>
      </c>
      <c r="V235" s="69">
        <f>(U235+17.1)</f>
        <v>359.05200000000013</v>
      </c>
      <c r="W235" s="69">
        <f t="shared" si="194"/>
        <v>376.15200000000016</v>
      </c>
      <c r="X235" s="69">
        <f t="shared" si="194"/>
        <v>393.25200000000018</v>
      </c>
      <c r="Y235" s="69">
        <f t="shared" si="194"/>
        <v>410.3520000000002</v>
      </c>
      <c r="Z235" s="9"/>
      <c r="AA235" s="9"/>
      <c r="AB235" s="9"/>
      <c r="AC235" s="9"/>
      <c r="AD235" s="9"/>
      <c r="AE235" s="9"/>
      <c r="AF235" s="9"/>
      <c r="AG235" s="9"/>
      <c r="AH235" s="9"/>
    </row>
    <row r="236" spans="1:70" s="96" customFormat="1" ht="15.95" customHeight="1" outlineLevel="1" x14ac:dyDescent="0.3">
      <c r="A236" s="297"/>
      <c r="B236" s="206" t="s">
        <v>802</v>
      </c>
      <c r="C236" s="32"/>
      <c r="D236" s="157"/>
      <c r="E236" s="302"/>
      <c r="F236" s="299"/>
      <c r="G236" s="299"/>
      <c r="H236" s="94">
        <f>SUBTOTAL(9,H234:H235)</f>
        <v>45.576000000000001</v>
      </c>
      <c r="I236" s="54"/>
      <c r="J236" s="68"/>
      <c r="K236" s="238"/>
      <c r="L236" s="68"/>
      <c r="M236" s="68"/>
      <c r="N236" s="1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</row>
    <row r="237" spans="1:70" s="3" customFormat="1" ht="15.95" customHeight="1" outlineLevel="1" x14ac:dyDescent="0.3">
      <c r="A237" s="297"/>
      <c r="B237" s="51"/>
      <c r="C237" s="109"/>
      <c r="D237" s="297"/>
      <c r="E237" s="302"/>
      <c r="F237" s="299"/>
      <c r="G237" s="299"/>
      <c r="H237" s="133"/>
      <c r="I237" s="54"/>
      <c r="J237" s="68"/>
      <c r="K237" s="238"/>
      <c r="L237" s="68"/>
      <c r="M237" s="68"/>
      <c r="N237" s="1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</row>
    <row r="238" spans="1:70" s="3" customFormat="1" ht="15.95" customHeight="1" outlineLevel="1" x14ac:dyDescent="0.3">
      <c r="A238" s="297"/>
      <c r="B238" s="51"/>
      <c r="C238" s="109"/>
      <c r="D238" s="297"/>
      <c r="E238" s="302"/>
      <c r="F238" s="299"/>
      <c r="G238" s="299"/>
      <c r="H238" s="119"/>
      <c r="I238" s="54"/>
      <c r="J238" s="68"/>
      <c r="K238" s="238"/>
      <c r="L238" s="68"/>
      <c r="M238" s="68"/>
      <c r="N238" s="1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</row>
    <row r="239" spans="1:70" s="3" customFormat="1" ht="15.95" customHeight="1" outlineLevel="1" x14ac:dyDescent="0.3">
      <c r="A239" s="297"/>
      <c r="B239" s="51"/>
      <c r="C239" s="109"/>
      <c r="D239" s="297"/>
      <c r="E239" s="302"/>
      <c r="F239" s="299"/>
      <c r="G239" s="299"/>
      <c r="H239" s="297"/>
      <c r="I239" s="54"/>
      <c r="J239" s="68"/>
      <c r="K239" s="238"/>
      <c r="L239" s="68"/>
      <c r="M239" s="68"/>
      <c r="N239" s="1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</row>
    <row r="240" spans="1:70" s="3" customFormat="1" ht="15.95" customHeight="1" outlineLevel="1" x14ac:dyDescent="0.3">
      <c r="A240" s="32"/>
      <c r="B240" s="299"/>
      <c r="C240" s="109"/>
      <c r="D240" s="297"/>
      <c r="E240" s="302"/>
      <c r="F240" s="299"/>
      <c r="G240" s="299"/>
      <c r="H240" s="297"/>
      <c r="I240" s="54"/>
      <c r="J240" s="68"/>
      <c r="K240" s="238"/>
      <c r="L240" s="68"/>
      <c r="M240" s="68"/>
      <c r="N240" s="1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</row>
    <row r="241" spans="1:70" s="4" customFormat="1" ht="15.95" customHeight="1" outlineLevel="2" x14ac:dyDescent="0.3">
      <c r="A241" s="32">
        <v>1</v>
      </c>
      <c r="B241" s="299" t="s">
        <v>441</v>
      </c>
      <c r="C241" s="111" t="s">
        <v>191</v>
      </c>
      <c r="D241" s="32" t="s">
        <v>115</v>
      </c>
      <c r="E241" s="302" t="s">
        <v>57</v>
      </c>
      <c r="F241" s="299" t="s">
        <v>23</v>
      </c>
      <c r="G241" s="300" t="s">
        <v>107</v>
      </c>
      <c r="H241" s="123">
        <v>161.96899999999999</v>
      </c>
      <c r="I241" s="55">
        <v>1.2</v>
      </c>
      <c r="J241" s="69">
        <v>28</v>
      </c>
      <c r="K241" s="238">
        <f t="shared" ref="K241:K268" si="195">(H241*I241*J241)</f>
        <v>5442.1584000000003</v>
      </c>
      <c r="L241" s="69">
        <f>(K241+544.22)</f>
        <v>5986.3784000000005</v>
      </c>
      <c r="M241" s="69">
        <f t="shared" ref="M241:AE241" si="196">(L241+544.22)</f>
        <v>6530.5984000000008</v>
      </c>
      <c r="N241" s="69">
        <f t="shared" si="196"/>
        <v>7074.818400000001</v>
      </c>
      <c r="O241" s="69">
        <f t="shared" si="196"/>
        <v>7619.0384000000013</v>
      </c>
      <c r="P241" s="69">
        <f t="shared" si="196"/>
        <v>8163.2584000000015</v>
      </c>
      <c r="Q241" s="69">
        <f t="shared" si="196"/>
        <v>8707.4784000000018</v>
      </c>
      <c r="R241" s="69">
        <f t="shared" si="196"/>
        <v>9251.6984000000011</v>
      </c>
      <c r="S241" s="69">
        <f t="shared" si="196"/>
        <v>9795.9184000000005</v>
      </c>
      <c r="T241" s="69">
        <f t="shared" si="196"/>
        <v>10340.1384</v>
      </c>
      <c r="U241" s="69">
        <f t="shared" si="196"/>
        <v>10884.358399999999</v>
      </c>
      <c r="V241" s="69">
        <f t="shared" si="196"/>
        <v>11428.578399999999</v>
      </c>
      <c r="W241" s="69">
        <f t="shared" si="196"/>
        <v>11972.798399999998</v>
      </c>
      <c r="X241" s="69">
        <f t="shared" si="196"/>
        <v>12517.018399999997</v>
      </c>
      <c r="Y241" s="69">
        <f t="shared" si="196"/>
        <v>13061.238399999997</v>
      </c>
      <c r="Z241" s="69">
        <f t="shared" si="196"/>
        <v>13605.458399999996</v>
      </c>
      <c r="AA241" s="69">
        <f t="shared" si="196"/>
        <v>14149.678399999995</v>
      </c>
      <c r="AB241" s="69">
        <f t="shared" si="196"/>
        <v>14693.898399999995</v>
      </c>
      <c r="AC241" s="69">
        <f t="shared" si="196"/>
        <v>15238.118399999994</v>
      </c>
      <c r="AD241" s="69">
        <f t="shared" si="196"/>
        <v>15782.338399999993</v>
      </c>
      <c r="AE241" s="69">
        <f t="shared" si="196"/>
        <v>16326.558399999993</v>
      </c>
      <c r="AF241" s="9"/>
      <c r="AG241" s="9"/>
      <c r="AH241" s="9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</row>
    <row r="242" spans="1:70" s="4" customFormat="1" ht="15.95" customHeight="1" outlineLevel="2" x14ac:dyDescent="0.3">
      <c r="A242" s="32">
        <v>2</v>
      </c>
      <c r="B242" s="49" t="s">
        <v>441</v>
      </c>
      <c r="C242" s="32" t="s">
        <v>631</v>
      </c>
      <c r="D242" s="32" t="s">
        <v>135</v>
      </c>
      <c r="E242" s="33"/>
      <c r="F242" s="300" t="s">
        <v>23</v>
      </c>
      <c r="G242" s="43" t="s">
        <v>14</v>
      </c>
      <c r="H242" s="32">
        <v>2.3679999999999999</v>
      </c>
      <c r="I242" s="220">
        <v>0.7</v>
      </c>
      <c r="J242" s="69">
        <v>28</v>
      </c>
      <c r="K242" s="238">
        <f t="shared" si="195"/>
        <v>46.41279999999999</v>
      </c>
      <c r="L242" s="69">
        <f>(K242+4.64)</f>
        <v>51.052799999999991</v>
      </c>
      <c r="M242" s="69">
        <f t="shared" ref="M242:AY242" si="197">(L242+4.64)</f>
        <v>55.692799999999991</v>
      </c>
      <c r="N242" s="69">
        <f t="shared" si="197"/>
        <v>60.332799999999992</v>
      </c>
      <c r="O242" s="69">
        <f t="shared" si="197"/>
        <v>64.972799999999992</v>
      </c>
      <c r="P242" s="69">
        <f t="shared" si="197"/>
        <v>69.612799999999993</v>
      </c>
      <c r="Q242" s="69">
        <f t="shared" si="197"/>
        <v>74.252799999999993</v>
      </c>
      <c r="R242" s="69">
        <f t="shared" si="197"/>
        <v>78.892799999999994</v>
      </c>
      <c r="S242" s="69">
        <f t="shared" si="197"/>
        <v>83.532799999999995</v>
      </c>
      <c r="T242" s="69">
        <f t="shared" si="197"/>
        <v>88.172799999999995</v>
      </c>
      <c r="U242" s="69">
        <f t="shared" si="197"/>
        <v>92.812799999999996</v>
      </c>
      <c r="V242" s="69">
        <f>(U242+4.64)</f>
        <v>97.452799999999996</v>
      </c>
      <c r="W242" s="69">
        <f t="shared" si="197"/>
        <v>102.0928</v>
      </c>
      <c r="X242" s="69">
        <f t="shared" si="197"/>
        <v>106.7328</v>
      </c>
      <c r="Y242" s="69">
        <f t="shared" si="197"/>
        <v>111.3728</v>
      </c>
      <c r="Z242" s="69">
        <f>(Y242+4.64)</f>
        <v>116.0128</v>
      </c>
      <c r="AA242" s="69">
        <f t="shared" si="197"/>
        <v>120.6528</v>
      </c>
      <c r="AB242" s="69">
        <f t="shared" si="197"/>
        <v>125.2928</v>
      </c>
      <c r="AC242" s="69">
        <f t="shared" si="197"/>
        <v>129.93279999999999</v>
      </c>
      <c r="AD242" s="69">
        <f t="shared" si="197"/>
        <v>134.57279999999997</v>
      </c>
      <c r="AE242" s="69">
        <f t="shared" si="197"/>
        <v>139.21279999999996</v>
      </c>
      <c r="AF242" s="69">
        <f t="shared" si="197"/>
        <v>143.85279999999995</v>
      </c>
      <c r="AG242" s="69">
        <f t="shared" si="197"/>
        <v>148.49279999999993</v>
      </c>
      <c r="AH242" s="69">
        <f t="shared" si="197"/>
        <v>153.13279999999992</v>
      </c>
      <c r="AI242" s="69">
        <f t="shared" si="197"/>
        <v>157.7727999999999</v>
      </c>
      <c r="AJ242" s="69">
        <f t="shared" si="197"/>
        <v>162.41279999999989</v>
      </c>
      <c r="AK242" s="69">
        <f t="shared" si="197"/>
        <v>167.05279999999988</v>
      </c>
      <c r="AL242" s="69">
        <f t="shared" si="197"/>
        <v>171.69279999999986</v>
      </c>
      <c r="AM242" s="69">
        <f t="shared" si="197"/>
        <v>176.33279999999985</v>
      </c>
      <c r="AN242" s="69">
        <f t="shared" si="197"/>
        <v>180.97279999999984</v>
      </c>
      <c r="AO242" s="69">
        <f t="shared" si="197"/>
        <v>185.61279999999982</v>
      </c>
      <c r="AP242" s="69">
        <f t="shared" si="197"/>
        <v>190.25279999999981</v>
      </c>
      <c r="AQ242" s="69">
        <f t="shared" si="197"/>
        <v>194.8927999999998</v>
      </c>
      <c r="AR242" s="69">
        <f t="shared" si="197"/>
        <v>199.53279999999978</v>
      </c>
      <c r="AS242" s="69">
        <f t="shared" si="197"/>
        <v>204.17279999999977</v>
      </c>
      <c r="AT242" s="69">
        <f t="shared" si="197"/>
        <v>208.81279999999975</v>
      </c>
      <c r="AU242" s="69">
        <f t="shared" si="197"/>
        <v>213.45279999999974</v>
      </c>
      <c r="AV242" s="69">
        <f t="shared" si="197"/>
        <v>218.09279999999973</v>
      </c>
      <c r="AW242" s="69">
        <f t="shared" si="197"/>
        <v>222.73279999999971</v>
      </c>
      <c r="AX242" s="69">
        <f t="shared" si="197"/>
        <v>227.3727999999997</v>
      </c>
      <c r="AY242" s="69">
        <f t="shared" si="197"/>
        <v>232.01279999999969</v>
      </c>
      <c r="AZ242" s="69"/>
      <c r="BA242" s="69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</row>
    <row r="243" spans="1:70" s="4" customFormat="1" ht="15.95" customHeight="1" outlineLevel="2" x14ac:dyDescent="0.3">
      <c r="A243" s="32">
        <v>3</v>
      </c>
      <c r="B243" s="299" t="s">
        <v>441</v>
      </c>
      <c r="C243" s="46" t="s">
        <v>388</v>
      </c>
      <c r="D243" s="32" t="s">
        <v>433</v>
      </c>
      <c r="E243" s="44" t="s">
        <v>17</v>
      </c>
      <c r="F243" s="42" t="s">
        <v>17</v>
      </c>
      <c r="G243" s="43" t="s">
        <v>368</v>
      </c>
      <c r="H243" s="46">
        <v>2.7650000000000001</v>
      </c>
      <c r="I243" s="62">
        <v>1.2</v>
      </c>
      <c r="J243" s="69">
        <v>28</v>
      </c>
      <c r="K243" s="238">
        <f t="shared" si="195"/>
        <v>92.903999999999996</v>
      </c>
      <c r="L243" s="69">
        <f>(K243+9.29)</f>
        <v>102.19399999999999</v>
      </c>
      <c r="M243" s="69">
        <f t="shared" ref="M243:AI243" si="198">(L243+9.29)</f>
        <v>111.48399999999998</v>
      </c>
      <c r="N243" s="69">
        <f t="shared" si="198"/>
        <v>120.77399999999997</v>
      </c>
      <c r="O243" s="69">
        <f t="shared" si="198"/>
        <v>130.06399999999996</v>
      </c>
      <c r="P243" s="69">
        <f t="shared" si="198"/>
        <v>139.35399999999996</v>
      </c>
      <c r="Q243" s="69">
        <f t="shared" si="198"/>
        <v>148.64399999999995</v>
      </c>
      <c r="R243" s="69">
        <f t="shared" si="198"/>
        <v>157.93399999999994</v>
      </c>
      <c r="S243" s="69">
        <f t="shared" si="198"/>
        <v>167.22399999999993</v>
      </c>
      <c r="T243" s="69">
        <f t="shared" si="198"/>
        <v>176.51399999999992</v>
      </c>
      <c r="U243" s="69">
        <f t="shared" si="198"/>
        <v>185.80399999999992</v>
      </c>
      <c r="V243" s="69">
        <f t="shared" si="198"/>
        <v>195.09399999999991</v>
      </c>
      <c r="W243" s="69">
        <f t="shared" si="198"/>
        <v>204.3839999999999</v>
      </c>
      <c r="X243" s="69">
        <f t="shared" si="198"/>
        <v>213.67399999999989</v>
      </c>
      <c r="Y243" s="69">
        <f t="shared" si="198"/>
        <v>222.96399999999988</v>
      </c>
      <c r="Z243" s="69">
        <f t="shared" si="198"/>
        <v>232.25399999999988</v>
      </c>
      <c r="AA243" s="69">
        <f t="shared" si="198"/>
        <v>241.54399999999987</v>
      </c>
      <c r="AB243" s="69">
        <f t="shared" si="198"/>
        <v>250.83399999999986</v>
      </c>
      <c r="AC243" s="69">
        <f t="shared" si="198"/>
        <v>260.12399999999985</v>
      </c>
      <c r="AD243" s="69">
        <f t="shared" si="198"/>
        <v>269.41399999999987</v>
      </c>
      <c r="AE243" s="69">
        <f t="shared" si="198"/>
        <v>278.70399999999989</v>
      </c>
      <c r="AF243" s="69">
        <f t="shared" si="198"/>
        <v>287.99399999999991</v>
      </c>
      <c r="AG243" s="69">
        <f t="shared" si="198"/>
        <v>297.28399999999993</v>
      </c>
      <c r="AH243" s="69">
        <f t="shared" si="198"/>
        <v>306.57399999999996</v>
      </c>
      <c r="AI243" s="69">
        <f t="shared" si="198"/>
        <v>315.86399999999998</v>
      </c>
      <c r="AJ243" s="69"/>
      <c r="AK243" s="69"/>
      <c r="AL243" s="69"/>
      <c r="AM243" s="69"/>
      <c r="AN243" s="69"/>
      <c r="AO243" s="69"/>
      <c r="AP243" s="69"/>
      <c r="AQ243" s="69"/>
      <c r="AR243" s="69"/>
      <c r="AS243" s="69"/>
      <c r="AT243" s="69"/>
      <c r="AU243" s="69"/>
      <c r="AV243" s="69"/>
      <c r="AW243" s="69"/>
      <c r="AX243" s="69"/>
      <c r="AY243" s="69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</row>
    <row r="244" spans="1:70" s="96" customFormat="1" ht="15.95" customHeight="1" outlineLevel="2" x14ac:dyDescent="0.3">
      <c r="A244" s="32">
        <v>4</v>
      </c>
      <c r="B244" s="49" t="s">
        <v>441</v>
      </c>
      <c r="C244" s="32" t="s">
        <v>657</v>
      </c>
      <c r="D244" s="32" t="s">
        <v>115</v>
      </c>
      <c r="E244" s="33"/>
      <c r="F244" s="299" t="s">
        <v>23</v>
      </c>
      <c r="G244" s="45" t="s">
        <v>36</v>
      </c>
      <c r="H244" s="32">
        <v>16.158999999999999</v>
      </c>
      <c r="I244" s="55">
        <v>1.2</v>
      </c>
      <c r="J244" s="69">
        <v>28</v>
      </c>
      <c r="K244" s="238">
        <f t="shared" si="195"/>
        <v>542.94239999999991</v>
      </c>
      <c r="L244" s="69">
        <f>(K244+54.29)</f>
        <v>597.23239999999987</v>
      </c>
      <c r="M244" s="69">
        <f t="shared" ref="M244:AE244" si="199">(L244+54.29)</f>
        <v>651.52239999999983</v>
      </c>
      <c r="N244" s="69">
        <f t="shared" si="199"/>
        <v>705.8123999999998</v>
      </c>
      <c r="O244" s="69">
        <f t="shared" si="199"/>
        <v>760.10239999999976</v>
      </c>
      <c r="P244" s="69">
        <f t="shared" si="199"/>
        <v>814.39239999999972</v>
      </c>
      <c r="Q244" s="69">
        <f t="shared" si="199"/>
        <v>868.68239999999969</v>
      </c>
      <c r="R244" s="69">
        <f t="shared" si="199"/>
        <v>922.97239999999965</v>
      </c>
      <c r="S244" s="69">
        <f t="shared" si="199"/>
        <v>977.26239999999962</v>
      </c>
      <c r="T244" s="69">
        <f t="shared" si="199"/>
        <v>1031.5523999999996</v>
      </c>
      <c r="U244" s="69">
        <f t="shared" si="199"/>
        <v>1085.8423999999995</v>
      </c>
      <c r="V244" s="69">
        <f t="shared" si="199"/>
        <v>1140.1323999999995</v>
      </c>
      <c r="W244" s="69">
        <f t="shared" si="199"/>
        <v>1194.4223999999995</v>
      </c>
      <c r="X244" s="69">
        <f t="shared" si="199"/>
        <v>1248.7123999999994</v>
      </c>
      <c r="Y244" s="69">
        <f t="shared" si="199"/>
        <v>1303.0023999999994</v>
      </c>
      <c r="Z244" s="69">
        <f t="shared" si="199"/>
        <v>1357.2923999999994</v>
      </c>
      <c r="AA244" s="69">
        <f t="shared" si="199"/>
        <v>1411.5823999999993</v>
      </c>
      <c r="AB244" s="69">
        <f t="shared" si="199"/>
        <v>1465.8723999999993</v>
      </c>
      <c r="AC244" s="69">
        <f t="shared" si="199"/>
        <v>1520.1623999999993</v>
      </c>
      <c r="AD244" s="69">
        <f t="shared" si="199"/>
        <v>1574.4523999999992</v>
      </c>
      <c r="AE244" s="69">
        <f t="shared" si="199"/>
        <v>1628.7423999999992</v>
      </c>
      <c r="AF244" s="69"/>
      <c r="AG244" s="9"/>
      <c r="AH244" s="9"/>
    </row>
    <row r="245" spans="1:70" s="96" customFormat="1" ht="15.95" customHeight="1" outlineLevel="2" x14ac:dyDescent="0.3">
      <c r="A245" s="32">
        <v>5</v>
      </c>
      <c r="B245" s="49" t="s">
        <v>441</v>
      </c>
      <c r="C245" s="32" t="s">
        <v>661</v>
      </c>
      <c r="D245" s="157" t="s">
        <v>46</v>
      </c>
      <c r="E245" s="33"/>
      <c r="F245" s="42" t="s">
        <v>17</v>
      </c>
      <c r="G245" s="45" t="s">
        <v>36</v>
      </c>
      <c r="H245" s="32">
        <v>29.617999999999999</v>
      </c>
      <c r="I245" s="55">
        <v>1.2</v>
      </c>
      <c r="J245" s="69">
        <v>28</v>
      </c>
      <c r="K245" s="238">
        <f t="shared" si="195"/>
        <v>995.1647999999999</v>
      </c>
      <c r="L245" s="69">
        <f>(K245+99.52)</f>
        <v>1094.6848</v>
      </c>
      <c r="M245" s="69">
        <f t="shared" ref="M245:AD245" si="200">(L245+99.52)</f>
        <v>1194.2048</v>
      </c>
      <c r="N245" s="69">
        <f t="shared" si="200"/>
        <v>1293.7248</v>
      </c>
      <c r="O245" s="69">
        <f t="shared" si="200"/>
        <v>1393.2447999999999</v>
      </c>
      <c r="P245" s="69">
        <f t="shared" si="200"/>
        <v>1492.7647999999999</v>
      </c>
      <c r="Q245" s="69">
        <f t="shared" si="200"/>
        <v>1592.2847999999999</v>
      </c>
      <c r="R245" s="69">
        <f t="shared" si="200"/>
        <v>1691.8047999999999</v>
      </c>
      <c r="S245" s="69">
        <f t="shared" si="200"/>
        <v>1791.3247999999999</v>
      </c>
      <c r="T245" s="69">
        <f t="shared" si="200"/>
        <v>1890.8447999999999</v>
      </c>
      <c r="U245" s="69">
        <f t="shared" si="200"/>
        <v>1990.3647999999998</v>
      </c>
      <c r="V245" s="69">
        <f>(U245+99.52)</f>
        <v>2089.8847999999998</v>
      </c>
      <c r="W245" s="69">
        <f t="shared" si="200"/>
        <v>2189.4047999999998</v>
      </c>
      <c r="X245" s="69">
        <f t="shared" si="200"/>
        <v>2288.9247999999998</v>
      </c>
      <c r="Y245" s="69">
        <f t="shared" si="200"/>
        <v>2388.4447999999998</v>
      </c>
      <c r="Z245" s="69">
        <f t="shared" si="200"/>
        <v>2487.9647999999997</v>
      </c>
      <c r="AA245" s="69">
        <f>(Z245+99.52)</f>
        <v>2587.4847999999997</v>
      </c>
      <c r="AB245" s="69">
        <f t="shared" si="200"/>
        <v>2687.0047999999997</v>
      </c>
      <c r="AC245" s="69">
        <f>(AB245+99.52)</f>
        <v>2786.5247999999997</v>
      </c>
      <c r="AD245" s="69">
        <f t="shared" si="200"/>
        <v>2886.0447999999997</v>
      </c>
      <c r="AE245" s="69">
        <f>(AD245+99.52)</f>
        <v>2985.5647999999997</v>
      </c>
      <c r="AF245" s="9"/>
      <c r="AG245" s="9"/>
      <c r="AH245" s="9"/>
    </row>
    <row r="246" spans="1:70" s="96" customFormat="1" ht="15.95" customHeight="1" outlineLevel="2" x14ac:dyDescent="0.3">
      <c r="A246" s="32">
        <v>6</v>
      </c>
      <c r="B246" s="49" t="s">
        <v>441</v>
      </c>
      <c r="C246" s="32" t="s">
        <v>658</v>
      </c>
      <c r="D246" s="32" t="s">
        <v>115</v>
      </c>
      <c r="E246" s="33"/>
      <c r="F246" s="299" t="s">
        <v>23</v>
      </c>
      <c r="G246" s="45" t="s">
        <v>36</v>
      </c>
      <c r="H246" s="32">
        <v>4.649</v>
      </c>
      <c r="I246" s="220">
        <v>0.7</v>
      </c>
      <c r="J246" s="69">
        <v>28</v>
      </c>
      <c r="K246" s="238">
        <f t="shared" si="195"/>
        <v>91.120399999999989</v>
      </c>
      <c r="L246" s="69">
        <f>(K246+9.11)</f>
        <v>100.23039999999999</v>
      </c>
      <c r="M246" s="69">
        <f t="shared" ref="M246:AQ246" si="201">(L246+9.11)</f>
        <v>109.34039999999999</v>
      </c>
      <c r="N246" s="69">
        <f t="shared" si="201"/>
        <v>118.45039999999999</v>
      </c>
      <c r="O246" s="69">
        <f t="shared" si="201"/>
        <v>127.56039999999999</v>
      </c>
      <c r="P246" s="69">
        <f t="shared" si="201"/>
        <v>136.67039999999997</v>
      </c>
      <c r="Q246" s="69">
        <f t="shared" si="201"/>
        <v>145.78039999999999</v>
      </c>
      <c r="R246" s="69">
        <f t="shared" si="201"/>
        <v>154.8904</v>
      </c>
      <c r="S246" s="69">
        <f t="shared" si="201"/>
        <v>164.00040000000001</v>
      </c>
      <c r="T246" s="69">
        <f t="shared" si="201"/>
        <v>173.11040000000003</v>
      </c>
      <c r="U246" s="69">
        <f t="shared" si="201"/>
        <v>182.22040000000004</v>
      </c>
      <c r="V246" s="69">
        <f t="shared" si="201"/>
        <v>191.33040000000005</v>
      </c>
      <c r="W246" s="69">
        <f t="shared" si="201"/>
        <v>200.44040000000007</v>
      </c>
      <c r="X246" s="69">
        <f>(W246+9.11)</f>
        <v>209.55040000000008</v>
      </c>
      <c r="Y246" s="69">
        <f t="shared" si="201"/>
        <v>218.6604000000001</v>
      </c>
      <c r="Z246" s="69">
        <f t="shared" si="201"/>
        <v>227.77040000000011</v>
      </c>
      <c r="AA246" s="69">
        <f t="shared" si="201"/>
        <v>236.88040000000012</v>
      </c>
      <c r="AB246" s="69">
        <f t="shared" si="201"/>
        <v>245.99040000000014</v>
      </c>
      <c r="AC246" s="69">
        <f>(AB246+9.11)</f>
        <v>255.10040000000015</v>
      </c>
      <c r="AD246" s="69">
        <f t="shared" si="201"/>
        <v>264.21040000000016</v>
      </c>
      <c r="AE246" s="69">
        <f t="shared" si="201"/>
        <v>273.32040000000018</v>
      </c>
      <c r="AF246" s="69">
        <f t="shared" si="201"/>
        <v>282.43040000000019</v>
      </c>
      <c r="AG246" s="69">
        <f t="shared" si="201"/>
        <v>291.5404000000002</v>
      </c>
      <c r="AH246" s="69">
        <f t="shared" si="201"/>
        <v>300.65040000000022</v>
      </c>
      <c r="AI246" s="69">
        <f>(AH246+9.11)</f>
        <v>309.76040000000023</v>
      </c>
      <c r="AJ246" s="69">
        <f t="shared" si="201"/>
        <v>318.87040000000025</v>
      </c>
      <c r="AK246" s="69">
        <f t="shared" si="201"/>
        <v>327.98040000000026</v>
      </c>
      <c r="AL246" s="69">
        <f>(AK246+9.11)</f>
        <v>337.09040000000027</v>
      </c>
      <c r="AM246" s="69">
        <f t="shared" si="201"/>
        <v>346.20040000000029</v>
      </c>
      <c r="AN246" s="69">
        <f t="shared" si="201"/>
        <v>355.3104000000003</v>
      </c>
      <c r="AO246" s="69">
        <f t="shared" si="201"/>
        <v>364.42040000000031</v>
      </c>
      <c r="AP246" s="69">
        <f t="shared" si="201"/>
        <v>373.53040000000033</v>
      </c>
      <c r="AQ246" s="69">
        <f t="shared" si="201"/>
        <v>382.64040000000034</v>
      </c>
      <c r="AR246" s="69">
        <f>(AQ246+9.11)</f>
        <v>391.75040000000035</v>
      </c>
      <c r="AS246" s="69">
        <f>(AR246+9.11)</f>
        <v>400.86040000000037</v>
      </c>
      <c r="AT246" s="69">
        <f t="shared" ref="AT246:BA246" si="202">(AS246+9.11)</f>
        <v>409.97040000000038</v>
      </c>
      <c r="AU246" s="69">
        <f t="shared" si="202"/>
        <v>419.0804000000004</v>
      </c>
      <c r="AV246" s="69">
        <f t="shared" si="202"/>
        <v>428.19040000000041</v>
      </c>
      <c r="AW246" s="69">
        <f>(AV246+9.11)</f>
        <v>437.30040000000042</v>
      </c>
      <c r="AX246" s="69">
        <f t="shared" si="202"/>
        <v>446.41040000000044</v>
      </c>
      <c r="AY246" s="69">
        <f t="shared" si="202"/>
        <v>455.52040000000045</v>
      </c>
      <c r="AZ246" s="69">
        <f t="shared" si="202"/>
        <v>464.63040000000046</v>
      </c>
      <c r="BA246" s="69">
        <f t="shared" si="202"/>
        <v>473.74040000000048</v>
      </c>
    </row>
    <row r="247" spans="1:70" s="96" customFormat="1" ht="15.95" customHeight="1" outlineLevel="2" x14ac:dyDescent="0.3">
      <c r="A247" s="32">
        <v>7</v>
      </c>
      <c r="B247" s="49" t="s">
        <v>441</v>
      </c>
      <c r="C247" s="32" t="s">
        <v>664</v>
      </c>
      <c r="D247" s="32" t="s">
        <v>667</v>
      </c>
      <c r="E247" s="33"/>
      <c r="F247" s="300" t="s">
        <v>11</v>
      </c>
      <c r="G247" s="45" t="s">
        <v>36</v>
      </c>
      <c r="H247" s="32">
        <v>16.286000000000001</v>
      </c>
      <c r="I247" s="55">
        <v>1.2</v>
      </c>
      <c r="J247" s="69">
        <v>28</v>
      </c>
      <c r="K247" s="238">
        <f t="shared" si="195"/>
        <v>547.20960000000002</v>
      </c>
      <c r="L247" s="69">
        <f>(K247+54.72)</f>
        <v>601.92960000000005</v>
      </c>
      <c r="M247" s="69">
        <f t="shared" ref="M247:AD247" si="203">(L247+54.72)</f>
        <v>656.64960000000008</v>
      </c>
      <c r="N247" s="69">
        <f t="shared" si="203"/>
        <v>711.3696000000001</v>
      </c>
      <c r="O247" s="69">
        <f t="shared" si="203"/>
        <v>766.08960000000013</v>
      </c>
      <c r="P247" s="69">
        <f t="shared" si="203"/>
        <v>820.80960000000016</v>
      </c>
      <c r="Q247" s="69">
        <f t="shared" si="203"/>
        <v>875.52960000000019</v>
      </c>
      <c r="R247" s="69">
        <f t="shared" si="203"/>
        <v>930.24960000000021</v>
      </c>
      <c r="S247" s="69">
        <f t="shared" si="203"/>
        <v>984.96960000000024</v>
      </c>
      <c r="T247" s="69">
        <f t="shared" si="203"/>
        <v>1039.6896000000002</v>
      </c>
      <c r="U247" s="69">
        <f t="shared" si="203"/>
        <v>1094.4096000000002</v>
      </c>
      <c r="V247" s="69">
        <f t="shared" si="203"/>
        <v>1149.1296000000002</v>
      </c>
      <c r="W247" s="69">
        <f t="shared" si="203"/>
        <v>1203.8496000000002</v>
      </c>
      <c r="X247" s="69">
        <f t="shared" si="203"/>
        <v>1258.5696000000003</v>
      </c>
      <c r="Y247" s="69">
        <f t="shared" si="203"/>
        <v>1313.2896000000003</v>
      </c>
      <c r="Z247" s="69">
        <f t="shared" si="203"/>
        <v>1368.0096000000003</v>
      </c>
      <c r="AA247" s="69">
        <f t="shared" si="203"/>
        <v>1422.7296000000003</v>
      </c>
      <c r="AB247" s="69">
        <f t="shared" si="203"/>
        <v>1477.4496000000004</v>
      </c>
      <c r="AC247" s="69">
        <f t="shared" si="203"/>
        <v>1532.1696000000004</v>
      </c>
      <c r="AD247" s="69">
        <f t="shared" si="203"/>
        <v>1586.8896000000004</v>
      </c>
      <c r="AE247" s="69">
        <f>(AD247+54.72)</f>
        <v>1641.6096000000005</v>
      </c>
      <c r="AF247" s="69"/>
      <c r="AG247" s="69"/>
      <c r="AH247" s="9"/>
    </row>
    <row r="248" spans="1:70" s="96" customFormat="1" ht="15.95" customHeight="1" outlineLevel="1" x14ac:dyDescent="0.3">
      <c r="A248" s="32"/>
      <c r="B248" s="206" t="s">
        <v>802</v>
      </c>
      <c r="C248" s="32"/>
      <c r="D248" s="157"/>
      <c r="E248" s="33"/>
      <c r="F248" s="42"/>
      <c r="G248" s="45"/>
      <c r="H248" s="133">
        <f>SUBTOTAL(9,H241:H247)</f>
        <v>233.81399999999996</v>
      </c>
      <c r="I248" s="62"/>
      <c r="J248" s="68"/>
      <c r="K248" s="238"/>
      <c r="L248" s="68"/>
      <c r="M248" s="68"/>
      <c r="N248" s="1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</row>
    <row r="249" spans="1:70" s="3" customFormat="1" ht="15.95" customHeight="1" outlineLevel="1" x14ac:dyDescent="0.3">
      <c r="A249" s="46"/>
      <c r="B249" s="43"/>
      <c r="C249" s="46"/>
      <c r="D249" s="46"/>
      <c r="E249" s="44"/>
      <c r="F249" s="42"/>
      <c r="G249" s="43"/>
      <c r="H249" s="46"/>
      <c r="I249" s="62"/>
      <c r="J249" s="68"/>
      <c r="K249" s="238"/>
      <c r="L249" s="68"/>
      <c r="M249" s="68"/>
      <c r="N249" s="1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</row>
    <row r="250" spans="1:70" s="15" customFormat="1" ht="15.95" customHeight="1" outlineLevel="1" x14ac:dyDescent="0.3">
      <c r="A250" s="32"/>
      <c r="B250" s="51"/>
      <c r="C250" s="112"/>
      <c r="D250" s="32"/>
      <c r="E250" s="33"/>
      <c r="F250" s="55"/>
      <c r="G250" s="55"/>
      <c r="H250" s="133"/>
      <c r="I250" s="55"/>
      <c r="J250" s="68"/>
      <c r="K250" s="238"/>
      <c r="L250" s="68"/>
      <c r="M250" s="68"/>
      <c r="N250" s="1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</row>
    <row r="251" spans="1:70" ht="15.95" customHeight="1" outlineLevel="1" x14ac:dyDescent="0.3">
      <c r="A251" s="297"/>
      <c r="B251" s="299"/>
      <c r="C251" s="112"/>
      <c r="D251" s="32"/>
      <c r="E251" s="33"/>
      <c r="F251" s="300"/>
      <c r="G251" s="300"/>
      <c r="H251" s="32"/>
      <c r="I251" s="55"/>
      <c r="J251" s="68"/>
      <c r="K251" s="238"/>
    </row>
    <row r="252" spans="1:70" ht="15.95" customHeight="1" outlineLevel="1" x14ac:dyDescent="0.3">
      <c r="A252" s="297"/>
      <c r="B252" s="299"/>
      <c r="C252" s="112"/>
      <c r="D252" s="32"/>
      <c r="E252" s="33"/>
      <c r="F252" s="300"/>
      <c r="G252" s="300"/>
      <c r="H252" s="32"/>
      <c r="I252" s="55"/>
      <c r="J252" s="68"/>
      <c r="K252" s="238"/>
    </row>
    <row r="253" spans="1:70" ht="15.95" customHeight="1" outlineLevel="2" x14ac:dyDescent="0.3">
      <c r="A253" s="297">
        <v>1</v>
      </c>
      <c r="B253" s="299" t="s">
        <v>440</v>
      </c>
      <c r="C253" s="301" t="s">
        <v>192</v>
      </c>
      <c r="D253" s="297" t="s">
        <v>32</v>
      </c>
      <c r="E253" s="302" t="s">
        <v>21</v>
      </c>
      <c r="F253" s="299" t="s">
        <v>21</v>
      </c>
      <c r="G253" s="299" t="s">
        <v>30</v>
      </c>
      <c r="H253" s="297">
        <v>2.0609999999999999</v>
      </c>
      <c r="I253" s="54">
        <v>1.2</v>
      </c>
      <c r="J253" s="69">
        <v>36</v>
      </c>
      <c r="K253" s="238">
        <f t="shared" si="195"/>
        <v>89.035199999999989</v>
      </c>
      <c r="L253" s="69">
        <f>(K253+8.9)</f>
        <v>97.935199999999995</v>
      </c>
      <c r="M253" s="69">
        <f t="shared" ref="M253:X253" si="204">(L253+8.9)</f>
        <v>106.8352</v>
      </c>
      <c r="N253" s="69">
        <f t="shared" si="204"/>
        <v>115.73520000000001</v>
      </c>
      <c r="O253" s="69">
        <f t="shared" si="204"/>
        <v>124.63520000000001</v>
      </c>
      <c r="P253" s="69">
        <f t="shared" si="204"/>
        <v>133.5352</v>
      </c>
      <c r="Q253" s="69">
        <f t="shared" si="204"/>
        <v>142.43520000000001</v>
      </c>
      <c r="R253" s="69">
        <f t="shared" si="204"/>
        <v>151.33520000000001</v>
      </c>
      <c r="S253" s="69">
        <f t="shared" si="204"/>
        <v>160.23520000000002</v>
      </c>
      <c r="T253" s="69">
        <f>(S253+8.9)</f>
        <v>169.13520000000003</v>
      </c>
      <c r="U253" s="69">
        <f t="shared" si="204"/>
        <v>178.03520000000003</v>
      </c>
      <c r="V253" s="69">
        <f t="shared" si="204"/>
        <v>186.93520000000004</v>
      </c>
      <c r="W253" s="69">
        <f t="shared" si="204"/>
        <v>195.83520000000004</v>
      </c>
      <c r="X253" s="69">
        <f t="shared" si="204"/>
        <v>204.73520000000005</v>
      </c>
      <c r="Y253" s="69"/>
      <c r="Z253" s="69"/>
    </row>
    <row r="254" spans="1:70" ht="15.95" customHeight="1" outlineLevel="2" x14ac:dyDescent="0.3">
      <c r="A254" s="297">
        <v>2</v>
      </c>
      <c r="B254" s="299" t="s">
        <v>440</v>
      </c>
      <c r="C254" s="112" t="s">
        <v>639</v>
      </c>
      <c r="D254" s="32" t="s">
        <v>640</v>
      </c>
      <c r="E254" s="302"/>
      <c r="F254" s="300" t="s">
        <v>11</v>
      </c>
      <c r="G254" s="43" t="s">
        <v>30</v>
      </c>
      <c r="H254" s="32">
        <v>12.037000000000001</v>
      </c>
      <c r="I254" s="55">
        <v>1.2</v>
      </c>
      <c r="J254" s="69">
        <v>36</v>
      </c>
      <c r="K254" s="238">
        <f t="shared" si="195"/>
        <v>519.99839999999995</v>
      </c>
      <c r="L254" s="69">
        <f>(K254+52)</f>
        <v>571.99839999999995</v>
      </c>
      <c r="M254" s="69">
        <f t="shared" ref="M254:Y254" si="205">(L254+52)</f>
        <v>623.99839999999995</v>
      </c>
      <c r="N254" s="69">
        <f t="shared" si="205"/>
        <v>675.99839999999995</v>
      </c>
      <c r="O254" s="69">
        <f t="shared" si="205"/>
        <v>727.99839999999995</v>
      </c>
      <c r="P254" s="69">
        <f t="shared" si="205"/>
        <v>779.99839999999995</v>
      </c>
      <c r="Q254" s="69">
        <f t="shared" si="205"/>
        <v>831.99839999999995</v>
      </c>
      <c r="R254" s="69">
        <f t="shared" si="205"/>
        <v>883.99839999999995</v>
      </c>
      <c r="S254" s="69">
        <f t="shared" si="205"/>
        <v>935.99839999999995</v>
      </c>
      <c r="T254" s="69">
        <f>(S254+52)</f>
        <v>987.99839999999995</v>
      </c>
      <c r="U254" s="69">
        <f t="shared" si="205"/>
        <v>1039.9983999999999</v>
      </c>
      <c r="V254" s="69">
        <f t="shared" si="205"/>
        <v>1091.9983999999999</v>
      </c>
      <c r="W254" s="69">
        <f>(V254+52)</f>
        <v>1143.9983999999999</v>
      </c>
      <c r="X254" s="69">
        <f t="shared" si="205"/>
        <v>1195.9983999999999</v>
      </c>
      <c r="Y254" s="69">
        <f t="shared" si="205"/>
        <v>1247.9983999999999</v>
      </c>
    </row>
    <row r="255" spans="1:70" s="2" customFormat="1" ht="15.95" customHeight="1" outlineLevel="2" x14ac:dyDescent="0.3">
      <c r="A255" s="297">
        <v>3</v>
      </c>
      <c r="B255" s="299" t="s">
        <v>440</v>
      </c>
      <c r="C255" s="46" t="s">
        <v>522</v>
      </c>
      <c r="D255" s="46" t="s">
        <v>58</v>
      </c>
      <c r="E255" s="44" t="s">
        <v>11</v>
      </c>
      <c r="F255" s="42" t="s">
        <v>11</v>
      </c>
      <c r="G255" s="42" t="s">
        <v>14</v>
      </c>
      <c r="H255" s="297">
        <v>12.907</v>
      </c>
      <c r="I255" s="55">
        <v>1.2</v>
      </c>
      <c r="J255" s="69">
        <v>36</v>
      </c>
      <c r="K255" s="238">
        <f t="shared" si="195"/>
        <v>557.58240000000001</v>
      </c>
      <c r="L255" s="69">
        <f>(K255+55.76)</f>
        <v>613.3424</v>
      </c>
      <c r="M255" s="69">
        <f t="shared" ref="M255:Y255" si="206">(L255+55.76)</f>
        <v>669.10239999999999</v>
      </c>
      <c r="N255" s="69">
        <f t="shared" si="206"/>
        <v>724.86239999999998</v>
      </c>
      <c r="O255" s="69">
        <f t="shared" si="206"/>
        <v>780.62239999999997</v>
      </c>
      <c r="P255" s="69">
        <f t="shared" si="206"/>
        <v>836.38239999999996</v>
      </c>
      <c r="Q255" s="69">
        <f t="shared" si="206"/>
        <v>892.14239999999995</v>
      </c>
      <c r="R255" s="69">
        <f t="shared" si="206"/>
        <v>947.90239999999994</v>
      </c>
      <c r="S255" s="69">
        <f t="shared" si="206"/>
        <v>1003.6623999999999</v>
      </c>
      <c r="T255" s="69">
        <f t="shared" si="206"/>
        <v>1059.4223999999999</v>
      </c>
      <c r="U255" s="69">
        <f t="shared" si="206"/>
        <v>1115.1823999999999</v>
      </c>
      <c r="V255" s="69">
        <f t="shared" si="206"/>
        <v>1170.9423999999999</v>
      </c>
      <c r="W255" s="69">
        <f t="shared" si="206"/>
        <v>1226.7023999999999</v>
      </c>
      <c r="X255" s="69">
        <f t="shared" si="206"/>
        <v>1282.4623999999999</v>
      </c>
      <c r="Y255" s="69">
        <f t="shared" si="206"/>
        <v>1338.2223999999999</v>
      </c>
      <c r="Z255" s="69"/>
      <c r="AA255" s="9"/>
      <c r="AB255" s="9"/>
      <c r="AC255" s="9"/>
      <c r="AD255" s="9"/>
      <c r="AE255" s="9"/>
      <c r="AF255" s="9"/>
      <c r="AG255" s="9"/>
      <c r="AH255" s="9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</row>
    <row r="256" spans="1:70" s="2" customFormat="1" ht="15.95" customHeight="1" outlineLevel="2" x14ac:dyDescent="0.3">
      <c r="A256" s="297">
        <v>4</v>
      </c>
      <c r="B256" s="299" t="s">
        <v>440</v>
      </c>
      <c r="C256" s="46" t="s">
        <v>523</v>
      </c>
      <c r="D256" s="46" t="s">
        <v>58</v>
      </c>
      <c r="E256" s="44" t="s">
        <v>11</v>
      </c>
      <c r="F256" s="42" t="s">
        <v>11</v>
      </c>
      <c r="G256" s="42" t="s">
        <v>14</v>
      </c>
      <c r="H256" s="297">
        <v>4.4000000000000004</v>
      </c>
      <c r="I256" s="62">
        <v>1.2</v>
      </c>
      <c r="J256" s="69">
        <v>36</v>
      </c>
      <c r="K256" s="238">
        <f t="shared" si="195"/>
        <v>190.08</v>
      </c>
      <c r="L256" s="69">
        <f>(K256+19.01)</f>
        <v>209.09</v>
      </c>
      <c r="M256" s="69">
        <f t="shared" ref="M256:Y256" si="207">(L256+19.01)</f>
        <v>228.1</v>
      </c>
      <c r="N256" s="69">
        <f t="shared" si="207"/>
        <v>247.10999999999999</v>
      </c>
      <c r="O256" s="69">
        <f t="shared" si="207"/>
        <v>266.12</v>
      </c>
      <c r="P256" s="69">
        <f t="shared" si="207"/>
        <v>285.13</v>
      </c>
      <c r="Q256" s="69">
        <f t="shared" si="207"/>
        <v>304.14</v>
      </c>
      <c r="R256" s="69">
        <f t="shared" si="207"/>
        <v>323.14999999999998</v>
      </c>
      <c r="S256" s="69">
        <f>(R256+19.01)</f>
        <v>342.15999999999997</v>
      </c>
      <c r="T256" s="69">
        <f t="shared" si="207"/>
        <v>361.16999999999996</v>
      </c>
      <c r="U256" s="69">
        <f>(T256+19.01)</f>
        <v>380.17999999999995</v>
      </c>
      <c r="V256" s="69">
        <f t="shared" si="207"/>
        <v>399.18999999999994</v>
      </c>
      <c r="W256" s="69">
        <f>(V256+19.01)</f>
        <v>418.19999999999993</v>
      </c>
      <c r="X256" s="69">
        <f t="shared" si="207"/>
        <v>437.20999999999992</v>
      </c>
      <c r="Y256" s="69">
        <f t="shared" si="207"/>
        <v>456.21999999999991</v>
      </c>
      <c r="Z256" s="9"/>
      <c r="AA256" s="9"/>
      <c r="AB256" s="9"/>
      <c r="AC256" s="9"/>
      <c r="AD256" s="9"/>
      <c r="AE256" s="9"/>
      <c r="AF256" s="9"/>
      <c r="AG256" s="9"/>
      <c r="AH256" s="9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</row>
    <row r="257" spans="1:70" s="2" customFormat="1" ht="15.95" customHeight="1" outlineLevel="2" x14ac:dyDescent="0.3">
      <c r="A257" s="297">
        <v>5</v>
      </c>
      <c r="B257" s="299" t="s">
        <v>440</v>
      </c>
      <c r="C257" s="301" t="s">
        <v>193</v>
      </c>
      <c r="D257" s="297" t="s">
        <v>41</v>
      </c>
      <c r="E257" s="302" t="s">
        <v>25</v>
      </c>
      <c r="F257" s="299" t="s">
        <v>43</v>
      </c>
      <c r="G257" s="299" t="s">
        <v>30</v>
      </c>
      <c r="H257" s="297">
        <v>19.513000000000002</v>
      </c>
      <c r="I257" s="55">
        <v>1.2</v>
      </c>
      <c r="J257" s="69">
        <v>36</v>
      </c>
      <c r="K257" s="238">
        <f t="shared" si="195"/>
        <v>842.96160000000009</v>
      </c>
      <c r="L257" s="69">
        <f>(K257+84.3)</f>
        <v>927.26160000000004</v>
      </c>
      <c r="M257" s="69">
        <f t="shared" ref="M257:Y257" si="208">(L257+84.3)</f>
        <v>1011.5616</v>
      </c>
      <c r="N257" s="69">
        <f t="shared" si="208"/>
        <v>1095.8616</v>
      </c>
      <c r="O257" s="69">
        <f t="shared" si="208"/>
        <v>1180.1615999999999</v>
      </c>
      <c r="P257" s="69">
        <f t="shared" si="208"/>
        <v>1264.4615999999999</v>
      </c>
      <c r="Q257" s="69">
        <f t="shared" si="208"/>
        <v>1348.7615999999998</v>
      </c>
      <c r="R257" s="69">
        <f t="shared" si="208"/>
        <v>1433.0615999999998</v>
      </c>
      <c r="S257" s="69">
        <f t="shared" si="208"/>
        <v>1517.3615999999997</v>
      </c>
      <c r="T257" s="69">
        <f t="shared" si="208"/>
        <v>1601.6615999999997</v>
      </c>
      <c r="U257" s="69">
        <f>(T257+84.3)</f>
        <v>1685.9615999999996</v>
      </c>
      <c r="V257" s="69">
        <f t="shared" si="208"/>
        <v>1770.2615999999996</v>
      </c>
      <c r="W257" s="69">
        <f>(V257+84.3)</f>
        <v>1854.5615999999995</v>
      </c>
      <c r="X257" s="69">
        <f t="shared" si="208"/>
        <v>1938.8615999999995</v>
      </c>
      <c r="Y257" s="69">
        <f t="shared" si="208"/>
        <v>2023.1615999999995</v>
      </c>
      <c r="Z257" s="9"/>
      <c r="AA257" s="9"/>
      <c r="AB257" s="9"/>
      <c r="AC257" s="9"/>
      <c r="AD257" s="9"/>
      <c r="AE257" s="9"/>
      <c r="AF257" s="9"/>
      <c r="AG257" s="9"/>
      <c r="AH257" s="9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</row>
    <row r="258" spans="1:70" s="2" customFormat="1" ht="15.95" customHeight="1" outlineLevel="2" x14ac:dyDescent="0.3">
      <c r="A258" s="297">
        <v>6</v>
      </c>
      <c r="B258" s="299" t="s">
        <v>440</v>
      </c>
      <c r="C258" s="301" t="s">
        <v>194</v>
      </c>
      <c r="D258" s="297" t="s">
        <v>41</v>
      </c>
      <c r="E258" s="302" t="s">
        <v>25</v>
      </c>
      <c r="F258" s="299" t="s">
        <v>43</v>
      </c>
      <c r="G258" s="299" t="s">
        <v>30</v>
      </c>
      <c r="H258" s="297">
        <v>0.42899999999999999</v>
      </c>
      <c r="I258" s="220">
        <v>0.7</v>
      </c>
      <c r="J258" s="69">
        <v>36</v>
      </c>
      <c r="K258" s="238">
        <f t="shared" si="195"/>
        <v>10.810799999999999</v>
      </c>
      <c r="L258" s="69">
        <f>(K258+1.08)</f>
        <v>11.890799999999999</v>
      </c>
      <c r="M258" s="69">
        <f t="shared" ref="M258:AO258" si="209">(L258+1.08)</f>
        <v>12.970799999999999</v>
      </c>
      <c r="N258" s="69">
        <f t="shared" si="209"/>
        <v>14.050799999999999</v>
      </c>
      <c r="O258" s="69">
        <f t="shared" si="209"/>
        <v>15.130799999999999</v>
      </c>
      <c r="P258" s="69">
        <f t="shared" si="209"/>
        <v>16.210799999999999</v>
      </c>
      <c r="Q258" s="69">
        <f t="shared" si="209"/>
        <v>17.290799999999997</v>
      </c>
      <c r="R258" s="69">
        <f t="shared" si="209"/>
        <v>18.370799999999996</v>
      </c>
      <c r="S258" s="69">
        <f t="shared" si="209"/>
        <v>19.450799999999994</v>
      </c>
      <c r="T258" s="69">
        <f t="shared" si="209"/>
        <v>20.530799999999992</v>
      </c>
      <c r="U258" s="69">
        <f t="shared" si="209"/>
        <v>21.61079999999999</v>
      </c>
      <c r="V258" s="69">
        <f t="shared" si="209"/>
        <v>22.690799999999989</v>
      </c>
      <c r="W258" s="69">
        <f t="shared" si="209"/>
        <v>23.770799999999987</v>
      </c>
      <c r="X258" s="69">
        <f t="shared" si="209"/>
        <v>24.850799999999985</v>
      </c>
      <c r="Y258" s="69">
        <f t="shared" si="209"/>
        <v>25.930799999999984</v>
      </c>
      <c r="Z258" s="69">
        <f t="shared" si="209"/>
        <v>27.010799999999982</v>
      </c>
      <c r="AA258" s="69">
        <f t="shared" si="209"/>
        <v>28.09079999999998</v>
      </c>
      <c r="AB258" s="69">
        <f t="shared" si="209"/>
        <v>29.170799999999979</v>
      </c>
      <c r="AC258" s="69">
        <f t="shared" si="209"/>
        <v>30.250799999999977</v>
      </c>
      <c r="AD258" s="69">
        <f t="shared" si="209"/>
        <v>31.330799999999975</v>
      </c>
      <c r="AE258" s="69">
        <f t="shared" si="209"/>
        <v>32.410799999999973</v>
      </c>
      <c r="AF258" s="69">
        <f t="shared" si="209"/>
        <v>33.490799999999972</v>
      </c>
      <c r="AG258" s="69">
        <f t="shared" si="209"/>
        <v>34.57079999999997</v>
      </c>
      <c r="AH258" s="69">
        <f t="shared" si="209"/>
        <v>35.650799999999968</v>
      </c>
      <c r="AI258" s="69">
        <f t="shared" si="209"/>
        <v>36.730799999999967</v>
      </c>
      <c r="AJ258" s="69">
        <f t="shared" si="209"/>
        <v>37.810799999999965</v>
      </c>
      <c r="AK258" s="69">
        <f t="shared" si="209"/>
        <v>38.890799999999963</v>
      </c>
      <c r="AL258" s="69">
        <f t="shared" si="209"/>
        <v>39.970799999999961</v>
      </c>
      <c r="AM258" s="69">
        <f t="shared" si="209"/>
        <v>41.05079999999996</v>
      </c>
      <c r="AN258" s="69">
        <f t="shared" si="209"/>
        <v>42.130799999999958</v>
      </c>
      <c r="AO258" s="69">
        <f t="shared" si="209"/>
        <v>43.210799999999956</v>
      </c>
      <c r="AP258" s="69"/>
      <c r="AQ258" s="69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</row>
    <row r="259" spans="1:70" s="2" customFormat="1" ht="15.95" customHeight="1" outlineLevel="2" x14ac:dyDescent="0.3">
      <c r="A259" s="297">
        <v>7</v>
      </c>
      <c r="B259" s="299" t="s">
        <v>440</v>
      </c>
      <c r="C259" s="301" t="s">
        <v>195</v>
      </c>
      <c r="D259" s="297" t="s">
        <v>47</v>
      </c>
      <c r="E259" s="302" t="s">
        <v>25</v>
      </c>
      <c r="F259" s="299" t="s">
        <v>43</v>
      </c>
      <c r="G259" s="299" t="s">
        <v>30</v>
      </c>
      <c r="H259" s="120">
        <v>10.689</v>
      </c>
      <c r="I259" s="55">
        <v>1.2</v>
      </c>
      <c r="J259" s="69">
        <v>36</v>
      </c>
      <c r="K259" s="238">
        <f t="shared" si="195"/>
        <v>461.76480000000004</v>
      </c>
      <c r="L259" s="69">
        <f>(K259+46.18)</f>
        <v>507.94480000000004</v>
      </c>
      <c r="M259" s="69">
        <f t="shared" ref="M259:U259" si="210">(L259+46.18)</f>
        <v>554.12480000000005</v>
      </c>
      <c r="N259" s="69">
        <f t="shared" si="210"/>
        <v>600.3048</v>
      </c>
      <c r="O259" s="69">
        <f t="shared" si="210"/>
        <v>646.48479999999995</v>
      </c>
      <c r="P259" s="69">
        <f t="shared" si="210"/>
        <v>692.6647999999999</v>
      </c>
      <c r="Q259" s="69">
        <f t="shared" si="210"/>
        <v>738.84479999999985</v>
      </c>
      <c r="R259" s="69">
        <f t="shared" si="210"/>
        <v>785.0247999999998</v>
      </c>
      <c r="S259" s="69">
        <f t="shared" si="210"/>
        <v>831.20479999999975</v>
      </c>
      <c r="T259" s="69">
        <f t="shared" si="210"/>
        <v>877.3847999999997</v>
      </c>
      <c r="U259" s="69">
        <f t="shared" si="210"/>
        <v>923.56479999999965</v>
      </c>
      <c r="V259" s="69">
        <f>(U259+46.18)</f>
        <v>969.7447999999996</v>
      </c>
      <c r="W259" s="69">
        <f>(V259+46.18)</f>
        <v>1015.9247999999995</v>
      </c>
      <c r="X259" s="69">
        <f>(W259+46.18)</f>
        <v>1062.1047999999996</v>
      </c>
      <c r="Y259" s="69">
        <f>(X259+46.18)</f>
        <v>1108.2847999999997</v>
      </c>
      <c r="Z259" s="69">
        <f>(Y259+46.18)</f>
        <v>1154.4647999999997</v>
      </c>
      <c r="AA259" s="9"/>
      <c r="AB259" s="9"/>
      <c r="AC259" s="9"/>
      <c r="AD259" s="9"/>
      <c r="AE259" s="9"/>
      <c r="AF259" s="9"/>
      <c r="AG259" s="9"/>
      <c r="AH259" s="9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</row>
    <row r="260" spans="1:70" s="2" customFormat="1" ht="15.95" customHeight="1" outlineLevel="2" x14ac:dyDescent="0.3">
      <c r="A260" s="297">
        <v>8</v>
      </c>
      <c r="B260" s="299" t="s">
        <v>440</v>
      </c>
      <c r="C260" s="301" t="s">
        <v>196</v>
      </c>
      <c r="D260" s="297" t="s">
        <v>48</v>
      </c>
      <c r="E260" s="302" t="s">
        <v>25</v>
      </c>
      <c r="F260" s="299" t="s">
        <v>43</v>
      </c>
      <c r="G260" s="299" t="s">
        <v>30</v>
      </c>
      <c r="H260" s="297">
        <v>5.3920000000000003</v>
      </c>
      <c r="I260" s="220">
        <v>0.7</v>
      </c>
      <c r="J260" s="69">
        <v>36</v>
      </c>
      <c r="K260" s="238">
        <f t="shared" si="195"/>
        <v>135.8784</v>
      </c>
      <c r="L260" s="69">
        <f>(K260+13.59)</f>
        <v>149.4684</v>
      </c>
      <c r="M260" s="69">
        <f t="shared" ref="M260:AL260" si="211">(L260+13.59)</f>
        <v>163.05840000000001</v>
      </c>
      <c r="N260" s="69">
        <f t="shared" si="211"/>
        <v>176.64840000000001</v>
      </c>
      <c r="O260" s="69">
        <f t="shared" si="211"/>
        <v>190.23840000000001</v>
      </c>
      <c r="P260" s="69">
        <f t="shared" si="211"/>
        <v>203.82840000000002</v>
      </c>
      <c r="Q260" s="69">
        <f t="shared" si="211"/>
        <v>217.41840000000002</v>
      </c>
      <c r="R260" s="69">
        <f t="shared" si="211"/>
        <v>231.00840000000002</v>
      </c>
      <c r="S260" s="69">
        <f t="shared" si="211"/>
        <v>244.59840000000003</v>
      </c>
      <c r="T260" s="69">
        <f t="shared" si="211"/>
        <v>258.1884</v>
      </c>
      <c r="U260" s="69">
        <f t="shared" si="211"/>
        <v>271.77839999999998</v>
      </c>
      <c r="V260" s="69">
        <f t="shared" si="211"/>
        <v>285.36839999999995</v>
      </c>
      <c r="W260" s="69">
        <f t="shared" si="211"/>
        <v>298.95839999999993</v>
      </c>
      <c r="X260" s="69">
        <f t="shared" si="211"/>
        <v>312.5483999999999</v>
      </c>
      <c r="Y260" s="69">
        <f t="shared" si="211"/>
        <v>326.13839999999988</v>
      </c>
      <c r="Z260" s="69">
        <f t="shared" si="211"/>
        <v>339.72839999999985</v>
      </c>
      <c r="AA260" s="69">
        <f t="shared" si="211"/>
        <v>353.31839999999983</v>
      </c>
      <c r="AB260" s="69">
        <f>(AA260+13.59)</f>
        <v>366.9083999999998</v>
      </c>
      <c r="AC260" s="69">
        <f t="shared" si="211"/>
        <v>380.49839999999978</v>
      </c>
      <c r="AD260" s="69">
        <f t="shared" si="211"/>
        <v>394.08839999999975</v>
      </c>
      <c r="AE260" s="69">
        <f t="shared" si="211"/>
        <v>407.67839999999973</v>
      </c>
      <c r="AF260" s="69">
        <f t="shared" si="211"/>
        <v>421.2683999999997</v>
      </c>
      <c r="AG260" s="69">
        <f>(AF260+13.59)</f>
        <v>434.85839999999968</v>
      </c>
      <c r="AH260" s="69">
        <f t="shared" si="211"/>
        <v>448.44839999999965</v>
      </c>
      <c r="AI260" s="69">
        <f t="shared" si="211"/>
        <v>462.03839999999963</v>
      </c>
      <c r="AJ260" s="69">
        <f>(AI260+13.59)</f>
        <v>475.6283999999996</v>
      </c>
      <c r="AK260" s="69">
        <f t="shared" si="211"/>
        <v>489.21839999999958</v>
      </c>
      <c r="AL260" s="69">
        <f t="shared" si="211"/>
        <v>502.80839999999955</v>
      </c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</row>
    <row r="261" spans="1:70" s="365" customFormat="1" ht="15.95" customHeight="1" outlineLevel="2" x14ac:dyDescent="0.3">
      <c r="A261" s="347">
        <v>9</v>
      </c>
      <c r="B261" s="299" t="s">
        <v>440</v>
      </c>
      <c r="C261" s="326" t="s">
        <v>641</v>
      </c>
      <c r="D261" s="326" t="s">
        <v>41</v>
      </c>
      <c r="E261" s="342" t="s">
        <v>43</v>
      </c>
      <c r="F261" s="358" t="s">
        <v>43</v>
      </c>
      <c r="G261" s="358" t="s">
        <v>30</v>
      </c>
      <c r="H261" s="326">
        <v>142.488</v>
      </c>
      <c r="I261" s="323">
        <v>1.2</v>
      </c>
      <c r="J261" s="69">
        <v>36</v>
      </c>
      <c r="K261" s="381">
        <f t="shared" si="195"/>
        <v>6155.4816000000001</v>
      </c>
      <c r="L261" s="315"/>
      <c r="M261" s="315"/>
      <c r="N261" s="315"/>
      <c r="O261" s="315"/>
      <c r="P261" s="315"/>
      <c r="Q261" s="315"/>
      <c r="R261" s="315"/>
      <c r="S261" s="315"/>
      <c r="T261" s="315"/>
      <c r="U261" s="315"/>
      <c r="V261" s="315"/>
      <c r="W261" s="315"/>
      <c r="X261" s="315"/>
      <c r="Y261" s="315"/>
    </row>
    <row r="262" spans="1:70" s="96" customFormat="1" ht="15.95" customHeight="1" outlineLevel="1" x14ac:dyDescent="0.3">
      <c r="A262" s="359"/>
      <c r="B262" s="360" t="s">
        <v>802</v>
      </c>
      <c r="C262" s="361"/>
      <c r="D262" s="333"/>
      <c r="E262" s="362"/>
      <c r="F262" s="363"/>
      <c r="G262" s="99"/>
      <c r="H262" s="364">
        <f>SUM(H253:H261)</f>
        <v>209.916</v>
      </c>
      <c r="I262" s="336"/>
      <c r="J262" s="338"/>
      <c r="K262" s="339"/>
      <c r="L262" s="338"/>
      <c r="M262" s="338"/>
      <c r="N262" s="340"/>
      <c r="O262" s="341"/>
      <c r="P262" s="341"/>
      <c r="Q262" s="341"/>
      <c r="R262" s="341"/>
      <c r="S262" s="341"/>
      <c r="T262" s="341"/>
      <c r="U262" s="341"/>
      <c r="V262" s="341"/>
      <c r="W262" s="341"/>
      <c r="X262" s="341"/>
      <c r="Y262" s="341"/>
      <c r="Z262" s="341"/>
      <c r="AA262" s="341"/>
      <c r="AB262" s="341"/>
      <c r="AC262" s="341"/>
      <c r="AD262" s="341"/>
      <c r="AE262" s="341"/>
      <c r="AF262" s="341"/>
      <c r="AG262" s="341"/>
      <c r="AH262" s="341"/>
    </row>
    <row r="263" spans="1:70" s="2" customFormat="1" ht="15.95" customHeight="1" outlineLevel="1" x14ac:dyDescent="0.3">
      <c r="A263" s="297"/>
      <c r="B263" s="51"/>
      <c r="C263" s="301"/>
      <c r="D263" s="297"/>
      <c r="E263" s="302"/>
      <c r="F263" s="299"/>
      <c r="G263" s="299"/>
      <c r="H263" s="131"/>
      <c r="I263" s="54"/>
      <c r="J263" s="68"/>
      <c r="K263" s="238"/>
      <c r="L263" s="68"/>
      <c r="M263" s="68"/>
      <c r="N263" s="1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</row>
    <row r="264" spans="1:70" s="4" customFormat="1" ht="15.95" customHeight="1" outlineLevel="1" x14ac:dyDescent="0.3">
      <c r="A264" s="297"/>
      <c r="B264" s="51"/>
      <c r="C264" s="111"/>
      <c r="D264" s="297"/>
      <c r="E264" s="302"/>
      <c r="F264" s="299"/>
      <c r="G264" s="299"/>
      <c r="H264" s="297"/>
      <c r="I264" s="54"/>
      <c r="J264" s="68"/>
      <c r="K264" s="238"/>
      <c r="L264" s="68"/>
      <c r="M264" s="68"/>
      <c r="N264" s="1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</row>
    <row r="265" spans="1:70" ht="15.95" customHeight="1" outlineLevel="1" x14ac:dyDescent="0.3">
      <c r="A265" s="297"/>
      <c r="B265" s="299"/>
      <c r="C265" s="109"/>
      <c r="D265" s="297"/>
      <c r="E265" s="302"/>
      <c r="F265" s="299"/>
      <c r="G265" s="299"/>
      <c r="H265" s="297"/>
      <c r="I265" s="54"/>
      <c r="J265" s="68"/>
      <c r="K265" s="238"/>
    </row>
    <row r="266" spans="1:70" s="15" customFormat="1" ht="15.95" customHeight="1" outlineLevel="2" x14ac:dyDescent="0.3">
      <c r="A266" s="32">
        <v>1</v>
      </c>
      <c r="B266" s="299" t="s">
        <v>439</v>
      </c>
      <c r="C266" s="46" t="s">
        <v>386</v>
      </c>
      <c r="D266" s="297" t="s">
        <v>10</v>
      </c>
      <c r="E266" s="44" t="s">
        <v>11</v>
      </c>
      <c r="F266" s="62" t="s">
        <v>11</v>
      </c>
      <c r="G266" s="45" t="s">
        <v>30</v>
      </c>
      <c r="H266" s="46">
        <v>1.242</v>
      </c>
      <c r="I266" s="62">
        <v>1.2</v>
      </c>
      <c r="J266" s="69">
        <v>36</v>
      </c>
      <c r="K266" s="238">
        <f t="shared" si="195"/>
        <v>53.654399999999995</v>
      </c>
      <c r="L266" s="69">
        <f>(K266+5.37)</f>
        <v>59.024399999999993</v>
      </c>
      <c r="M266" s="69">
        <f t="shared" ref="M266:Y266" si="212">(L266+5.37)</f>
        <v>64.39439999999999</v>
      </c>
      <c r="N266" s="69">
        <f t="shared" si="212"/>
        <v>69.764399999999995</v>
      </c>
      <c r="O266" s="69">
        <f t="shared" si="212"/>
        <v>75.134399999999999</v>
      </c>
      <c r="P266" s="69">
        <f t="shared" si="212"/>
        <v>80.504400000000004</v>
      </c>
      <c r="Q266" s="69">
        <f t="shared" si="212"/>
        <v>85.874400000000009</v>
      </c>
      <c r="R266" s="69">
        <f t="shared" si="212"/>
        <v>91.244400000000013</v>
      </c>
      <c r="S266" s="69">
        <f t="shared" si="212"/>
        <v>96.614400000000018</v>
      </c>
      <c r="T266" s="69">
        <f t="shared" si="212"/>
        <v>101.98440000000002</v>
      </c>
      <c r="U266" s="69">
        <f t="shared" si="212"/>
        <v>107.35440000000003</v>
      </c>
      <c r="V266" s="69">
        <f t="shared" si="212"/>
        <v>112.72440000000003</v>
      </c>
      <c r="W266" s="69">
        <f t="shared" si="212"/>
        <v>118.09440000000004</v>
      </c>
      <c r="X266" s="69">
        <f t="shared" si="212"/>
        <v>123.46440000000004</v>
      </c>
      <c r="Y266" s="69">
        <f t="shared" si="212"/>
        <v>128.83440000000004</v>
      </c>
      <c r="Z266" s="69"/>
      <c r="AA266" s="69"/>
      <c r="AB266" s="69"/>
      <c r="AC266" s="69"/>
      <c r="AD266" s="69"/>
      <c r="AE266" s="69"/>
      <c r="AF266" s="69"/>
      <c r="AG266" s="69"/>
      <c r="AH266" s="69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</row>
    <row r="267" spans="1:70" s="2" customFormat="1" ht="15.95" customHeight="1" outlineLevel="2" x14ac:dyDescent="0.3">
      <c r="A267" s="32">
        <v>2</v>
      </c>
      <c r="B267" s="299" t="s">
        <v>439</v>
      </c>
      <c r="C267" s="46" t="s">
        <v>387</v>
      </c>
      <c r="D267" s="297" t="s">
        <v>10</v>
      </c>
      <c r="E267" s="44" t="s">
        <v>19</v>
      </c>
      <c r="F267" s="62" t="s">
        <v>19</v>
      </c>
      <c r="G267" s="43" t="s">
        <v>30</v>
      </c>
      <c r="H267" s="46">
        <v>1.2909999999999999</v>
      </c>
      <c r="I267" s="220">
        <v>0.7</v>
      </c>
      <c r="J267" s="69">
        <v>36</v>
      </c>
      <c r="K267" s="238">
        <f t="shared" si="195"/>
        <v>32.533199999999994</v>
      </c>
      <c r="L267" s="69">
        <f>(K267+3.25)</f>
        <v>35.783199999999994</v>
      </c>
      <c r="M267" s="69">
        <f t="shared" ref="M267:AG267" si="213">(L267+3.25)</f>
        <v>39.033199999999994</v>
      </c>
      <c r="N267" s="69">
        <f t="shared" si="213"/>
        <v>42.283199999999994</v>
      </c>
      <c r="O267" s="69">
        <f t="shared" si="213"/>
        <v>45.533199999999994</v>
      </c>
      <c r="P267" s="69">
        <f t="shared" si="213"/>
        <v>48.783199999999994</v>
      </c>
      <c r="Q267" s="69">
        <f t="shared" si="213"/>
        <v>52.033199999999994</v>
      </c>
      <c r="R267" s="69">
        <f t="shared" si="213"/>
        <v>55.283199999999994</v>
      </c>
      <c r="S267" s="69">
        <f t="shared" si="213"/>
        <v>58.533199999999994</v>
      </c>
      <c r="T267" s="69">
        <f t="shared" si="213"/>
        <v>61.783199999999994</v>
      </c>
      <c r="U267" s="69">
        <f t="shared" si="213"/>
        <v>65.033199999999994</v>
      </c>
      <c r="V267" s="69">
        <f t="shared" si="213"/>
        <v>68.283199999999994</v>
      </c>
      <c r="W267" s="69">
        <f t="shared" si="213"/>
        <v>71.533199999999994</v>
      </c>
      <c r="X267" s="69">
        <f t="shared" si="213"/>
        <v>74.783199999999994</v>
      </c>
      <c r="Y267" s="69">
        <f t="shared" si="213"/>
        <v>78.033199999999994</v>
      </c>
      <c r="Z267" s="69">
        <f>(Y267+3.25)</f>
        <v>81.283199999999994</v>
      </c>
      <c r="AA267" s="69">
        <f t="shared" si="213"/>
        <v>84.533199999999994</v>
      </c>
      <c r="AB267" s="69">
        <f t="shared" si="213"/>
        <v>87.783199999999994</v>
      </c>
      <c r="AC267" s="69">
        <f t="shared" si="213"/>
        <v>91.033199999999994</v>
      </c>
      <c r="AD267" s="69">
        <f>(AC267+3.25)</f>
        <v>94.283199999999994</v>
      </c>
      <c r="AE267" s="69">
        <f t="shared" si="213"/>
        <v>97.533199999999994</v>
      </c>
      <c r="AF267" s="69">
        <f>(AE267+3.25)</f>
        <v>100.78319999999999</v>
      </c>
      <c r="AG267" s="69">
        <f t="shared" si="213"/>
        <v>104.03319999999999</v>
      </c>
      <c r="AH267" s="69"/>
      <c r="AI267" s="69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</row>
    <row r="268" spans="1:70" s="2" customFormat="1" ht="15.95" customHeight="1" outlineLevel="2" x14ac:dyDescent="0.3">
      <c r="A268" s="32">
        <v>3</v>
      </c>
      <c r="B268" s="161" t="s">
        <v>439</v>
      </c>
      <c r="C268" s="32" t="s">
        <v>579</v>
      </c>
      <c r="D268" s="157" t="s">
        <v>10</v>
      </c>
      <c r="E268" s="49" t="s">
        <v>19</v>
      </c>
      <c r="F268" s="42" t="s">
        <v>19</v>
      </c>
      <c r="G268" s="156" t="s">
        <v>30</v>
      </c>
      <c r="H268" s="32">
        <v>5.7530000000000001</v>
      </c>
      <c r="I268" s="220">
        <v>0.7</v>
      </c>
      <c r="J268" s="69">
        <v>36</v>
      </c>
      <c r="K268" s="238">
        <f t="shared" si="195"/>
        <v>144.97559999999999</v>
      </c>
      <c r="L268" s="69">
        <f>(K268+14.5)</f>
        <v>159.47559999999999</v>
      </c>
      <c r="M268" s="69">
        <f t="shared" ref="M268:AF268" si="214">(L268+14.5)</f>
        <v>173.97559999999999</v>
      </c>
      <c r="N268" s="69">
        <f t="shared" si="214"/>
        <v>188.47559999999999</v>
      </c>
      <c r="O268" s="69">
        <f t="shared" si="214"/>
        <v>202.97559999999999</v>
      </c>
      <c r="P268" s="69">
        <f t="shared" si="214"/>
        <v>217.47559999999999</v>
      </c>
      <c r="Q268" s="69">
        <f t="shared" si="214"/>
        <v>231.97559999999999</v>
      </c>
      <c r="R268" s="69">
        <f t="shared" si="214"/>
        <v>246.47559999999999</v>
      </c>
      <c r="S268" s="69">
        <f t="shared" si="214"/>
        <v>260.97559999999999</v>
      </c>
      <c r="T268" s="69">
        <f t="shared" si="214"/>
        <v>275.47559999999999</v>
      </c>
      <c r="U268" s="69">
        <f t="shared" si="214"/>
        <v>289.97559999999999</v>
      </c>
      <c r="V268" s="69">
        <f t="shared" si="214"/>
        <v>304.47559999999999</v>
      </c>
      <c r="W268" s="69">
        <f t="shared" si="214"/>
        <v>318.97559999999999</v>
      </c>
      <c r="X268" s="69">
        <f t="shared" si="214"/>
        <v>333.47559999999999</v>
      </c>
      <c r="Y268" s="69">
        <f t="shared" si="214"/>
        <v>347.97559999999999</v>
      </c>
      <c r="Z268" s="69">
        <f t="shared" si="214"/>
        <v>362.47559999999999</v>
      </c>
      <c r="AA268" s="69">
        <f t="shared" si="214"/>
        <v>376.97559999999999</v>
      </c>
      <c r="AB268" s="69">
        <f t="shared" si="214"/>
        <v>391.47559999999999</v>
      </c>
      <c r="AC268" s="69">
        <f t="shared" si="214"/>
        <v>405.97559999999999</v>
      </c>
      <c r="AD268" s="69">
        <f t="shared" si="214"/>
        <v>420.47559999999999</v>
      </c>
      <c r="AE268" s="69">
        <f t="shared" si="214"/>
        <v>434.97559999999999</v>
      </c>
      <c r="AF268" s="69">
        <f t="shared" si="214"/>
        <v>449.47559999999999</v>
      </c>
      <c r="AG268" s="69">
        <f>(AF268+14.5)</f>
        <v>463.97559999999999</v>
      </c>
      <c r="AH268" s="69">
        <f>(AG268+14.5)</f>
        <v>478.47559999999999</v>
      </c>
      <c r="AI268" s="69">
        <f t="shared" ref="AI268:AQ268" si="215">(AH268+14.5)</f>
        <v>492.97559999999999</v>
      </c>
      <c r="AJ268" s="69">
        <f t="shared" si="215"/>
        <v>507.47559999999999</v>
      </c>
      <c r="AK268" s="69">
        <f t="shared" si="215"/>
        <v>521.97559999999999</v>
      </c>
      <c r="AL268" s="69">
        <f t="shared" si="215"/>
        <v>536.47559999999999</v>
      </c>
      <c r="AM268" s="69">
        <f t="shared" si="215"/>
        <v>550.97559999999999</v>
      </c>
      <c r="AN268" s="69">
        <f t="shared" si="215"/>
        <v>565.47559999999999</v>
      </c>
      <c r="AO268" s="69">
        <f t="shared" si="215"/>
        <v>579.97559999999999</v>
      </c>
      <c r="AP268" s="69">
        <f t="shared" si="215"/>
        <v>594.47559999999999</v>
      </c>
      <c r="AQ268" s="69">
        <f t="shared" si="215"/>
        <v>608.97559999999999</v>
      </c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</row>
    <row r="269" spans="1:70" s="96" customFormat="1" ht="15.95" customHeight="1" outlineLevel="1" x14ac:dyDescent="0.3">
      <c r="A269" s="32"/>
      <c r="B269" s="206" t="s">
        <v>802</v>
      </c>
      <c r="C269" s="32"/>
      <c r="D269" s="157"/>
      <c r="E269" s="49"/>
      <c r="F269" s="42"/>
      <c r="G269" s="209"/>
      <c r="H269" s="94">
        <f>SUBTOTAL(9,H266:H268)</f>
        <v>8.2859999999999996</v>
      </c>
      <c r="I269" s="62"/>
      <c r="J269" s="68"/>
      <c r="K269" s="238"/>
      <c r="L269" s="68"/>
      <c r="M269" s="68"/>
      <c r="N269" s="1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</row>
    <row r="270" spans="1:70" s="2" customFormat="1" ht="15.95" customHeight="1" outlineLevel="1" x14ac:dyDescent="0.3">
      <c r="A270" s="32"/>
      <c r="B270" s="38"/>
      <c r="C270" s="32"/>
      <c r="D270" s="32"/>
      <c r="E270" s="49"/>
      <c r="F270" s="55"/>
      <c r="G270" s="45"/>
      <c r="H270" s="133"/>
      <c r="I270" s="55"/>
      <c r="J270" s="68"/>
      <c r="K270" s="238"/>
      <c r="L270" s="68"/>
      <c r="M270" s="68"/>
      <c r="N270" s="1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</row>
    <row r="271" spans="1:70" s="15" customFormat="1" ht="15.95" customHeight="1" outlineLevel="1" x14ac:dyDescent="0.3">
      <c r="A271" s="46"/>
      <c r="B271" s="51"/>
      <c r="C271" s="46"/>
      <c r="D271" s="297"/>
      <c r="E271" s="44"/>
      <c r="F271" s="62"/>
      <c r="G271" s="45"/>
      <c r="H271" s="46"/>
      <c r="I271" s="62"/>
      <c r="J271" s="68"/>
      <c r="K271" s="238"/>
      <c r="L271" s="68"/>
      <c r="M271" s="68"/>
      <c r="N271" s="1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</row>
    <row r="272" spans="1:70" s="3" customFormat="1" ht="15.95" customHeight="1" outlineLevel="1" x14ac:dyDescent="0.3">
      <c r="A272" s="46"/>
      <c r="B272" s="43"/>
      <c r="C272" s="46"/>
      <c r="D272" s="297"/>
      <c r="E272" s="44"/>
      <c r="F272" s="62"/>
      <c r="G272" s="45"/>
      <c r="H272" s="46"/>
      <c r="I272" s="62"/>
      <c r="J272" s="68"/>
      <c r="K272" s="238"/>
      <c r="L272" s="68"/>
      <c r="M272" s="68"/>
      <c r="N272" s="1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</row>
    <row r="273" spans="1:96" s="3" customFormat="1" ht="15.95" customHeight="1" outlineLevel="1" x14ac:dyDescent="0.3">
      <c r="A273" s="46"/>
      <c r="B273" s="43"/>
      <c r="C273" s="46"/>
      <c r="D273" s="297"/>
      <c r="E273" s="44"/>
      <c r="F273" s="62"/>
      <c r="G273" s="45"/>
      <c r="H273" s="46"/>
      <c r="I273" s="62"/>
      <c r="J273" s="68"/>
      <c r="K273" s="238"/>
      <c r="L273" s="68"/>
      <c r="M273" s="68"/>
      <c r="N273" s="1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</row>
    <row r="274" spans="1:96" s="4" customFormat="1" ht="15.95" customHeight="1" outlineLevel="2" x14ac:dyDescent="0.3">
      <c r="A274" s="297">
        <v>1</v>
      </c>
      <c r="B274" s="299" t="s">
        <v>438</v>
      </c>
      <c r="C274" s="29" t="s">
        <v>466</v>
      </c>
      <c r="D274" s="32" t="s">
        <v>49</v>
      </c>
      <c r="E274" s="33" t="s">
        <v>29</v>
      </c>
      <c r="F274" s="300" t="s">
        <v>43</v>
      </c>
      <c r="G274" s="300" t="s">
        <v>50</v>
      </c>
      <c r="H274" s="32">
        <v>10.601000000000001</v>
      </c>
      <c r="I274" s="55">
        <v>1.2</v>
      </c>
      <c r="J274" s="69">
        <v>15</v>
      </c>
      <c r="K274" s="238">
        <f t="shared" ref="K274:K325" si="216">(H274*I274*J274)</f>
        <v>190.81800000000001</v>
      </c>
      <c r="L274" s="69">
        <f>(K274+19.08)</f>
        <v>209.89800000000002</v>
      </c>
      <c r="M274" s="69">
        <f t="shared" ref="M274:BB274" si="217">(L274+19.08)</f>
        <v>228.97800000000001</v>
      </c>
      <c r="N274" s="69">
        <f t="shared" si="217"/>
        <v>248.05799999999999</v>
      </c>
      <c r="O274" s="69">
        <f t="shared" si="217"/>
        <v>267.13799999999998</v>
      </c>
      <c r="P274" s="69">
        <f t="shared" si="217"/>
        <v>286.21799999999996</v>
      </c>
      <c r="Q274" s="69">
        <f t="shared" si="217"/>
        <v>305.29799999999994</v>
      </c>
      <c r="R274" s="69">
        <f t="shared" si="217"/>
        <v>324.37799999999993</v>
      </c>
      <c r="S274" s="69">
        <f t="shared" si="217"/>
        <v>343.45799999999991</v>
      </c>
      <c r="T274" s="69">
        <f t="shared" si="217"/>
        <v>362.5379999999999</v>
      </c>
      <c r="U274" s="69">
        <f t="shared" si="217"/>
        <v>381.61799999999988</v>
      </c>
      <c r="V274" s="69">
        <f t="shared" si="217"/>
        <v>400.69799999999987</v>
      </c>
      <c r="W274" s="69">
        <f t="shared" si="217"/>
        <v>419.77799999999985</v>
      </c>
      <c r="X274" s="69">
        <f t="shared" si="217"/>
        <v>438.85799999999983</v>
      </c>
      <c r="Y274" s="69">
        <f t="shared" si="217"/>
        <v>457.93799999999982</v>
      </c>
      <c r="Z274" s="69">
        <f t="shared" si="217"/>
        <v>477.0179999999998</v>
      </c>
      <c r="AA274" s="69">
        <f t="shared" si="217"/>
        <v>496.09799999999979</v>
      </c>
      <c r="AB274" s="69">
        <f t="shared" si="217"/>
        <v>515.17799999999977</v>
      </c>
      <c r="AC274" s="69">
        <f t="shared" si="217"/>
        <v>534.25799999999981</v>
      </c>
      <c r="AD274" s="69">
        <f t="shared" si="217"/>
        <v>553.33799999999985</v>
      </c>
      <c r="AE274" s="69">
        <f t="shared" si="217"/>
        <v>572.41799999999989</v>
      </c>
      <c r="AF274" s="69">
        <f t="shared" si="217"/>
        <v>591.49799999999993</v>
      </c>
      <c r="AG274" s="69">
        <f t="shared" si="217"/>
        <v>610.57799999999997</v>
      </c>
      <c r="AH274" s="69">
        <f t="shared" si="217"/>
        <v>629.65800000000002</v>
      </c>
      <c r="AI274" s="69">
        <f t="shared" si="217"/>
        <v>648.73800000000006</v>
      </c>
      <c r="AJ274" s="69">
        <f t="shared" si="217"/>
        <v>667.8180000000001</v>
      </c>
      <c r="AK274" s="69">
        <f t="shared" si="217"/>
        <v>686.89800000000014</v>
      </c>
      <c r="AL274" s="69">
        <f t="shared" si="217"/>
        <v>705.97800000000018</v>
      </c>
      <c r="AM274" s="69">
        <f t="shared" si="217"/>
        <v>725.05800000000022</v>
      </c>
      <c r="AN274" s="69">
        <f t="shared" si="217"/>
        <v>744.13800000000026</v>
      </c>
      <c r="AO274" s="69">
        <f t="shared" si="217"/>
        <v>763.2180000000003</v>
      </c>
      <c r="AP274" s="69">
        <f t="shared" si="217"/>
        <v>782.29800000000034</v>
      </c>
      <c r="AQ274" s="69">
        <f t="shared" si="217"/>
        <v>801.37800000000038</v>
      </c>
      <c r="AR274" s="69">
        <f t="shared" si="217"/>
        <v>820.45800000000042</v>
      </c>
      <c r="AS274" s="69">
        <f t="shared" si="217"/>
        <v>839.53800000000047</v>
      </c>
      <c r="AT274" s="69">
        <f t="shared" si="217"/>
        <v>858.61800000000051</v>
      </c>
      <c r="AU274" s="69">
        <f t="shared" si="217"/>
        <v>877.69800000000055</v>
      </c>
      <c r="AV274" s="69">
        <f t="shared" si="217"/>
        <v>896.77800000000059</v>
      </c>
      <c r="AW274" s="69">
        <f t="shared" si="217"/>
        <v>915.85800000000063</v>
      </c>
      <c r="AX274" s="69">
        <f t="shared" si="217"/>
        <v>934.93800000000067</v>
      </c>
      <c r="AY274" s="69">
        <f t="shared" si="217"/>
        <v>954.01800000000071</v>
      </c>
      <c r="AZ274" s="69">
        <f t="shared" si="217"/>
        <v>973.09800000000075</v>
      </c>
      <c r="BA274" s="69">
        <f t="shared" si="217"/>
        <v>992.17800000000079</v>
      </c>
      <c r="BB274" s="69">
        <f t="shared" si="217"/>
        <v>1011.2580000000008</v>
      </c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</row>
    <row r="275" spans="1:96" s="4" customFormat="1" ht="15.95" customHeight="1" outlineLevel="2" x14ac:dyDescent="0.3">
      <c r="A275" s="297">
        <v>2</v>
      </c>
      <c r="B275" s="299" t="s">
        <v>438</v>
      </c>
      <c r="C275" s="32" t="s">
        <v>467</v>
      </c>
      <c r="D275" s="32" t="s">
        <v>462</v>
      </c>
      <c r="E275" s="44" t="s">
        <v>23</v>
      </c>
      <c r="F275" s="42" t="s">
        <v>23</v>
      </c>
      <c r="G275" s="43" t="s">
        <v>30</v>
      </c>
      <c r="H275" s="46">
        <v>3.911</v>
      </c>
      <c r="I275" s="220">
        <v>0.7</v>
      </c>
      <c r="J275" s="69">
        <v>15</v>
      </c>
      <c r="K275" s="238">
        <f t="shared" si="216"/>
        <v>41.0655</v>
      </c>
      <c r="L275" s="69">
        <f>(K275+4.11)</f>
        <v>45.1755</v>
      </c>
      <c r="M275" s="69">
        <f t="shared" ref="M275:BX275" si="218">(L275+4.11)</f>
        <v>49.285499999999999</v>
      </c>
      <c r="N275" s="69">
        <f t="shared" si="218"/>
        <v>53.395499999999998</v>
      </c>
      <c r="O275" s="69">
        <f t="shared" si="218"/>
        <v>57.505499999999998</v>
      </c>
      <c r="P275" s="69">
        <f t="shared" si="218"/>
        <v>61.615499999999997</v>
      </c>
      <c r="Q275" s="69">
        <f t="shared" si="218"/>
        <v>65.725499999999997</v>
      </c>
      <c r="R275" s="69">
        <f t="shared" si="218"/>
        <v>69.835499999999996</v>
      </c>
      <c r="S275" s="69">
        <f t="shared" si="218"/>
        <v>73.945499999999996</v>
      </c>
      <c r="T275" s="69">
        <f t="shared" si="218"/>
        <v>78.055499999999995</v>
      </c>
      <c r="U275" s="69">
        <f t="shared" si="218"/>
        <v>82.165499999999994</v>
      </c>
      <c r="V275" s="69">
        <f t="shared" si="218"/>
        <v>86.275499999999994</v>
      </c>
      <c r="W275" s="69">
        <f t="shared" si="218"/>
        <v>90.385499999999993</v>
      </c>
      <c r="X275" s="69">
        <f t="shared" si="218"/>
        <v>94.495499999999993</v>
      </c>
      <c r="Y275" s="69">
        <f t="shared" si="218"/>
        <v>98.605499999999992</v>
      </c>
      <c r="Z275" s="69">
        <f t="shared" si="218"/>
        <v>102.71549999999999</v>
      </c>
      <c r="AA275" s="69">
        <f t="shared" si="218"/>
        <v>106.82549999999999</v>
      </c>
      <c r="AB275" s="69">
        <f t="shared" si="218"/>
        <v>110.93549999999999</v>
      </c>
      <c r="AC275" s="69">
        <f t="shared" si="218"/>
        <v>115.04549999999999</v>
      </c>
      <c r="AD275" s="69">
        <f t="shared" si="218"/>
        <v>119.15549999999999</v>
      </c>
      <c r="AE275" s="69">
        <f t="shared" si="218"/>
        <v>123.26549999999999</v>
      </c>
      <c r="AF275" s="69">
        <f t="shared" si="218"/>
        <v>127.37549999999999</v>
      </c>
      <c r="AG275" s="69">
        <f t="shared" si="218"/>
        <v>131.4855</v>
      </c>
      <c r="AH275" s="69">
        <f t="shared" si="218"/>
        <v>135.59550000000002</v>
      </c>
      <c r="AI275" s="69">
        <f t="shared" si="218"/>
        <v>139.70550000000003</v>
      </c>
      <c r="AJ275" s="69">
        <f t="shared" si="218"/>
        <v>143.81550000000004</v>
      </c>
      <c r="AK275" s="69">
        <f t="shared" si="218"/>
        <v>147.92550000000006</v>
      </c>
      <c r="AL275" s="69">
        <f t="shared" si="218"/>
        <v>152.03550000000007</v>
      </c>
      <c r="AM275" s="69">
        <f t="shared" si="218"/>
        <v>156.14550000000008</v>
      </c>
      <c r="AN275" s="69">
        <f t="shared" si="218"/>
        <v>160.2555000000001</v>
      </c>
      <c r="AO275" s="69">
        <f t="shared" si="218"/>
        <v>164.36550000000011</v>
      </c>
      <c r="AP275" s="69">
        <f t="shared" si="218"/>
        <v>168.47550000000012</v>
      </c>
      <c r="AQ275" s="69">
        <f t="shared" si="218"/>
        <v>172.58550000000014</v>
      </c>
      <c r="AR275" s="69">
        <f t="shared" si="218"/>
        <v>176.69550000000015</v>
      </c>
      <c r="AS275" s="69">
        <f t="shared" si="218"/>
        <v>180.80550000000017</v>
      </c>
      <c r="AT275" s="69">
        <f t="shared" si="218"/>
        <v>184.91550000000018</v>
      </c>
      <c r="AU275" s="69">
        <f t="shared" si="218"/>
        <v>189.02550000000019</v>
      </c>
      <c r="AV275" s="69">
        <f t="shared" si="218"/>
        <v>193.13550000000021</v>
      </c>
      <c r="AW275" s="69">
        <f t="shared" si="218"/>
        <v>197.24550000000022</v>
      </c>
      <c r="AX275" s="69">
        <f t="shared" si="218"/>
        <v>201.35550000000023</v>
      </c>
      <c r="AY275" s="69">
        <f t="shared" si="218"/>
        <v>205.46550000000025</v>
      </c>
      <c r="AZ275" s="69">
        <f t="shared" si="218"/>
        <v>209.57550000000026</v>
      </c>
      <c r="BA275" s="69">
        <f t="shared" si="218"/>
        <v>213.68550000000027</v>
      </c>
      <c r="BB275" s="69">
        <f t="shared" si="218"/>
        <v>217.79550000000029</v>
      </c>
      <c r="BC275" s="69">
        <f t="shared" si="218"/>
        <v>221.9055000000003</v>
      </c>
      <c r="BD275" s="69">
        <f t="shared" si="218"/>
        <v>226.01550000000032</v>
      </c>
      <c r="BE275" s="69">
        <f t="shared" si="218"/>
        <v>230.12550000000033</v>
      </c>
      <c r="BF275" s="69">
        <f t="shared" si="218"/>
        <v>234.23550000000034</v>
      </c>
      <c r="BG275" s="69">
        <f t="shared" si="218"/>
        <v>238.34550000000036</v>
      </c>
      <c r="BH275" s="69">
        <f t="shared" si="218"/>
        <v>242.45550000000037</v>
      </c>
      <c r="BI275" s="69">
        <f t="shared" si="218"/>
        <v>246.56550000000038</v>
      </c>
      <c r="BJ275" s="69">
        <f t="shared" si="218"/>
        <v>250.6755000000004</v>
      </c>
      <c r="BK275" s="69">
        <f t="shared" si="218"/>
        <v>254.78550000000041</v>
      </c>
      <c r="BL275" s="69">
        <f t="shared" si="218"/>
        <v>258.89550000000042</v>
      </c>
      <c r="BM275" s="69">
        <f t="shared" si="218"/>
        <v>263.00550000000044</v>
      </c>
      <c r="BN275" s="69">
        <f t="shared" si="218"/>
        <v>267.11550000000045</v>
      </c>
      <c r="BO275" s="69">
        <f t="shared" si="218"/>
        <v>271.22550000000047</v>
      </c>
      <c r="BP275" s="69">
        <f t="shared" si="218"/>
        <v>275.33550000000048</v>
      </c>
      <c r="BQ275" s="69">
        <f t="shared" si="218"/>
        <v>279.44550000000049</v>
      </c>
      <c r="BR275" s="69">
        <f t="shared" si="218"/>
        <v>283.55550000000051</v>
      </c>
      <c r="BS275" s="69">
        <f t="shared" si="218"/>
        <v>287.66550000000052</v>
      </c>
      <c r="BT275" s="69">
        <f t="shared" si="218"/>
        <v>291.77550000000053</v>
      </c>
      <c r="BU275" s="69">
        <f t="shared" si="218"/>
        <v>295.88550000000055</v>
      </c>
      <c r="BV275" s="69">
        <f t="shared" si="218"/>
        <v>299.99550000000056</v>
      </c>
      <c r="BW275" s="69">
        <f t="shared" si="218"/>
        <v>304.10550000000057</v>
      </c>
      <c r="BX275" s="69">
        <f t="shared" si="218"/>
        <v>308.21550000000059</v>
      </c>
      <c r="BY275" s="69">
        <f t="shared" ref="BY275:CR275" si="219">(BX275+4.11)</f>
        <v>312.3255000000006</v>
      </c>
      <c r="BZ275" s="69">
        <f t="shared" si="219"/>
        <v>316.43550000000062</v>
      </c>
      <c r="CA275" s="69">
        <f t="shared" si="219"/>
        <v>320.54550000000063</v>
      </c>
      <c r="CB275" s="69">
        <f t="shared" si="219"/>
        <v>324.65550000000064</v>
      </c>
      <c r="CC275" s="69">
        <f t="shared" si="219"/>
        <v>328.76550000000066</v>
      </c>
      <c r="CD275" s="69">
        <f t="shared" si="219"/>
        <v>332.87550000000067</v>
      </c>
      <c r="CE275" s="69">
        <f t="shared" si="219"/>
        <v>336.98550000000068</v>
      </c>
      <c r="CF275" s="69">
        <f t="shared" si="219"/>
        <v>341.0955000000007</v>
      </c>
      <c r="CG275" s="69">
        <f t="shared" si="219"/>
        <v>345.20550000000071</v>
      </c>
      <c r="CH275" s="69">
        <f t="shared" si="219"/>
        <v>349.31550000000072</v>
      </c>
      <c r="CI275" s="69">
        <f t="shared" si="219"/>
        <v>353.42550000000074</v>
      </c>
      <c r="CJ275" s="69">
        <f t="shared" si="219"/>
        <v>357.53550000000075</v>
      </c>
      <c r="CK275" s="69">
        <f t="shared" si="219"/>
        <v>361.64550000000077</v>
      </c>
      <c r="CL275" s="69">
        <f t="shared" si="219"/>
        <v>365.75550000000078</v>
      </c>
      <c r="CM275" s="69">
        <f t="shared" si="219"/>
        <v>369.86550000000079</v>
      </c>
      <c r="CN275" s="69">
        <f t="shared" si="219"/>
        <v>373.97550000000081</v>
      </c>
      <c r="CO275" s="69">
        <f t="shared" si="219"/>
        <v>378.08550000000082</v>
      </c>
      <c r="CP275" s="69">
        <f t="shared" si="219"/>
        <v>382.19550000000083</v>
      </c>
      <c r="CQ275" s="69">
        <f t="shared" si="219"/>
        <v>386.30550000000085</v>
      </c>
      <c r="CR275" s="69">
        <f t="shared" si="219"/>
        <v>390.41550000000086</v>
      </c>
    </row>
    <row r="276" spans="1:96" s="15" customFormat="1" ht="15.95" customHeight="1" outlineLevel="2" x14ac:dyDescent="0.3">
      <c r="A276" s="297">
        <v>3</v>
      </c>
      <c r="B276" s="299" t="s">
        <v>438</v>
      </c>
      <c r="C276" s="112" t="s">
        <v>469</v>
      </c>
      <c r="D276" s="32" t="s">
        <v>463</v>
      </c>
      <c r="E276" s="44" t="s">
        <v>43</v>
      </c>
      <c r="F276" s="42" t="s">
        <v>43</v>
      </c>
      <c r="G276" s="45" t="s">
        <v>30</v>
      </c>
      <c r="H276" s="46">
        <v>1.006</v>
      </c>
      <c r="I276" s="220">
        <v>0.7</v>
      </c>
      <c r="J276" s="69">
        <v>15</v>
      </c>
      <c r="K276" s="238">
        <f t="shared" si="216"/>
        <v>10.562999999999999</v>
      </c>
      <c r="L276" s="69">
        <f>(K276+1.06)</f>
        <v>11.622999999999999</v>
      </c>
      <c r="M276" s="69">
        <f t="shared" ref="M276:BL276" si="220">(L276+1.06)</f>
        <v>12.683</v>
      </c>
      <c r="N276" s="69">
        <f t="shared" si="220"/>
        <v>13.743</v>
      </c>
      <c r="O276" s="69">
        <f t="shared" si="220"/>
        <v>14.803000000000001</v>
      </c>
      <c r="P276" s="69">
        <f t="shared" si="220"/>
        <v>15.863000000000001</v>
      </c>
      <c r="Q276" s="69">
        <f t="shared" si="220"/>
        <v>16.923000000000002</v>
      </c>
      <c r="R276" s="69">
        <f t="shared" si="220"/>
        <v>17.983000000000001</v>
      </c>
      <c r="S276" s="69">
        <f t="shared" si="220"/>
        <v>19.042999999999999</v>
      </c>
      <c r="T276" s="69">
        <f t="shared" si="220"/>
        <v>20.102999999999998</v>
      </c>
      <c r="U276" s="69">
        <f t="shared" si="220"/>
        <v>21.162999999999997</v>
      </c>
      <c r="V276" s="69">
        <f t="shared" si="220"/>
        <v>22.222999999999995</v>
      </c>
      <c r="W276" s="69">
        <f t="shared" si="220"/>
        <v>23.282999999999994</v>
      </c>
      <c r="X276" s="69">
        <f t="shared" si="220"/>
        <v>24.342999999999993</v>
      </c>
      <c r="Y276" s="69">
        <f t="shared" si="220"/>
        <v>25.402999999999992</v>
      </c>
      <c r="Z276" s="69">
        <f t="shared" si="220"/>
        <v>26.46299999999999</v>
      </c>
      <c r="AA276" s="69">
        <f t="shared" si="220"/>
        <v>27.522999999999989</v>
      </c>
      <c r="AB276" s="69">
        <f t="shared" si="220"/>
        <v>28.582999999999988</v>
      </c>
      <c r="AC276" s="69">
        <f t="shared" si="220"/>
        <v>29.642999999999986</v>
      </c>
      <c r="AD276" s="69">
        <f t="shared" si="220"/>
        <v>30.702999999999985</v>
      </c>
      <c r="AE276" s="69">
        <f t="shared" si="220"/>
        <v>31.762999999999984</v>
      </c>
      <c r="AF276" s="69">
        <f t="shared" si="220"/>
        <v>32.822999999999986</v>
      </c>
      <c r="AG276" s="69">
        <f t="shared" si="220"/>
        <v>33.882999999999988</v>
      </c>
      <c r="AH276" s="69">
        <f t="shared" si="220"/>
        <v>34.942999999999991</v>
      </c>
      <c r="AI276" s="69">
        <f t="shared" si="220"/>
        <v>36.002999999999993</v>
      </c>
      <c r="AJ276" s="69">
        <f t="shared" si="220"/>
        <v>37.062999999999995</v>
      </c>
      <c r="AK276" s="69">
        <f t="shared" si="220"/>
        <v>38.122999999999998</v>
      </c>
      <c r="AL276" s="69">
        <f t="shared" si="220"/>
        <v>39.183</v>
      </c>
      <c r="AM276" s="69">
        <f t="shared" si="220"/>
        <v>40.243000000000002</v>
      </c>
      <c r="AN276" s="69">
        <f t="shared" si="220"/>
        <v>41.303000000000004</v>
      </c>
      <c r="AO276" s="69">
        <f t="shared" si="220"/>
        <v>42.363000000000007</v>
      </c>
      <c r="AP276" s="69">
        <f t="shared" si="220"/>
        <v>43.423000000000009</v>
      </c>
      <c r="AQ276" s="69">
        <f t="shared" si="220"/>
        <v>44.483000000000011</v>
      </c>
      <c r="AR276" s="69">
        <f t="shared" si="220"/>
        <v>45.543000000000013</v>
      </c>
      <c r="AS276" s="69">
        <f t="shared" si="220"/>
        <v>46.603000000000016</v>
      </c>
      <c r="AT276" s="69">
        <f t="shared" si="220"/>
        <v>47.663000000000018</v>
      </c>
      <c r="AU276" s="69">
        <f t="shared" si="220"/>
        <v>48.72300000000002</v>
      </c>
      <c r="AV276" s="69">
        <f t="shared" si="220"/>
        <v>49.783000000000023</v>
      </c>
      <c r="AW276" s="69">
        <f t="shared" si="220"/>
        <v>50.843000000000025</v>
      </c>
      <c r="AX276" s="69">
        <f t="shared" si="220"/>
        <v>51.903000000000027</v>
      </c>
      <c r="AY276" s="69">
        <f t="shared" si="220"/>
        <v>52.963000000000029</v>
      </c>
      <c r="AZ276" s="69">
        <f t="shared" si="220"/>
        <v>54.023000000000032</v>
      </c>
      <c r="BA276" s="69">
        <f t="shared" si="220"/>
        <v>55.083000000000034</v>
      </c>
      <c r="BB276" s="69">
        <f t="shared" si="220"/>
        <v>56.143000000000036</v>
      </c>
      <c r="BC276" s="69">
        <f t="shared" si="220"/>
        <v>57.203000000000038</v>
      </c>
      <c r="BD276" s="69">
        <f t="shared" si="220"/>
        <v>58.263000000000041</v>
      </c>
      <c r="BE276" s="69">
        <f t="shared" si="220"/>
        <v>59.323000000000043</v>
      </c>
      <c r="BF276" s="69">
        <f t="shared" si="220"/>
        <v>60.383000000000045</v>
      </c>
      <c r="BG276" s="69">
        <f t="shared" si="220"/>
        <v>61.443000000000048</v>
      </c>
      <c r="BH276" s="69">
        <f t="shared" si="220"/>
        <v>62.50300000000005</v>
      </c>
      <c r="BI276" s="69">
        <f t="shared" si="220"/>
        <v>63.563000000000052</v>
      </c>
      <c r="BJ276" s="69">
        <f t="shared" si="220"/>
        <v>64.623000000000047</v>
      </c>
      <c r="BK276" s="69">
        <f t="shared" si="220"/>
        <v>65.68300000000005</v>
      </c>
      <c r="BL276" s="69">
        <f t="shared" si="220"/>
        <v>66.743000000000052</v>
      </c>
      <c r="BM276" s="69">
        <f>(BL276+1.06)</f>
        <v>67.803000000000054</v>
      </c>
      <c r="BN276" s="69">
        <f>(BM276+1.06)</f>
        <v>68.863000000000056</v>
      </c>
      <c r="BO276" s="69">
        <f>(BN276+1.06)</f>
        <v>69.923000000000059</v>
      </c>
      <c r="BP276" s="69">
        <f>(BO276+1.06)</f>
        <v>70.983000000000061</v>
      </c>
      <c r="BQ276" s="69">
        <f t="shared" ref="BQ276:CR276" si="221">(BP276+1.06)</f>
        <v>72.043000000000063</v>
      </c>
      <c r="BR276" s="69">
        <f t="shared" si="221"/>
        <v>73.103000000000065</v>
      </c>
      <c r="BS276" s="69">
        <f t="shared" si="221"/>
        <v>74.163000000000068</v>
      </c>
      <c r="BT276" s="69">
        <f t="shared" si="221"/>
        <v>75.22300000000007</v>
      </c>
      <c r="BU276" s="69">
        <f t="shared" si="221"/>
        <v>76.283000000000072</v>
      </c>
      <c r="BV276" s="69">
        <f t="shared" si="221"/>
        <v>77.343000000000075</v>
      </c>
      <c r="BW276" s="69">
        <f t="shared" si="221"/>
        <v>78.403000000000077</v>
      </c>
      <c r="BX276" s="69">
        <f t="shared" si="221"/>
        <v>79.463000000000079</v>
      </c>
      <c r="BY276" s="69">
        <f t="shared" si="221"/>
        <v>80.523000000000081</v>
      </c>
      <c r="BZ276" s="69">
        <f t="shared" si="221"/>
        <v>81.583000000000084</v>
      </c>
      <c r="CA276" s="69">
        <f t="shared" si="221"/>
        <v>82.643000000000086</v>
      </c>
      <c r="CB276" s="69">
        <f t="shared" si="221"/>
        <v>83.703000000000088</v>
      </c>
      <c r="CC276" s="69">
        <f t="shared" si="221"/>
        <v>84.76300000000009</v>
      </c>
      <c r="CD276" s="69">
        <f t="shared" si="221"/>
        <v>85.823000000000093</v>
      </c>
      <c r="CE276" s="69">
        <f t="shared" si="221"/>
        <v>86.883000000000095</v>
      </c>
      <c r="CF276" s="69">
        <f t="shared" si="221"/>
        <v>87.943000000000097</v>
      </c>
      <c r="CG276" s="69">
        <f t="shared" si="221"/>
        <v>89.0030000000001</v>
      </c>
      <c r="CH276" s="69">
        <f t="shared" si="221"/>
        <v>90.063000000000102</v>
      </c>
      <c r="CI276" s="69">
        <f t="shared" si="221"/>
        <v>91.123000000000104</v>
      </c>
      <c r="CJ276" s="69">
        <f t="shared" si="221"/>
        <v>92.183000000000106</v>
      </c>
      <c r="CK276" s="69">
        <f t="shared" si="221"/>
        <v>93.243000000000109</v>
      </c>
      <c r="CL276" s="69">
        <f t="shared" si="221"/>
        <v>94.303000000000111</v>
      </c>
      <c r="CM276" s="69">
        <f t="shared" si="221"/>
        <v>95.363000000000113</v>
      </c>
      <c r="CN276" s="69">
        <f t="shared" si="221"/>
        <v>96.423000000000116</v>
      </c>
      <c r="CO276" s="69">
        <f t="shared" si="221"/>
        <v>97.483000000000118</v>
      </c>
      <c r="CP276" s="69">
        <f t="shared" si="221"/>
        <v>98.54300000000012</v>
      </c>
      <c r="CQ276" s="69">
        <f t="shared" si="221"/>
        <v>99.603000000000122</v>
      </c>
      <c r="CR276" s="69">
        <f t="shared" si="221"/>
        <v>100.66300000000012</v>
      </c>
    </row>
    <row r="277" spans="1:96" s="15" customFormat="1" ht="15.95" customHeight="1" outlineLevel="2" x14ac:dyDescent="0.3">
      <c r="A277" s="297">
        <v>4</v>
      </c>
      <c r="B277" s="299" t="s">
        <v>438</v>
      </c>
      <c r="C277" s="112" t="s">
        <v>472</v>
      </c>
      <c r="D277" s="32" t="s">
        <v>140</v>
      </c>
      <c r="E277" s="44" t="s">
        <v>43</v>
      </c>
      <c r="F277" s="62" t="s">
        <v>43</v>
      </c>
      <c r="G277" s="45" t="s">
        <v>30</v>
      </c>
      <c r="H277" s="121">
        <v>1.75</v>
      </c>
      <c r="I277" s="220">
        <v>0.7</v>
      </c>
      <c r="J277" s="69">
        <v>15</v>
      </c>
      <c r="K277" s="238">
        <f t="shared" si="216"/>
        <v>18.374999999999996</v>
      </c>
      <c r="L277" s="69">
        <f>(K277+1.84)</f>
        <v>20.214999999999996</v>
      </c>
      <c r="M277" s="69">
        <f t="shared" ref="M277:BL277" si="222">(L277+1.84)</f>
        <v>22.054999999999996</v>
      </c>
      <c r="N277" s="69">
        <f t="shared" si="222"/>
        <v>23.894999999999996</v>
      </c>
      <c r="O277" s="69">
        <f t="shared" si="222"/>
        <v>25.734999999999996</v>
      </c>
      <c r="P277" s="69">
        <f t="shared" si="222"/>
        <v>27.574999999999996</v>
      </c>
      <c r="Q277" s="69">
        <f t="shared" si="222"/>
        <v>29.414999999999996</v>
      </c>
      <c r="R277" s="69">
        <f t="shared" si="222"/>
        <v>31.254999999999995</v>
      </c>
      <c r="S277" s="69">
        <f t="shared" si="222"/>
        <v>33.094999999999999</v>
      </c>
      <c r="T277" s="69">
        <f t="shared" si="222"/>
        <v>34.935000000000002</v>
      </c>
      <c r="U277" s="69">
        <f t="shared" si="222"/>
        <v>36.775000000000006</v>
      </c>
      <c r="V277" s="69">
        <f t="shared" si="222"/>
        <v>38.615000000000009</v>
      </c>
      <c r="W277" s="69">
        <f t="shared" si="222"/>
        <v>40.455000000000013</v>
      </c>
      <c r="X277" s="69">
        <f t="shared" si="222"/>
        <v>42.295000000000016</v>
      </c>
      <c r="Y277" s="69">
        <f t="shared" si="222"/>
        <v>44.135000000000019</v>
      </c>
      <c r="Z277" s="69">
        <f t="shared" si="222"/>
        <v>45.975000000000023</v>
      </c>
      <c r="AA277" s="69">
        <f t="shared" si="222"/>
        <v>47.815000000000026</v>
      </c>
      <c r="AB277" s="69">
        <f t="shared" si="222"/>
        <v>49.65500000000003</v>
      </c>
      <c r="AC277" s="69">
        <f t="shared" si="222"/>
        <v>51.495000000000033</v>
      </c>
      <c r="AD277" s="69">
        <f t="shared" si="222"/>
        <v>53.335000000000036</v>
      </c>
      <c r="AE277" s="69">
        <f t="shared" si="222"/>
        <v>55.17500000000004</v>
      </c>
      <c r="AF277" s="69">
        <f t="shared" si="222"/>
        <v>57.015000000000043</v>
      </c>
      <c r="AG277" s="69">
        <f t="shared" si="222"/>
        <v>58.855000000000047</v>
      </c>
      <c r="AH277" s="69">
        <f t="shared" si="222"/>
        <v>60.69500000000005</v>
      </c>
      <c r="AI277" s="69">
        <f t="shared" si="222"/>
        <v>62.535000000000053</v>
      </c>
      <c r="AJ277" s="69">
        <f t="shared" si="222"/>
        <v>64.375000000000057</v>
      </c>
      <c r="AK277" s="69">
        <f t="shared" si="222"/>
        <v>66.21500000000006</v>
      </c>
      <c r="AL277" s="69">
        <f t="shared" si="222"/>
        <v>68.055000000000064</v>
      </c>
      <c r="AM277" s="69">
        <f t="shared" si="222"/>
        <v>69.895000000000067</v>
      </c>
      <c r="AN277" s="69">
        <f t="shared" si="222"/>
        <v>71.73500000000007</v>
      </c>
      <c r="AO277" s="69">
        <f t="shared" si="222"/>
        <v>73.575000000000074</v>
      </c>
      <c r="AP277" s="69">
        <f t="shared" si="222"/>
        <v>75.415000000000077</v>
      </c>
      <c r="AQ277" s="69">
        <f t="shared" si="222"/>
        <v>77.255000000000081</v>
      </c>
      <c r="AR277" s="69">
        <f t="shared" si="222"/>
        <v>79.095000000000084</v>
      </c>
      <c r="AS277" s="69">
        <f t="shared" si="222"/>
        <v>80.935000000000088</v>
      </c>
      <c r="AT277" s="69">
        <f t="shared" si="222"/>
        <v>82.775000000000091</v>
      </c>
      <c r="AU277" s="69">
        <f t="shared" si="222"/>
        <v>84.615000000000094</v>
      </c>
      <c r="AV277" s="69">
        <f t="shared" si="222"/>
        <v>86.455000000000098</v>
      </c>
      <c r="AW277" s="69">
        <f t="shared" si="222"/>
        <v>88.295000000000101</v>
      </c>
      <c r="AX277" s="69">
        <f t="shared" si="222"/>
        <v>90.135000000000105</v>
      </c>
      <c r="AY277" s="69">
        <f t="shared" si="222"/>
        <v>91.975000000000108</v>
      </c>
      <c r="AZ277" s="69">
        <f t="shared" si="222"/>
        <v>93.815000000000111</v>
      </c>
      <c r="BA277" s="69">
        <f t="shared" si="222"/>
        <v>95.655000000000115</v>
      </c>
      <c r="BB277" s="69">
        <f t="shared" si="222"/>
        <v>97.495000000000118</v>
      </c>
      <c r="BC277" s="69">
        <f t="shared" si="222"/>
        <v>99.335000000000122</v>
      </c>
      <c r="BD277" s="69">
        <f t="shared" si="222"/>
        <v>101.17500000000013</v>
      </c>
      <c r="BE277" s="69">
        <f t="shared" si="222"/>
        <v>103.01500000000013</v>
      </c>
      <c r="BF277" s="69">
        <f t="shared" si="222"/>
        <v>104.85500000000013</v>
      </c>
      <c r="BG277" s="69">
        <f t="shared" si="222"/>
        <v>106.69500000000014</v>
      </c>
      <c r="BH277" s="69">
        <f t="shared" si="222"/>
        <v>108.53500000000014</v>
      </c>
      <c r="BI277" s="69">
        <f t="shared" si="222"/>
        <v>110.37500000000014</v>
      </c>
      <c r="BJ277" s="69">
        <f t="shared" si="222"/>
        <v>112.21500000000015</v>
      </c>
      <c r="BK277" s="69">
        <f t="shared" si="222"/>
        <v>114.05500000000015</v>
      </c>
      <c r="BL277" s="69">
        <f t="shared" si="222"/>
        <v>115.89500000000015</v>
      </c>
      <c r="BM277" s="69">
        <f>(BL277+1.84)</f>
        <v>117.73500000000016</v>
      </c>
      <c r="BN277" s="69">
        <f>(BM277+1.84)</f>
        <v>119.57500000000016</v>
      </c>
      <c r="BO277" s="69">
        <f>(BN277+1.84)</f>
        <v>121.41500000000016</v>
      </c>
      <c r="BP277" s="69">
        <f>(BO277+1.84)</f>
        <v>123.25500000000017</v>
      </c>
      <c r="BQ277" s="69">
        <f t="shared" ref="BQ277:CR277" si="223">(BP277+1.84)</f>
        <v>125.09500000000017</v>
      </c>
      <c r="BR277" s="69">
        <f t="shared" si="223"/>
        <v>126.93500000000017</v>
      </c>
      <c r="BS277" s="69">
        <f t="shared" si="223"/>
        <v>128.77500000000018</v>
      </c>
      <c r="BT277" s="69">
        <f t="shared" si="223"/>
        <v>130.61500000000018</v>
      </c>
      <c r="BU277" s="69">
        <f t="shared" si="223"/>
        <v>132.45500000000018</v>
      </c>
      <c r="BV277" s="69">
        <f t="shared" si="223"/>
        <v>134.29500000000019</v>
      </c>
      <c r="BW277" s="69">
        <f t="shared" si="223"/>
        <v>136.13500000000019</v>
      </c>
      <c r="BX277" s="69">
        <f t="shared" si="223"/>
        <v>137.97500000000019</v>
      </c>
      <c r="BY277" s="69">
        <f t="shared" si="223"/>
        <v>139.8150000000002</v>
      </c>
      <c r="BZ277" s="69">
        <f t="shared" si="223"/>
        <v>141.6550000000002</v>
      </c>
      <c r="CA277" s="69">
        <f t="shared" si="223"/>
        <v>143.4950000000002</v>
      </c>
      <c r="CB277" s="69">
        <f t="shared" si="223"/>
        <v>145.33500000000021</v>
      </c>
      <c r="CC277" s="69">
        <f t="shared" si="223"/>
        <v>147.17500000000021</v>
      </c>
      <c r="CD277" s="69">
        <f t="shared" si="223"/>
        <v>149.01500000000021</v>
      </c>
      <c r="CE277" s="69">
        <f t="shared" si="223"/>
        <v>150.85500000000022</v>
      </c>
      <c r="CF277" s="69">
        <f t="shared" si="223"/>
        <v>152.69500000000022</v>
      </c>
      <c r="CG277" s="69">
        <f t="shared" si="223"/>
        <v>154.53500000000022</v>
      </c>
      <c r="CH277" s="69">
        <f t="shared" si="223"/>
        <v>156.37500000000023</v>
      </c>
      <c r="CI277" s="69">
        <f t="shared" si="223"/>
        <v>158.21500000000023</v>
      </c>
      <c r="CJ277" s="69">
        <f t="shared" si="223"/>
        <v>160.05500000000023</v>
      </c>
      <c r="CK277" s="69">
        <f t="shared" si="223"/>
        <v>161.89500000000024</v>
      </c>
      <c r="CL277" s="69">
        <f t="shared" si="223"/>
        <v>163.73500000000024</v>
      </c>
      <c r="CM277" s="69">
        <f t="shared" si="223"/>
        <v>165.57500000000024</v>
      </c>
      <c r="CN277" s="69">
        <f t="shared" si="223"/>
        <v>167.41500000000025</v>
      </c>
      <c r="CO277" s="69">
        <f t="shared" si="223"/>
        <v>169.25500000000025</v>
      </c>
      <c r="CP277" s="69">
        <f t="shared" si="223"/>
        <v>171.09500000000025</v>
      </c>
      <c r="CQ277" s="69">
        <f t="shared" si="223"/>
        <v>172.93500000000026</v>
      </c>
      <c r="CR277" s="69">
        <f t="shared" si="223"/>
        <v>174.77500000000026</v>
      </c>
    </row>
    <row r="278" spans="1:96" s="15" customFormat="1" ht="15.95" customHeight="1" outlineLevel="2" x14ac:dyDescent="0.3">
      <c r="A278" s="297">
        <v>5</v>
      </c>
      <c r="B278" s="299" t="s">
        <v>438</v>
      </c>
      <c r="C278" s="112" t="s">
        <v>473</v>
      </c>
      <c r="D278" s="32" t="s">
        <v>464</v>
      </c>
      <c r="E278" s="44" t="s">
        <v>23</v>
      </c>
      <c r="F278" s="62" t="s">
        <v>23</v>
      </c>
      <c r="G278" s="45" t="s">
        <v>30</v>
      </c>
      <c r="H278" s="46">
        <v>2.198</v>
      </c>
      <c r="I278" s="220">
        <v>0.7</v>
      </c>
      <c r="J278" s="69">
        <v>15</v>
      </c>
      <c r="K278" s="238">
        <f t="shared" si="216"/>
        <v>23.079000000000001</v>
      </c>
      <c r="L278" s="69">
        <f>(K278+2.31)</f>
        <v>25.388999999999999</v>
      </c>
      <c r="M278" s="69">
        <f t="shared" ref="M278:BX278" si="224">(L278+2.31)</f>
        <v>27.698999999999998</v>
      </c>
      <c r="N278" s="69">
        <f t="shared" si="224"/>
        <v>30.008999999999997</v>
      </c>
      <c r="O278" s="69">
        <f t="shared" si="224"/>
        <v>32.318999999999996</v>
      </c>
      <c r="P278" s="69">
        <f t="shared" si="224"/>
        <v>34.628999999999998</v>
      </c>
      <c r="Q278" s="69">
        <f t="shared" si="224"/>
        <v>36.939</v>
      </c>
      <c r="R278" s="69">
        <f t="shared" si="224"/>
        <v>39.249000000000002</v>
      </c>
      <c r="S278" s="69">
        <f t="shared" si="224"/>
        <v>41.559000000000005</v>
      </c>
      <c r="T278" s="69">
        <f t="shared" si="224"/>
        <v>43.869000000000007</v>
      </c>
      <c r="U278" s="69">
        <f t="shared" si="224"/>
        <v>46.179000000000009</v>
      </c>
      <c r="V278" s="69">
        <f t="shared" si="224"/>
        <v>48.489000000000011</v>
      </c>
      <c r="W278" s="69">
        <f t="shared" si="224"/>
        <v>50.799000000000014</v>
      </c>
      <c r="X278" s="69">
        <f t="shared" si="224"/>
        <v>53.109000000000016</v>
      </c>
      <c r="Y278" s="69">
        <f t="shared" si="224"/>
        <v>55.419000000000018</v>
      </c>
      <c r="Z278" s="69">
        <f t="shared" si="224"/>
        <v>57.729000000000021</v>
      </c>
      <c r="AA278" s="69">
        <f t="shared" si="224"/>
        <v>60.039000000000023</v>
      </c>
      <c r="AB278" s="69">
        <f t="shared" si="224"/>
        <v>62.349000000000025</v>
      </c>
      <c r="AC278" s="69">
        <f t="shared" si="224"/>
        <v>64.65900000000002</v>
      </c>
      <c r="AD278" s="69">
        <f t="shared" si="224"/>
        <v>66.969000000000023</v>
      </c>
      <c r="AE278" s="69">
        <f t="shared" si="224"/>
        <v>69.279000000000025</v>
      </c>
      <c r="AF278" s="69">
        <f t="shared" si="224"/>
        <v>71.589000000000027</v>
      </c>
      <c r="AG278" s="69">
        <f t="shared" si="224"/>
        <v>73.899000000000029</v>
      </c>
      <c r="AH278" s="69">
        <f t="shared" si="224"/>
        <v>76.209000000000032</v>
      </c>
      <c r="AI278" s="69">
        <f t="shared" si="224"/>
        <v>78.519000000000034</v>
      </c>
      <c r="AJ278" s="69">
        <f t="shared" si="224"/>
        <v>80.829000000000036</v>
      </c>
      <c r="AK278" s="69">
        <f t="shared" si="224"/>
        <v>83.139000000000038</v>
      </c>
      <c r="AL278" s="69">
        <f t="shared" si="224"/>
        <v>85.449000000000041</v>
      </c>
      <c r="AM278" s="69">
        <f t="shared" si="224"/>
        <v>87.759000000000043</v>
      </c>
      <c r="AN278" s="69">
        <f t="shared" si="224"/>
        <v>90.069000000000045</v>
      </c>
      <c r="AO278" s="69">
        <f t="shared" si="224"/>
        <v>92.379000000000048</v>
      </c>
      <c r="AP278" s="69">
        <f t="shared" si="224"/>
        <v>94.68900000000005</v>
      </c>
      <c r="AQ278" s="69">
        <f t="shared" si="224"/>
        <v>96.999000000000052</v>
      </c>
      <c r="AR278" s="69">
        <f t="shared" si="224"/>
        <v>99.309000000000054</v>
      </c>
      <c r="AS278" s="69">
        <f t="shared" si="224"/>
        <v>101.61900000000006</v>
      </c>
      <c r="AT278" s="69">
        <f t="shared" si="224"/>
        <v>103.92900000000006</v>
      </c>
      <c r="AU278" s="69">
        <f t="shared" si="224"/>
        <v>106.23900000000006</v>
      </c>
      <c r="AV278" s="69">
        <f t="shared" si="224"/>
        <v>108.54900000000006</v>
      </c>
      <c r="AW278" s="69">
        <f t="shared" si="224"/>
        <v>110.85900000000007</v>
      </c>
      <c r="AX278" s="69">
        <f t="shared" si="224"/>
        <v>113.16900000000007</v>
      </c>
      <c r="AY278" s="69">
        <f t="shared" si="224"/>
        <v>115.47900000000007</v>
      </c>
      <c r="AZ278" s="69">
        <f t="shared" si="224"/>
        <v>117.78900000000007</v>
      </c>
      <c r="BA278" s="69">
        <f t="shared" si="224"/>
        <v>120.09900000000007</v>
      </c>
      <c r="BB278" s="69">
        <f t="shared" si="224"/>
        <v>122.40900000000008</v>
      </c>
      <c r="BC278" s="69">
        <f t="shared" si="224"/>
        <v>124.71900000000008</v>
      </c>
      <c r="BD278" s="69">
        <f t="shared" si="224"/>
        <v>127.02900000000008</v>
      </c>
      <c r="BE278" s="69">
        <f t="shared" si="224"/>
        <v>129.33900000000008</v>
      </c>
      <c r="BF278" s="69">
        <f t="shared" si="224"/>
        <v>131.64900000000009</v>
      </c>
      <c r="BG278" s="69">
        <f t="shared" si="224"/>
        <v>133.95900000000009</v>
      </c>
      <c r="BH278" s="69">
        <f t="shared" si="224"/>
        <v>136.26900000000009</v>
      </c>
      <c r="BI278" s="69">
        <f t="shared" si="224"/>
        <v>138.57900000000009</v>
      </c>
      <c r="BJ278" s="69">
        <f t="shared" si="224"/>
        <v>140.8890000000001</v>
      </c>
      <c r="BK278" s="69">
        <f t="shared" si="224"/>
        <v>143.1990000000001</v>
      </c>
      <c r="BL278" s="69">
        <f t="shared" si="224"/>
        <v>145.5090000000001</v>
      </c>
      <c r="BM278" s="69">
        <f t="shared" si="224"/>
        <v>147.8190000000001</v>
      </c>
      <c r="BN278" s="69">
        <f t="shared" si="224"/>
        <v>150.1290000000001</v>
      </c>
      <c r="BO278" s="69">
        <f t="shared" si="224"/>
        <v>152.43900000000011</v>
      </c>
      <c r="BP278" s="69">
        <f t="shared" si="224"/>
        <v>154.74900000000011</v>
      </c>
      <c r="BQ278" s="69">
        <f t="shared" si="224"/>
        <v>157.05900000000011</v>
      </c>
      <c r="BR278" s="69">
        <f t="shared" si="224"/>
        <v>159.36900000000011</v>
      </c>
      <c r="BS278" s="69">
        <f t="shared" si="224"/>
        <v>161.67900000000012</v>
      </c>
      <c r="BT278" s="69">
        <f t="shared" si="224"/>
        <v>163.98900000000012</v>
      </c>
      <c r="BU278" s="69">
        <f t="shared" si="224"/>
        <v>166.29900000000012</v>
      </c>
      <c r="BV278" s="69">
        <f t="shared" si="224"/>
        <v>168.60900000000012</v>
      </c>
      <c r="BW278" s="69">
        <f t="shared" si="224"/>
        <v>170.91900000000012</v>
      </c>
      <c r="BX278" s="69">
        <f t="shared" si="224"/>
        <v>173.22900000000013</v>
      </c>
      <c r="BY278" s="69">
        <f t="shared" ref="BY278:CL278" si="225">(BX278+2.31)</f>
        <v>175.53900000000013</v>
      </c>
      <c r="BZ278" s="69">
        <f t="shared" si="225"/>
        <v>177.84900000000013</v>
      </c>
      <c r="CA278" s="69">
        <f t="shared" si="225"/>
        <v>180.15900000000013</v>
      </c>
      <c r="CB278" s="69">
        <f t="shared" si="225"/>
        <v>182.46900000000014</v>
      </c>
      <c r="CC278" s="69">
        <f t="shared" si="225"/>
        <v>184.77900000000014</v>
      </c>
      <c r="CD278" s="69">
        <f t="shared" si="225"/>
        <v>187.08900000000014</v>
      </c>
      <c r="CE278" s="69">
        <f t="shared" si="225"/>
        <v>189.39900000000014</v>
      </c>
      <c r="CF278" s="69">
        <f t="shared" si="225"/>
        <v>191.70900000000015</v>
      </c>
      <c r="CG278" s="69">
        <f t="shared" si="225"/>
        <v>194.01900000000015</v>
      </c>
      <c r="CH278" s="69">
        <f t="shared" si="225"/>
        <v>196.32900000000015</v>
      </c>
      <c r="CI278" s="69">
        <f t="shared" si="225"/>
        <v>198.63900000000015</v>
      </c>
      <c r="CJ278" s="69">
        <f t="shared" si="225"/>
        <v>200.94900000000015</v>
      </c>
      <c r="CK278" s="69">
        <f t="shared" si="225"/>
        <v>203.25900000000016</v>
      </c>
      <c r="CL278" s="69">
        <f t="shared" si="225"/>
        <v>205.56900000000016</v>
      </c>
      <c r="CM278" s="69">
        <f>(CL278+2.31)</f>
        <v>207.87900000000016</v>
      </c>
      <c r="CN278" s="69">
        <f>(CM278+2.31)</f>
        <v>210.18900000000016</v>
      </c>
      <c r="CO278" s="69">
        <f>(CN278+2.31)</f>
        <v>212.49900000000017</v>
      </c>
      <c r="CP278" s="69">
        <f>(CO278+2.31)</f>
        <v>214.80900000000017</v>
      </c>
      <c r="CQ278" s="69">
        <f>(CP278+2.31)</f>
        <v>217.11900000000017</v>
      </c>
    </row>
    <row r="279" spans="1:96" s="15" customFormat="1" ht="15.95" customHeight="1" outlineLevel="2" x14ac:dyDescent="0.3">
      <c r="A279" s="297">
        <v>6</v>
      </c>
      <c r="B279" s="299" t="s">
        <v>438</v>
      </c>
      <c r="C279" s="112" t="s">
        <v>474</v>
      </c>
      <c r="D279" s="32" t="s">
        <v>465</v>
      </c>
      <c r="E279" s="44" t="s">
        <v>17</v>
      </c>
      <c r="F279" s="62" t="s">
        <v>17</v>
      </c>
      <c r="G279" s="45" t="s">
        <v>30</v>
      </c>
      <c r="H279" s="46">
        <v>2.972</v>
      </c>
      <c r="I279" s="62">
        <v>1.2</v>
      </c>
      <c r="J279" s="69">
        <v>15</v>
      </c>
      <c r="K279" s="238">
        <f t="shared" si="216"/>
        <v>53.495999999999995</v>
      </c>
      <c r="L279" s="69">
        <f>(K279+5.35)</f>
        <v>58.845999999999997</v>
      </c>
      <c r="M279" s="69">
        <f t="shared" ref="M279:BG279" si="226">(L279+5.35)</f>
        <v>64.195999999999998</v>
      </c>
      <c r="N279" s="69">
        <f t="shared" si="226"/>
        <v>69.545999999999992</v>
      </c>
      <c r="O279" s="69">
        <f t="shared" si="226"/>
        <v>74.895999999999987</v>
      </c>
      <c r="P279" s="69">
        <f t="shared" si="226"/>
        <v>80.245999999999981</v>
      </c>
      <c r="Q279" s="69">
        <f t="shared" si="226"/>
        <v>85.595999999999975</v>
      </c>
      <c r="R279" s="69">
        <f t="shared" si="226"/>
        <v>90.94599999999997</v>
      </c>
      <c r="S279" s="69">
        <f t="shared" si="226"/>
        <v>96.295999999999964</v>
      </c>
      <c r="T279" s="69">
        <f t="shared" si="226"/>
        <v>101.64599999999996</v>
      </c>
      <c r="U279" s="69">
        <f t="shared" si="226"/>
        <v>106.99599999999995</v>
      </c>
      <c r="V279" s="69">
        <f t="shared" si="226"/>
        <v>112.34599999999995</v>
      </c>
      <c r="W279" s="69">
        <f t="shared" si="226"/>
        <v>117.69599999999994</v>
      </c>
      <c r="X279" s="69">
        <f t="shared" si="226"/>
        <v>123.04599999999994</v>
      </c>
      <c r="Y279" s="69">
        <f t="shared" si="226"/>
        <v>128.39599999999993</v>
      </c>
      <c r="Z279" s="69">
        <f t="shared" si="226"/>
        <v>133.74599999999992</v>
      </c>
      <c r="AA279" s="69">
        <f t="shared" si="226"/>
        <v>139.09599999999992</v>
      </c>
      <c r="AB279" s="69">
        <f t="shared" si="226"/>
        <v>144.44599999999991</v>
      </c>
      <c r="AC279" s="69">
        <f t="shared" si="226"/>
        <v>149.79599999999991</v>
      </c>
      <c r="AD279" s="69">
        <f t="shared" si="226"/>
        <v>155.1459999999999</v>
      </c>
      <c r="AE279" s="69">
        <f t="shared" si="226"/>
        <v>160.4959999999999</v>
      </c>
      <c r="AF279" s="69">
        <f t="shared" si="226"/>
        <v>165.84599999999989</v>
      </c>
      <c r="AG279" s="69">
        <f t="shared" si="226"/>
        <v>171.19599999999988</v>
      </c>
      <c r="AH279" s="69">
        <f t="shared" si="226"/>
        <v>176.54599999999988</v>
      </c>
      <c r="AI279" s="69">
        <f t="shared" si="226"/>
        <v>181.89599999999987</v>
      </c>
      <c r="AJ279" s="69">
        <f t="shared" si="226"/>
        <v>187.24599999999987</v>
      </c>
      <c r="AK279" s="69">
        <f t="shared" si="226"/>
        <v>192.59599999999986</v>
      </c>
      <c r="AL279" s="69">
        <f t="shared" si="226"/>
        <v>197.94599999999986</v>
      </c>
      <c r="AM279" s="69">
        <f t="shared" si="226"/>
        <v>203.29599999999985</v>
      </c>
      <c r="AN279" s="69">
        <f t="shared" si="226"/>
        <v>208.64599999999984</v>
      </c>
      <c r="AO279" s="69">
        <f t="shared" si="226"/>
        <v>213.99599999999984</v>
      </c>
      <c r="AP279" s="69">
        <f t="shared" si="226"/>
        <v>219.34599999999983</v>
      </c>
      <c r="AQ279" s="69">
        <f t="shared" si="226"/>
        <v>224.69599999999983</v>
      </c>
      <c r="AR279" s="69">
        <f t="shared" si="226"/>
        <v>230.04599999999982</v>
      </c>
      <c r="AS279" s="69">
        <f t="shared" si="226"/>
        <v>235.39599999999982</v>
      </c>
      <c r="AT279" s="69">
        <f t="shared" si="226"/>
        <v>240.74599999999981</v>
      </c>
      <c r="AU279" s="69">
        <f t="shared" si="226"/>
        <v>246.0959999999998</v>
      </c>
      <c r="AV279" s="69">
        <f t="shared" si="226"/>
        <v>251.4459999999998</v>
      </c>
      <c r="AW279" s="69">
        <f t="shared" si="226"/>
        <v>256.79599999999982</v>
      </c>
      <c r="AX279" s="69">
        <f t="shared" si="226"/>
        <v>262.14599999999984</v>
      </c>
      <c r="AY279" s="69">
        <f t="shared" si="226"/>
        <v>267.49599999999987</v>
      </c>
      <c r="AZ279" s="69">
        <f t="shared" si="226"/>
        <v>272.84599999999989</v>
      </c>
      <c r="BA279" s="69">
        <f t="shared" si="226"/>
        <v>278.19599999999991</v>
      </c>
      <c r="BB279" s="69">
        <f t="shared" si="226"/>
        <v>283.54599999999994</v>
      </c>
      <c r="BC279" s="69">
        <f t="shared" si="226"/>
        <v>288.89599999999996</v>
      </c>
      <c r="BD279" s="69">
        <f t="shared" si="226"/>
        <v>294.24599999999998</v>
      </c>
      <c r="BE279" s="69">
        <f t="shared" si="226"/>
        <v>299.596</v>
      </c>
      <c r="BF279" s="69">
        <f t="shared" si="226"/>
        <v>304.94600000000003</v>
      </c>
      <c r="BG279" s="69">
        <f t="shared" si="226"/>
        <v>310.29600000000005</v>
      </c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</row>
    <row r="280" spans="1:96" s="15" customFormat="1" ht="15.95" customHeight="1" outlineLevel="2" x14ac:dyDescent="0.3">
      <c r="A280" s="297">
        <v>7</v>
      </c>
      <c r="B280" s="299" t="s">
        <v>438</v>
      </c>
      <c r="C280" s="112" t="s">
        <v>475</v>
      </c>
      <c r="D280" s="32" t="s">
        <v>52</v>
      </c>
      <c r="E280" s="33" t="s">
        <v>29</v>
      </c>
      <c r="F280" s="55" t="s">
        <v>43</v>
      </c>
      <c r="G280" s="55" t="s">
        <v>50</v>
      </c>
      <c r="H280" s="32">
        <v>4.7009999999999996</v>
      </c>
      <c r="I280" s="220">
        <v>0.7</v>
      </c>
      <c r="J280" s="69">
        <v>15</v>
      </c>
      <c r="K280" s="238">
        <f t="shared" si="216"/>
        <v>49.360499999999995</v>
      </c>
      <c r="L280" s="69">
        <f>(K280+4.94)</f>
        <v>54.300499999999992</v>
      </c>
      <c r="M280" s="69">
        <f t="shared" ref="M280:BX280" si="227">(L280+4.94)</f>
        <v>59.24049999999999</v>
      </c>
      <c r="N280" s="69">
        <f t="shared" si="227"/>
        <v>64.180499999999995</v>
      </c>
      <c r="O280" s="69">
        <f t="shared" si="227"/>
        <v>69.120499999999993</v>
      </c>
      <c r="P280" s="69">
        <f t="shared" si="227"/>
        <v>74.06049999999999</v>
      </c>
      <c r="Q280" s="69">
        <f t="shared" si="227"/>
        <v>79.000499999999988</v>
      </c>
      <c r="R280" s="69">
        <f t="shared" si="227"/>
        <v>83.940499999999986</v>
      </c>
      <c r="S280" s="69">
        <f t="shared" si="227"/>
        <v>88.880499999999984</v>
      </c>
      <c r="T280" s="69">
        <f t="shared" si="227"/>
        <v>93.820499999999981</v>
      </c>
      <c r="U280" s="69">
        <f t="shared" si="227"/>
        <v>98.760499999999979</v>
      </c>
      <c r="V280" s="69">
        <f t="shared" si="227"/>
        <v>103.70049999999998</v>
      </c>
      <c r="W280" s="69">
        <f t="shared" si="227"/>
        <v>108.64049999999997</v>
      </c>
      <c r="X280" s="69">
        <f t="shared" si="227"/>
        <v>113.58049999999997</v>
      </c>
      <c r="Y280" s="69">
        <f t="shared" si="227"/>
        <v>118.52049999999997</v>
      </c>
      <c r="Z280" s="69">
        <f t="shared" si="227"/>
        <v>123.46049999999997</v>
      </c>
      <c r="AA280" s="69">
        <f t="shared" si="227"/>
        <v>128.40049999999997</v>
      </c>
      <c r="AB280" s="69">
        <f t="shared" si="227"/>
        <v>133.34049999999996</v>
      </c>
      <c r="AC280" s="69">
        <f t="shared" si="227"/>
        <v>138.28049999999996</v>
      </c>
      <c r="AD280" s="69">
        <f t="shared" si="227"/>
        <v>143.22049999999996</v>
      </c>
      <c r="AE280" s="69">
        <f t="shared" si="227"/>
        <v>148.16049999999996</v>
      </c>
      <c r="AF280" s="69">
        <f t="shared" si="227"/>
        <v>153.10049999999995</v>
      </c>
      <c r="AG280" s="69">
        <f t="shared" si="227"/>
        <v>158.04049999999995</v>
      </c>
      <c r="AH280" s="69">
        <f t="shared" si="227"/>
        <v>162.98049999999995</v>
      </c>
      <c r="AI280" s="69">
        <f t="shared" si="227"/>
        <v>167.92049999999995</v>
      </c>
      <c r="AJ280" s="69">
        <f t="shared" si="227"/>
        <v>172.86049999999994</v>
      </c>
      <c r="AK280" s="69">
        <f t="shared" si="227"/>
        <v>177.80049999999994</v>
      </c>
      <c r="AL280" s="69">
        <f t="shared" si="227"/>
        <v>182.74049999999994</v>
      </c>
      <c r="AM280" s="69">
        <f t="shared" si="227"/>
        <v>187.68049999999994</v>
      </c>
      <c r="AN280" s="69">
        <f t="shared" si="227"/>
        <v>192.62049999999994</v>
      </c>
      <c r="AO280" s="69">
        <f t="shared" si="227"/>
        <v>197.56049999999993</v>
      </c>
      <c r="AP280" s="69">
        <f t="shared" si="227"/>
        <v>202.50049999999993</v>
      </c>
      <c r="AQ280" s="69">
        <f t="shared" si="227"/>
        <v>207.44049999999993</v>
      </c>
      <c r="AR280" s="69">
        <f t="shared" si="227"/>
        <v>212.38049999999993</v>
      </c>
      <c r="AS280" s="69">
        <f t="shared" si="227"/>
        <v>217.32049999999992</v>
      </c>
      <c r="AT280" s="69">
        <f t="shared" si="227"/>
        <v>222.26049999999992</v>
      </c>
      <c r="AU280" s="69">
        <f t="shared" si="227"/>
        <v>227.20049999999992</v>
      </c>
      <c r="AV280" s="69">
        <f t="shared" si="227"/>
        <v>232.14049999999992</v>
      </c>
      <c r="AW280" s="69">
        <f t="shared" si="227"/>
        <v>237.08049999999992</v>
      </c>
      <c r="AX280" s="69">
        <f t="shared" si="227"/>
        <v>242.02049999999991</v>
      </c>
      <c r="AY280" s="69">
        <f t="shared" si="227"/>
        <v>246.96049999999991</v>
      </c>
      <c r="AZ280" s="69">
        <f t="shared" si="227"/>
        <v>251.90049999999991</v>
      </c>
      <c r="BA280" s="69">
        <f t="shared" si="227"/>
        <v>256.84049999999991</v>
      </c>
      <c r="BB280" s="69">
        <f t="shared" si="227"/>
        <v>261.7804999999999</v>
      </c>
      <c r="BC280" s="69">
        <f t="shared" si="227"/>
        <v>266.7204999999999</v>
      </c>
      <c r="BD280" s="69">
        <f t="shared" si="227"/>
        <v>271.6604999999999</v>
      </c>
      <c r="BE280" s="69">
        <f t="shared" si="227"/>
        <v>276.6004999999999</v>
      </c>
      <c r="BF280" s="69">
        <f t="shared" si="227"/>
        <v>281.54049999999989</v>
      </c>
      <c r="BG280" s="69">
        <f t="shared" si="227"/>
        <v>286.48049999999989</v>
      </c>
      <c r="BH280" s="69">
        <f t="shared" si="227"/>
        <v>291.42049999999989</v>
      </c>
      <c r="BI280" s="69">
        <f t="shared" si="227"/>
        <v>296.36049999999989</v>
      </c>
      <c r="BJ280" s="69">
        <f t="shared" si="227"/>
        <v>301.30049999999989</v>
      </c>
      <c r="BK280" s="69">
        <f t="shared" si="227"/>
        <v>306.24049999999988</v>
      </c>
      <c r="BL280" s="69">
        <f t="shared" si="227"/>
        <v>311.18049999999988</v>
      </c>
      <c r="BM280" s="69">
        <f t="shared" si="227"/>
        <v>316.12049999999988</v>
      </c>
      <c r="BN280" s="69">
        <f t="shared" si="227"/>
        <v>321.06049999999988</v>
      </c>
      <c r="BO280" s="69">
        <f t="shared" si="227"/>
        <v>326.00049999999987</v>
      </c>
      <c r="BP280" s="69">
        <f t="shared" si="227"/>
        <v>330.94049999999987</v>
      </c>
      <c r="BQ280" s="69">
        <f t="shared" si="227"/>
        <v>335.88049999999987</v>
      </c>
      <c r="BR280" s="69">
        <f t="shared" si="227"/>
        <v>340.82049999999987</v>
      </c>
      <c r="BS280" s="69">
        <f t="shared" si="227"/>
        <v>345.76049999999987</v>
      </c>
      <c r="BT280" s="69">
        <f t="shared" si="227"/>
        <v>350.70049999999986</v>
      </c>
      <c r="BU280" s="69">
        <f t="shared" si="227"/>
        <v>355.64049999999986</v>
      </c>
      <c r="BV280" s="69">
        <f t="shared" si="227"/>
        <v>360.58049999999986</v>
      </c>
      <c r="BW280" s="69">
        <f t="shared" si="227"/>
        <v>365.52049999999986</v>
      </c>
      <c r="BX280" s="69">
        <f t="shared" si="227"/>
        <v>370.46049999999985</v>
      </c>
      <c r="BY280" s="69">
        <f t="shared" ref="BY280:CR280" si="228">(BX280+4.94)</f>
        <v>375.40049999999985</v>
      </c>
      <c r="BZ280" s="69">
        <f t="shared" si="228"/>
        <v>380.34049999999985</v>
      </c>
      <c r="CA280" s="69">
        <f t="shared" si="228"/>
        <v>385.28049999999985</v>
      </c>
      <c r="CB280" s="69">
        <f t="shared" si="228"/>
        <v>390.22049999999984</v>
      </c>
      <c r="CC280" s="69">
        <f t="shared" si="228"/>
        <v>395.16049999999984</v>
      </c>
      <c r="CD280" s="69">
        <f t="shared" si="228"/>
        <v>400.10049999999984</v>
      </c>
      <c r="CE280" s="69">
        <f t="shared" si="228"/>
        <v>405.04049999999984</v>
      </c>
      <c r="CF280" s="69">
        <f t="shared" si="228"/>
        <v>409.98049999999984</v>
      </c>
      <c r="CG280" s="69">
        <f t="shared" si="228"/>
        <v>414.92049999999983</v>
      </c>
      <c r="CH280" s="69">
        <f t="shared" si="228"/>
        <v>419.86049999999983</v>
      </c>
      <c r="CI280" s="69">
        <f t="shared" si="228"/>
        <v>424.80049999999983</v>
      </c>
      <c r="CJ280" s="69">
        <f t="shared" si="228"/>
        <v>429.74049999999983</v>
      </c>
      <c r="CK280" s="69">
        <f t="shared" si="228"/>
        <v>434.68049999999982</v>
      </c>
      <c r="CL280" s="69">
        <f t="shared" si="228"/>
        <v>439.62049999999982</v>
      </c>
      <c r="CM280" s="69">
        <f t="shared" si="228"/>
        <v>444.56049999999982</v>
      </c>
      <c r="CN280" s="69">
        <f t="shared" si="228"/>
        <v>449.50049999999982</v>
      </c>
      <c r="CO280" s="69">
        <f t="shared" si="228"/>
        <v>454.44049999999982</v>
      </c>
      <c r="CP280" s="69">
        <f t="shared" si="228"/>
        <v>459.38049999999981</v>
      </c>
      <c r="CQ280" s="69">
        <f t="shared" si="228"/>
        <v>464.32049999999981</v>
      </c>
      <c r="CR280" s="69">
        <f t="shared" si="228"/>
        <v>469.26049999999981</v>
      </c>
    </row>
    <row r="281" spans="1:96" s="15" customFormat="1" ht="15.95" customHeight="1" outlineLevel="2" x14ac:dyDescent="0.3">
      <c r="A281" s="297">
        <v>8</v>
      </c>
      <c r="B281" s="299" t="s">
        <v>438</v>
      </c>
      <c r="C281" s="112" t="s">
        <v>480</v>
      </c>
      <c r="D281" s="32" t="s">
        <v>53</v>
      </c>
      <c r="E281" s="44" t="s">
        <v>43</v>
      </c>
      <c r="F281" s="55" t="s">
        <v>43</v>
      </c>
      <c r="G281" s="43" t="s">
        <v>50</v>
      </c>
      <c r="H281" s="46">
        <v>1.0640000000000001</v>
      </c>
      <c r="I281" s="220">
        <v>0.7</v>
      </c>
      <c r="J281" s="69">
        <v>15</v>
      </c>
      <c r="K281" s="238">
        <f t="shared" si="216"/>
        <v>11.172000000000001</v>
      </c>
      <c r="L281" s="69">
        <f>(K281+1.12)</f>
        <v>12.292000000000002</v>
      </c>
      <c r="M281" s="69">
        <f t="shared" ref="M281:AB282" si="229">(L281+1.12)</f>
        <v>13.412000000000003</v>
      </c>
      <c r="N281" s="69">
        <f t="shared" si="229"/>
        <v>14.532000000000004</v>
      </c>
      <c r="O281" s="69">
        <f t="shared" si="229"/>
        <v>15.652000000000005</v>
      </c>
      <c r="P281" s="69">
        <f t="shared" si="229"/>
        <v>16.772000000000006</v>
      </c>
      <c r="Q281" s="69">
        <f t="shared" si="229"/>
        <v>17.892000000000007</v>
      </c>
      <c r="R281" s="69">
        <f t="shared" si="229"/>
        <v>19.012000000000008</v>
      </c>
      <c r="S281" s="69">
        <f t="shared" si="229"/>
        <v>20.132000000000009</v>
      </c>
      <c r="T281" s="69">
        <f t="shared" si="229"/>
        <v>21.25200000000001</v>
      </c>
      <c r="U281" s="69">
        <f t="shared" si="229"/>
        <v>22.372000000000011</v>
      </c>
      <c r="V281" s="69">
        <f t="shared" si="229"/>
        <v>23.492000000000012</v>
      </c>
      <c r="W281" s="69">
        <f t="shared" si="229"/>
        <v>24.612000000000013</v>
      </c>
      <c r="X281" s="69">
        <f t="shared" si="229"/>
        <v>25.732000000000014</v>
      </c>
      <c r="Y281" s="69">
        <f t="shared" si="229"/>
        <v>26.852000000000015</v>
      </c>
      <c r="Z281" s="69">
        <f t="shared" si="229"/>
        <v>27.972000000000016</v>
      </c>
      <c r="AA281" s="69">
        <f t="shared" si="229"/>
        <v>29.092000000000017</v>
      </c>
      <c r="AB281" s="69">
        <f t="shared" si="229"/>
        <v>30.212000000000018</v>
      </c>
      <c r="AC281" s="69">
        <f t="shared" ref="AC281:AR282" si="230">(AB281+1.12)</f>
        <v>31.332000000000019</v>
      </c>
      <c r="AD281" s="69">
        <f t="shared" si="230"/>
        <v>32.452000000000019</v>
      </c>
      <c r="AE281" s="69">
        <f t="shared" si="230"/>
        <v>33.572000000000017</v>
      </c>
      <c r="AF281" s="69">
        <f t="shared" si="230"/>
        <v>34.692000000000014</v>
      </c>
      <c r="AG281" s="69">
        <f t="shared" si="230"/>
        <v>35.812000000000012</v>
      </c>
      <c r="AH281" s="69">
        <f t="shared" si="230"/>
        <v>36.932000000000009</v>
      </c>
      <c r="AI281" s="69">
        <f t="shared" si="230"/>
        <v>38.052000000000007</v>
      </c>
      <c r="AJ281" s="69">
        <f t="shared" si="230"/>
        <v>39.172000000000004</v>
      </c>
      <c r="AK281" s="69">
        <f t="shared" si="230"/>
        <v>40.292000000000002</v>
      </c>
      <c r="AL281" s="69">
        <f t="shared" si="230"/>
        <v>41.411999999999999</v>
      </c>
      <c r="AM281" s="69">
        <f t="shared" si="230"/>
        <v>42.531999999999996</v>
      </c>
      <c r="AN281" s="69">
        <f t="shared" si="230"/>
        <v>43.651999999999994</v>
      </c>
      <c r="AO281" s="69">
        <f t="shared" si="230"/>
        <v>44.771999999999991</v>
      </c>
      <c r="AP281" s="69">
        <f t="shared" si="230"/>
        <v>45.891999999999989</v>
      </c>
      <c r="AQ281" s="69">
        <f t="shared" si="230"/>
        <v>47.011999999999986</v>
      </c>
      <c r="AR281" s="69">
        <f t="shared" si="230"/>
        <v>48.131999999999984</v>
      </c>
      <c r="AS281" s="69">
        <f t="shared" ref="AS281:BH282" si="231">(AR281+1.12)</f>
        <v>49.251999999999981</v>
      </c>
      <c r="AT281" s="69">
        <f t="shared" si="231"/>
        <v>50.371999999999979</v>
      </c>
      <c r="AU281" s="69">
        <f t="shared" si="231"/>
        <v>51.491999999999976</v>
      </c>
      <c r="AV281" s="69">
        <f t="shared" si="231"/>
        <v>52.611999999999973</v>
      </c>
      <c r="AW281" s="69">
        <f t="shared" si="231"/>
        <v>53.731999999999971</v>
      </c>
      <c r="AX281" s="69">
        <f t="shared" si="231"/>
        <v>54.851999999999968</v>
      </c>
      <c r="AY281" s="69">
        <f t="shared" si="231"/>
        <v>55.971999999999966</v>
      </c>
      <c r="AZ281" s="69">
        <f t="shared" si="231"/>
        <v>57.091999999999963</v>
      </c>
      <c r="BA281" s="69">
        <f t="shared" si="231"/>
        <v>58.211999999999961</v>
      </c>
      <c r="BB281" s="69">
        <f t="shared" si="231"/>
        <v>59.331999999999958</v>
      </c>
      <c r="BC281" s="69">
        <f t="shared" si="231"/>
        <v>60.451999999999956</v>
      </c>
      <c r="BD281" s="69">
        <f t="shared" si="231"/>
        <v>61.571999999999953</v>
      </c>
      <c r="BE281" s="69">
        <f t="shared" si="231"/>
        <v>62.69199999999995</v>
      </c>
      <c r="BF281" s="69">
        <f t="shared" si="231"/>
        <v>63.811999999999948</v>
      </c>
      <c r="BG281" s="69">
        <f t="shared" si="231"/>
        <v>64.931999999999945</v>
      </c>
      <c r="BH281" s="69">
        <f t="shared" si="231"/>
        <v>66.05199999999995</v>
      </c>
      <c r="BI281" s="69">
        <f t="shared" ref="BI281:BX282" si="232">(BH281+1.12)</f>
        <v>67.171999999999954</v>
      </c>
      <c r="BJ281" s="69">
        <f t="shared" si="232"/>
        <v>68.291999999999959</v>
      </c>
      <c r="BK281" s="69">
        <f t="shared" si="232"/>
        <v>69.411999999999964</v>
      </c>
      <c r="BL281" s="69">
        <f t="shared" si="232"/>
        <v>70.531999999999968</v>
      </c>
      <c r="BM281" s="69">
        <f t="shared" si="232"/>
        <v>71.651999999999973</v>
      </c>
      <c r="BN281" s="69">
        <f t="shared" si="232"/>
        <v>72.771999999999977</v>
      </c>
      <c r="BO281" s="69">
        <f t="shared" si="232"/>
        <v>73.891999999999982</v>
      </c>
      <c r="BP281" s="69">
        <f t="shared" si="232"/>
        <v>75.011999999999986</v>
      </c>
      <c r="BQ281" s="69">
        <f t="shared" si="232"/>
        <v>76.131999999999991</v>
      </c>
      <c r="BR281" s="69">
        <f t="shared" si="232"/>
        <v>77.251999999999995</v>
      </c>
      <c r="BS281" s="69">
        <f t="shared" si="232"/>
        <v>78.372</v>
      </c>
      <c r="BT281" s="69">
        <f t="shared" si="232"/>
        <v>79.492000000000004</v>
      </c>
      <c r="BU281" s="69">
        <f t="shared" si="232"/>
        <v>80.612000000000009</v>
      </c>
      <c r="BV281" s="69">
        <f t="shared" si="232"/>
        <v>81.732000000000014</v>
      </c>
      <c r="BW281" s="69">
        <f t="shared" si="232"/>
        <v>82.852000000000018</v>
      </c>
      <c r="BX281" s="69">
        <f t="shared" si="232"/>
        <v>83.972000000000023</v>
      </c>
      <c r="BY281" s="69">
        <f t="shared" ref="BY281:CM282" si="233">(BX281+1.12)</f>
        <v>85.092000000000027</v>
      </c>
      <c r="BZ281" s="69">
        <f t="shared" si="233"/>
        <v>86.212000000000032</v>
      </c>
      <c r="CA281" s="69">
        <f t="shared" si="233"/>
        <v>87.332000000000036</v>
      </c>
      <c r="CB281" s="69">
        <f t="shared" si="233"/>
        <v>88.452000000000041</v>
      </c>
      <c r="CC281" s="69">
        <f t="shared" si="233"/>
        <v>89.572000000000045</v>
      </c>
      <c r="CD281" s="69">
        <f t="shared" si="233"/>
        <v>90.69200000000005</v>
      </c>
      <c r="CE281" s="69">
        <f t="shared" si="233"/>
        <v>91.812000000000054</v>
      </c>
      <c r="CF281" s="69">
        <f t="shared" si="233"/>
        <v>92.932000000000059</v>
      </c>
      <c r="CG281" s="69">
        <f t="shared" si="233"/>
        <v>94.052000000000064</v>
      </c>
      <c r="CH281" s="69">
        <f t="shared" si="233"/>
        <v>95.172000000000068</v>
      </c>
      <c r="CI281" s="69">
        <f t="shared" si="233"/>
        <v>96.292000000000073</v>
      </c>
      <c r="CJ281" s="69">
        <f t="shared" si="233"/>
        <v>97.412000000000077</v>
      </c>
      <c r="CK281" s="69">
        <f t="shared" si="233"/>
        <v>98.532000000000082</v>
      </c>
      <c r="CL281" s="69">
        <f t="shared" si="233"/>
        <v>99.652000000000086</v>
      </c>
      <c r="CM281" s="69">
        <f t="shared" si="233"/>
        <v>100.77200000000009</v>
      </c>
    </row>
    <row r="282" spans="1:96" s="15" customFormat="1" ht="15.95" customHeight="1" outlineLevel="2" x14ac:dyDescent="0.3">
      <c r="A282" s="297">
        <v>9</v>
      </c>
      <c r="B282" s="171" t="s">
        <v>438</v>
      </c>
      <c r="C282" s="112" t="s">
        <v>482</v>
      </c>
      <c r="D282" s="157" t="s">
        <v>53</v>
      </c>
      <c r="E282" s="44" t="s">
        <v>43</v>
      </c>
      <c r="F282" s="300" t="s">
        <v>43</v>
      </c>
      <c r="G282" s="156" t="s">
        <v>50</v>
      </c>
      <c r="H282" s="46">
        <v>1.0660000000000001</v>
      </c>
      <c r="I282" s="220">
        <v>0.7</v>
      </c>
      <c r="J282" s="69">
        <v>15</v>
      </c>
      <c r="K282" s="238">
        <f t="shared" si="216"/>
        <v>11.193</v>
      </c>
      <c r="L282" s="69">
        <f>(K282+1.12)</f>
        <v>12.312999999999999</v>
      </c>
      <c r="M282" s="69">
        <f t="shared" si="229"/>
        <v>13.433</v>
      </c>
      <c r="N282" s="69">
        <f t="shared" si="229"/>
        <v>14.553000000000001</v>
      </c>
      <c r="O282" s="69">
        <f t="shared" si="229"/>
        <v>15.673000000000002</v>
      </c>
      <c r="P282" s="69">
        <f t="shared" si="229"/>
        <v>16.793000000000003</v>
      </c>
      <c r="Q282" s="69">
        <f t="shared" si="229"/>
        <v>17.913000000000004</v>
      </c>
      <c r="R282" s="69">
        <f t="shared" si="229"/>
        <v>19.033000000000005</v>
      </c>
      <c r="S282" s="69">
        <f t="shared" si="229"/>
        <v>20.153000000000006</v>
      </c>
      <c r="T282" s="69">
        <f t="shared" si="229"/>
        <v>21.273000000000007</v>
      </c>
      <c r="U282" s="69">
        <f t="shared" si="229"/>
        <v>22.393000000000008</v>
      </c>
      <c r="V282" s="69">
        <f t="shared" si="229"/>
        <v>23.513000000000009</v>
      </c>
      <c r="W282" s="69">
        <f t="shared" si="229"/>
        <v>24.63300000000001</v>
      </c>
      <c r="X282" s="69">
        <f t="shared" si="229"/>
        <v>25.753000000000011</v>
      </c>
      <c r="Y282" s="69">
        <f t="shared" si="229"/>
        <v>26.873000000000012</v>
      </c>
      <c r="Z282" s="69">
        <f t="shared" si="229"/>
        <v>27.993000000000013</v>
      </c>
      <c r="AA282" s="69">
        <f t="shared" si="229"/>
        <v>29.113000000000014</v>
      </c>
      <c r="AB282" s="69">
        <f t="shared" si="229"/>
        <v>30.233000000000015</v>
      </c>
      <c r="AC282" s="69">
        <f t="shared" si="230"/>
        <v>31.353000000000016</v>
      </c>
      <c r="AD282" s="69">
        <f t="shared" si="230"/>
        <v>32.473000000000013</v>
      </c>
      <c r="AE282" s="69">
        <f t="shared" si="230"/>
        <v>33.593000000000011</v>
      </c>
      <c r="AF282" s="69">
        <f t="shared" si="230"/>
        <v>34.713000000000008</v>
      </c>
      <c r="AG282" s="69">
        <f t="shared" si="230"/>
        <v>35.833000000000006</v>
      </c>
      <c r="AH282" s="69">
        <f t="shared" si="230"/>
        <v>36.953000000000003</v>
      </c>
      <c r="AI282" s="69">
        <f t="shared" si="230"/>
        <v>38.073</v>
      </c>
      <c r="AJ282" s="69">
        <f t="shared" si="230"/>
        <v>39.192999999999998</v>
      </c>
      <c r="AK282" s="69">
        <f t="shared" si="230"/>
        <v>40.312999999999995</v>
      </c>
      <c r="AL282" s="69">
        <f t="shared" si="230"/>
        <v>41.432999999999993</v>
      </c>
      <c r="AM282" s="69">
        <f t="shared" si="230"/>
        <v>42.55299999999999</v>
      </c>
      <c r="AN282" s="69">
        <f t="shared" si="230"/>
        <v>43.672999999999988</v>
      </c>
      <c r="AO282" s="69">
        <f t="shared" si="230"/>
        <v>44.792999999999985</v>
      </c>
      <c r="AP282" s="69">
        <f t="shared" si="230"/>
        <v>45.912999999999982</v>
      </c>
      <c r="AQ282" s="69">
        <f t="shared" si="230"/>
        <v>47.03299999999998</v>
      </c>
      <c r="AR282" s="69">
        <f t="shared" si="230"/>
        <v>48.152999999999977</v>
      </c>
      <c r="AS282" s="69">
        <f t="shared" si="231"/>
        <v>49.272999999999975</v>
      </c>
      <c r="AT282" s="69">
        <f t="shared" si="231"/>
        <v>50.392999999999972</v>
      </c>
      <c r="AU282" s="69">
        <f t="shared" si="231"/>
        <v>51.51299999999997</v>
      </c>
      <c r="AV282" s="69">
        <f t="shared" si="231"/>
        <v>52.632999999999967</v>
      </c>
      <c r="AW282" s="69">
        <f t="shared" si="231"/>
        <v>53.752999999999965</v>
      </c>
      <c r="AX282" s="69">
        <f t="shared" si="231"/>
        <v>54.872999999999962</v>
      </c>
      <c r="AY282" s="69">
        <f t="shared" si="231"/>
        <v>55.992999999999959</v>
      </c>
      <c r="AZ282" s="69">
        <f t="shared" si="231"/>
        <v>57.112999999999957</v>
      </c>
      <c r="BA282" s="69">
        <f t="shared" si="231"/>
        <v>58.232999999999954</v>
      </c>
      <c r="BB282" s="69">
        <f t="shared" si="231"/>
        <v>59.352999999999952</v>
      </c>
      <c r="BC282" s="69">
        <f t="shared" si="231"/>
        <v>60.472999999999949</v>
      </c>
      <c r="BD282" s="69">
        <f t="shared" si="231"/>
        <v>61.592999999999947</v>
      </c>
      <c r="BE282" s="69">
        <f t="shared" si="231"/>
        <v>62.712999999999944</v>
      </c>
      <c r="BF282" s="69">
        <f t="shared" si="231"/>
        <v>63.832999999999942</v>
      </c>
      <c r="BG282" s="69">
        <f t="shared" si="231"/>
        <v>64.952999999999946</v>
      </c>
      <c r="BH282" s="69">
        <f t="shared" si="231"/>
        <v>66.072999999999951</v>
      </c>
      <c r="BI282" s="69">
        <f t="shared" si="232"/>
        <v>67.192999999999955</v>
      </c>
      <c r="BJ282" s="69">
        <f t="shared" si="232"/>
        <v>68.31299999999996</v>
      </c>
      <c r="BK282" s="69">
        <f t="shared" si="232"/>
        <v>69.432999999999964</v>
      </c>
      <c r="BL282" s="69">
        <f t="shared" si="232"/>
        <v>70.552999999999969</v>
      </c>
      <c r="BM282" s="69">
        <f t="shared" si="232"/>
        <v>71.672999999999973</v>
      </c>
      <c r="BN282" s="69">
        <f t="shared" si="232"/>
        <v>72.792999999999978</v>
      </c>
      <c r="BO282" s="69">
        <f t="shared" si="232"/>
        <v>73.912999999999982</v>
      </c>
      <c r="BP282" s="69">
        <f t="shared" si="232"/>
        <v>75.032999999999987</v>
      </c>
      <c r="BQ282" s="69">
        <f t="shared" si="232"/>
        <v>76.152999999999992</v>
      </c>
      <c r="BR282" s="69">
        <f t="shared" si="232"/>
        <v>77.272999999999996</v>
      </c>
      <c r="BS282" s="69">
        <f t="shared" si="232"/>
        <v>78.393000000000001</v>
      </c>
      <c r="BT282" s="69">
        <f t="shared" si="232"/>
        <v>79.513000000000005</v>
      </c>
      <c r="BU282" s="69">
        <f t="shared" si="232"/>
        <v>80.63300000000001</v>
      </c>
      <c r="BV282" s="69">
        <f t="shared" si="232"/>
        <v>81.753000000000014</v>
      </c>
      <c r="BW282" s="69">
        <f t="shared" si="232"/>
        <v>82.873000000000019</v>
      </c>
      <c r="BX282" s="69">
        <f t="shared" si="232"/>
        <v>83.993000000000023</v>
      </c>
      <c r="BY282" s="69">
        <f t="shared" si="233"/>
        <v>85.113000000000028</v>
      </c>
      <c r="BZ282" s="69">
        <f t="shared" si="233"/>
        <v>86.233000000000033</v>
      </c>
      <c r="CA282" s="69">
        <f t="shared" si="233"/>
        <v>87.353000000000037</v>
      </c>
      <c r="CB282" s="69">
        <f t="shared" si="233"/>
        <v>88.473000000000042</v>
      </c>
      <c r="CC282" s="69">
        <f t="shared" si="233"/>
        <v>89.593000000000046</v>
      </c>
      <c r="CD282" s="69">
        <f t="shared" si="233"/>
        <v>90.713000000000051</v>
      </c>
      <c r="CE282" s="69">
        <f t="shared" si="233"/>
        <v>91.833000000000055</v>
      </c>
      <c r="CF282" s="69">
        <f t="shared" si="233"/>
        <v>92.95300000000006</v>
      </c>
      <c r="CG282" s="69">
        <f t="shared" si="233"/>
        <v>94.073000000000064</v>
      </c>
      <c r="CH282" s="69">
        <f t="shared" si="233"/>
        <v>95.193000000000069</v>
      </c>
      <c r="CI282" s="69">
        <f t="shared" si="233"/>
        <v>96.313000000000073</v>
      </c>
      <c r="CJ282" s="69">
        <f t="shared" si="233"/>
        <v>97.433000000000078</v>
      </c>
      <c r="CK282" s="69">
        <f t="shared" si="233"/>
        <v>98.553000000000083</v>
      </c>
      <c r="CL282" s="69">
        <f t="shared" si="233"/>
        <v>99.673000000000087</v>
      </c>
      <c r="CM282" s="69">
        <f t="shared" si="233"/>
        <v>100.79300000000009</v>
      </c>
    </row>
    <row r="283" spans="1:96" s="15" customFormat="1" ht="15.95" customHeight="1" outlineLevel="2" x14ac:dyDescent="0.3">
      <c r="A283" s="297">
        <v>10</v>
      </c>
      <c r="B283" s="171" t="s">
        <v>438</v>
      </c>
      <c r="C283" s="112" t="s">
        <v>484</v>
      </c>
      <c r="D283" s="157" t="s">
        <v>53</v>
      </c>
      <c r="E283" s="44" t="s">
        <v>43</v>
      </c>
      <c r="F283" s="300" t="s">
        <v>43</v>
      </c>
      <c r="G283" s="156" t="s">
        <v>50</v>
      </c>
      <c r="H283" s="46">
        <v>3.4119999999999999</v>
      </c>
      <c r="I283" s="220">
        <v>0.7</v>
      </c>
      <c r="J283" s="69">
        <v>15</v>
      </c>
      <c r="K283" s="238">
        <f t="shared" si="216"/>
        <v>35.826000000000001</v>
      </c>
      <c r="L283" s="69">
        <f>(K283+3.58)</f>
        <v>39.405999999999999</v>
      </c>
      <c r="M283" s="69">
        <f t="shared" ref="M283:BX283" si="234">(L283+3.58)</f>
        <v>42.985999999999997</v>
      </c>
      <c r="N283" s="69">
        <f t="shared" si="234"/>
        <v>46.565999999999995</v>
      </c>
      <c r="O283" s="69">
        <f t="shared" si="234"/>
        <v>50.145999999999994</v>
      </c>
      <c r="P283" s="69">
        <f t="shared" si="234"/>
        <v>53.725999999999992</v>
      </c>
      <c r="Q283" s="69">
        <f t="shared" si="234"/>
        <v>57.30599999999999</v>
      </c>
      <c r="R283" s="69">
        <f t="shared" si="234"/>
        <v>60.885999999999989</v>
      </c>
      <c r="S283" s="69">
        <f t="shared" si="234"/>
        <v>64.465999999999994</v>
      </c>
      <c r="T283" s="69">
        <f t="shared" si="234"/>
        <v>68.045999999999992</v>
      </c>
      <c r="U283" s="69">
        <f t="shared" si="234"/>
        <v>71.625999999999991</v>
      </c>
      <c r="V283" s="69">
        <f t="shared" si="234"/>
        <v>75.205999999999989</v>
      </c>
      <c r="W283" s="69">
        <f t="shared" si="234"/>
        <v>78.785999999999987</v>
      </c>
      <c r="X283" s="69">
        <f t="shared" si="234"/>
        <v>82.365999999999985</v>
      </c>
      <c r="Y283" s="69">
        <f t="shared" si="234"/>
        <v>85.945999999999984</v>
      </c>
      <c r="Z283" s="69">
        <f t="shared" si="234"/>
        <v>89.525999999999982</v>
      </c>
      <c r="AA283" s="69">
        <f t="shared" si="234"/>
        <v>93.10599999999998</v>
      </c>
      <c r="AB283" s="69">
        <f t="shared" si="234"/>
        <v>96.685999999999979</v>
      </c>
      <c r="AC283" s="69">
        <f t="shared" si="234"/>
        <v>100.26599999999998</v>
      </c>
      <c r="AD283" s="69">
        <f t="shared" si="234"/>
        <v>103.84599999999998</v>
      </c>
      <c r="AE283" s="69">
        <f t="shared" si="234"/>
        <v>107.42599999999997</v>
      </c>
      <c r="AF283" s="69">
        <f t="shared" si="234"/>
        <v>111.00599999999997</v>
      </c>
      <c r="AG283" s="69">
        <f t="shared" si="234"/>
        <v>114.58599999999997</v>
      </c>
      <c r="AH283" s="69">
        <f t="shared" si="234"/>
        <v>118.16599999999997</v>
      </c>
      <c r="AI283" s="69">
        <f t="shared" si="234"/>
        <v>121.74599999999997</v>
      </c>
      <c r="AJ283" s="69">
        <f t="shared" si="234"/>
        <v>125.32599999999996</v>
      </c>
      <c r="AK283" s="69">
        <f t="shared" si="234"/>
        <v>128.90599999999998</v>
      </c>
      <c r="AL283" s="69">
        <f t="shared" si="234"/>
        <v>132.48599999999999</v>
      </c>
      <c r="AM283" s="69">
        <f t="shared" si="234"/>
        <v>136.066</v>
      </c>
      <c r="AN283" s="69">
        <f t="shared" si="234"/>
        <v>139.64600000000002</v>
      </c>
      <c r="AO283" s="69">
        <f t="shared" si="234"/>
        <v>143.22600000000003</v>
      </c>
      <c r="AP283" s="69">
        <f t="shared" si="234"/>
        <v>146.80600000000004</v>
      </c>
      <c r="AQ283" s="69">
        <f t="shared" si="234"/>
        <v>150.38600000000005</v>
      </c>
      <c r="AR283" s="69">
        <f t="shared" si="234"/>
        <v>153.96600000000007</v>
      </c>
      <c r="AS283" s="69">
        <f t="shared" si="234"/>
        <v>157.54600000000008</v>
      </c>
      <c r="AT283" s="69">
        <f t="shared" si="234"/>
        <v>161.12600000000009</v>
      </c>
      <c r="AU283" s="69">
        <f t="shared" si="234"/>
        <v>164.7060000000001</v>
      </c>
      <c r="AV283" s="69">
        <f t="shared" si="234"/>
        <v>168.28600000000012</v>
      </c>
      <c r="AW283" s="69">
        <f t="shared" si="234"/>
        <v>171.86600000000013</v>
      </c>
      <c r="AX283" s="69">
        <f t="shared" si="234"/>
        <v>175.44600000000014</v>
      </c>
      <c r="AY283" s="69">
        <f t="shared" si="234"/>
        <v>179.02600000000015</v>
      </c>
      <c r="AZ283" s="69">
        <f t="shared" si="234"/>
        <v>182.60600000000017</v>
      </c>
      <c r="BA283" s="69">
        <f t="shared" si="234"/>
        <v>186.18600000000018</v>
      </c>
      <c r="BB283" s="69">
        <f t="shared" si="234"/>
        <v>189.76600000000019</v>
      </c>
      <c r="BC283" s="69">
        <f t="shared" si="234"/>
        <v>193.3460000000002</v>
      </c>
      <c r="BD283" s="69">
        <f t="shared" si="234"/>
        <v>196.92600000000022</v>
      </c>
      <c r="BE283" s="69">
        <f t="shared" si="234"/>
        <v>200.50600000000023</v>
      </c>
      <c r="BF283" s="69">
        <f t="shared" si="234"/>
        <v>204.08600000000024</v>
      </c>
      <c r="BG283" s="69">
        <f t="shared" si="234"/>
        <v>207.66600000000025</v>
      </c>
      <c r="BH283" s="69">
        <f t="shared" si="234"/>
        <v>211.24600000000027</v>
      </c>
      <c r="BI283" s="69">
        <f t="shared" si="234"/>
        <v>214.82600000000028</v>
      </c>
      <c r="BJ283" s="69">
        <f t="shared" si="234"/>
        <v>218.40600000000029</v>
      </c>
      <c r="BK283" s="69">
        <f t="shared" si="234"/>
        <v>221.9860000000003</v>
      </c>
      <c r="BL283" s="69">
        <f t="shared" si="234"/>
        <v>225.56600000000032</v>
      </c>
      <c r="BM283" s="69">
        <f t="shared" si="234"/>
        <v>229.14600000000033</v>
      </c>
      <c r="BN283" s="69">
        <f t="shared" si="234"/>
        <v>232.72600000000034</v>
      </c>
      <c r="BO283" s="69">
        <f t="shared" si="234"/>
        <v>236.30600000000035</v>
      </c>
      <c r="BP283" s="69">
        <f t="shared" si="234"/>
        <v>239.88600000000037</v>
      </c>
      <c r="BQ283" s="69">
        <f t="shared" si="234"/>
        <v>243.46600000000038</v>
      </c>
      <c r="BR283" s="69">
        <f t="shared" si="234"/>
        <v>247.04600000000039</v>
      </c>
      <c r="BS283" s="69">
        <f t="shared" si="234"/>
        <v>250.6260000000004</v>
      </c>
      <c r="BT283" s="69">
        <f t="shared" si="234"/>
        <v>254.20600000000042</v>
      </c>
      <c r="BU283" s="69">
        <f t="shared" si="234"/>
        <v>257.7860000000004</v>
      </c>
      <c r="BV283" s="69">
        <f t="shared" si="234"/>
        <v>261.36600000000038</v>
      </c>
      <c r="BW283" s="69">
        <f t="shared" si="234"/>
        <v>264.94600000000037</v>
      </c>
      <c r="BX283" s="69">
        <f t="shared" si="234"/>
        <v>268.52600000000035</v>
      </c>
      <c r="BY283" s="69">
        <f t="shared" ref="BY283:CP283" si="235">(BX283+3.58)</f>
        <v>272.10600000000034</v>
      </c>
      <c r="BZ283" s="69">
        <f t="shared" si="235"/>
        <v>275.68600000000032</v>
      </c>
      <c r="CA283" s="69">
        <f t="shared" si="235"/>
        <v>279.2660000000003</v>
      </c>
      <c r="CB283" s="69">
        <f t="shared" si="235"/>
        <v>282.84600000000029</v>
      </c>
      <c r="CC283" s="69">
        <f t="shared" si="235"/>
        <v>286.42600000000027</v>
      </c>
      <c r="CD283" s="69">
        <f t="shared" si="235"/>
        <v>290.00600000000026</v>
      </c>
      <c r="CE283" s="69">
        <f t="shared" si="235"/>
        <v>293.58600000000024</v>
      </c>
      <c r="CF283" s="69">
        <f t="shared" si="235"/>
        <v>297.16600000000022</v>
      </c>
      <c r="CG283" s="69">
        <f t="shared" si="235"/>
        <v>300.74600000000021</v>
      </c>
      <c r="CH283" s="69">
        <f t="shared" si="235"/>
        <v>304.32600000000019</v>
      </c>
      <c r="CI283" s="69">
        <f t="shared" si="235"/>
        <v>307.90600000000018</v>
      </c>
      <c r="CJ283" s="69">
        <f t="shared" si="235"/>
        <v>311.48600000000016</v>
      </c>
      <c r="CK283" s="69">
        <f t="shared" si="235"/>
        <v>315.06600000000014</v>
      </c>
      <c r="CL283" s="69">
        <f t="shared" si="235"/>
        <v>318.64600000000013</v>
      </c>
      <c r="CM283" s="69">
        <f>(CL283+3.58)</f>
        <v>322.22600000000011</v>
      </c>
      <c r="CN283" s="69">
        <f t="shared" si="235"/>
        <v>325.8060000000001</v>
      </c>
      <c r="CO283" s="69">
        <f>(CN283+3.58)</f>
        <v>329.38600000000008</v>
      </c>
      <c r="CP283" s="69">
        <f t="shared" si="235"/>
        <v>332.96600000000007</v>
      </c>
      <c r="CQ283" s="69">
        <f>(CP283+3.58)</f>
        <v>336.54600000000005</v>
      </c>
      <c r="CR283" s="69">
        <f>(CQ283+3.58)</f>
        <v>340.12600000000003</v>
      </c>
    </row>
    <row r="284" spans="1:96" s="96" customFormat="1" ht="15.95" customHeight="1" outlineLevel="2" x14ac:dyDescent="0.3">
      <c r="A284" s="297">
        <v>11</v>
      </c>
      <c r="B284" s="171" t="s">
        <v>438</v>
      </c>
      <c r="C284" s="32" t="s">
        <v>746</v>
      </c>
      <c r="D284" s="157" t="s">
        <v>464</v>
      </c>
      <c r="E284" s="49"/>
      <c r="F284" s="300" t="s">
        <v>43</v>
      </c>
      <c r="G284" s="156" t="s">
        <v>50</v>
      </c>
      <c r="H284" s="119">
        <v>6.7560000000000002</v>
      </c>
      <c r="I284" s="220">
        <v>0.7</v>
      </c>
      <c r="J284" s="69">
        <v>15</v>
      </c>
      <c r="K284" s="238">
        <f t="shared" si="216"/>
        <v>70.937999999999988</v>
      </c>
      <c r="L284" s="69">
        <f>(K284+7.09)</f>
        <v>78.027999999999992</v>
      </c>
      <c r="M284" s="69">
        <f t="shared" ref="M284:BX284" si="236">(L284+7.09)</f>
        <v>85.117999999999995</v>
      </c>
      <c r="N284" s="69">
        <f t="shared" si="236"/>
        <v>92.207999999999998</v>
      </c>
      <c r="O284" s="69">
        <f t="shared" si="236"/>
        <v>99.298000000000002</v>
      </c>
      <c r="P284" s="69">
        <f t="shared" si="236"/>
        <v>106.38800000000001</v>
      </c>
      <c r="Q284" s="69">
        <f t="shared" si="236"/>
        <v>113.47800000000001</v>
      </c>
      <c r="R284" s="69">
        <f t="shared" si="236"/>
        <v>120.56800000000001</v>
      </c>
      <c r="S284" s="69">
        <f t="shared" si="236"/>
        <v>127.65800000000002</v>
      </c>
      <c r="T284" s="69">
        <f t="shared" si="236"/>
        <v>134.74800000000002</v>
      </c>
      <c r="U284" s="69">
        <f t="shared" si="236"/>
        <v>141.83800000000002</v>
      </c>
      <c r="V284" s="69">
        <f t="shared" si="236"/>
        <v>148.92800000000003</v>
      </c>
      <c r="W284" s="69">
        <f t="shared" si="236"/>
        <v>156.01800000000003</v>
      </c>
      <c r="X284" s="69">
        <f t="shared" si="236"/>
        <v>163.10800000000003</v>
      </c>
      <c r="Y284" s="69">
        <f t="shared" si="236"/>
        <v>170.19800000000004</v>
      </c>
      <c r="Z284" s="69">
        <f t="shared" si="236"/>
        <v>177.28800000000004</v>
      </c>
      <c r="AA284" s="69">
        <f t="shared" si="236"/>
        <v>184.37800000000004</v>
      </c>
      <c r="AB284" s="69">
        <f t="shared" si="236"/>
        <v>191.46800000000005</v>
      </c>
      <c r="AC284" s="69">
        <f t="shared" si="236"/>
        <v>198.55800000000005</v>
      </c>
      <c r="AD284" s="69">
        <f t="shared" si="236"/>
        <v>205.64800000000005</v>
      </c>
      <c r="AE284" s="69">
        <f t="shared" si="236"/>
        <v>212.73800000000006</v>
      </c>
      <c r="AF284" s="69">
        <f t="shared" si="236"/>
        <v>219.82800000000006</v>
      </c>
      <c r="AG284" s="69">
        <f t="shared" si="236"/>
        <v>226.91800000000006</v>
      </c>
      <c r="AH284" s="69">
        <f t="shared" si="236"/>
        <v>234.00800000000007</v>
      </c>
      <c r="AI284" s="69">
        <f t="shared" si="236"/>
        <v>241.09800000000007</v>
      </c>
      <c r="AJ284" s="69">
        <f t="shared" si="236"/>
        <v>248.18800000000007</v>
      </c>
      <c r="AK284" s="69">
        <f t="shared" si="236"/>
        <v>255.27800000000008</v>
      </c>
      <c r="AL284" s="69">
        <f t="shared" si="236"/>
        <v>262.36800000000005</v>
      </c>
      <c r="AM284" s="69">
        <f t="shared" si="236"/>
        <v>269.45800000000003</v>
      </c>
      <c r="AN284" s="69">
        <f t="shared" si="236"/>
        <v>276.548</v>
      </c>
      <c r="AO284" s="69">
        <f t="shared" si="236"/>
        <v>283.63799999999998</v>
      </c>
      <c r="AP284" s="69">
        <f t="shared" si="236"/>
        <v>290.72799999999995</v>
      </c>
      <c r="AQ284" s="69">
        <f t="shared" si="236"/>
        <v>297.81799999999993</v>
      </c>
      <c r="AR284" s="69">
        <f t="shared" si="236"/>
        <v>304.9079999999999</v>
      </c>
      <c r="AS284" s="69">
        <f t="shared" si="236"/>
        <v>311.99799999999988</v>
      </c>
      <c r="AT284" s="69">
        <f t="shared" si="236"/>
        <v>319.08799999999985</v>
      </c>
      <c r="AU284" s="69">
        <f t="shared" si="236"/>
        <v>326.17799999999983</v>
      </c>
      <c r="AV284" s="69">
        <f t="shared" si="236"/>
        <v>333.2679999999998</v>
      </c>
      <c r="AW284" s="69">
        <f t="shared" si="236"/>
        <v>340.35799999999978</v>
      </c>
      <c r="AX284" s="69">
        <f t="shared" si="236"/>
        <v>347.44799999999975</v>
      </c>
      <c r="AY284" s="69">
        <f t="shared" si="236"/>
        <v>354.53799999999973</v>
      </c>
      <c r="AZ284" s="69">
        <f t="shared" si="236"/>
        <v>361.6279999999997</v>
      </c>
      <c r="BA284" s="69">
        <f t="shared" si="236"/>
        <v>368.71799999999968</v>
      </c>
      <c r="BB284" s="69">
        <f t="shared" si="236"/>
        <v>375.80799999999965</v>
      </c>
      <c r="BC284" s="69">
        <f t="shared" si="236"/>
        <v>382.89799999999963</v>
      </c>
      <c r="BD284" s="69">
        <f t="shared" si="236"/>
        <v>389.9879999999996</v>
      </c>
      <c r="BE284" s="69">
        <f t="shared" si="236"/>
        <v>397.07799999999958</v>
      </c>
      <c r="BF284" s="69">
        <f t="shared" si="236"/>
        <v>404.16799999999955</v>
      </c>
      <c r="BG284" s="69">
        <f t="shared" si="236"/>
        <v>411.25799999999953</v>
      </c>
      <c r="BH284" s="69">
        <f t="shared" si="236"/>
        <v>418.3479999999995</v>
      </c>
      <c r="BI284" s="69">
        <f t="shared" si="236"/>
        <v>425.43799999999948</v>
      </c>
      <c r="BJ284" s="69">
        <f t="shared" si="236"/>
        <v>432.52799999999945</v>
      </c>
      <c r="BK284" s="69">
        <f t="shared" si="236"/>
        <v>439.61799999999943</v>
      </c>
      <c r="BL284" s="69">
        <f t="shared" si="236"/>
        <v>446.7079999999994</v>
      </c>
      <c r="BM284" s="69">
        <f t="shared" si="236"/>
        <v>453.79799999999938</v>
      </c>
      <c r="BN284" s="69">
        <f t="shared" si="236"/>
        <v>460.88799999999935</v>
      </c>
      <c r="BO284" s="69">
        <f t="shared" si="236"/>
        <v>467.97799999999933</v>
      </c>
      <c r="BP284" s="69">
        <f t="shared" si="236"/>
        <v>475.0679999999993</v>
      </c>
      <c r="BQ284" s="69">
        <f t="shared" si="236"/>
        <v>482.15799999999928</v>
      </c>
      <c r="BR284" s="69">
        <f t="shared" si="236"/>
        <v>489.24799999999925</v>
      </c>
      <c r="BS284" s="69">
        <f t="shared" si="236"/>
        <v>496.33799999999923</v>
      </c>
      <c r="BT284" s="69">
        <f t="shared" si="236"/>
        <v>503.4279999999992</v>
      </c>
      <c r="BU284" s="69">
        <f t="shared" si="236"/>
        <v>510.51799999999918</v>
      </c>
      <c r="BV284" s="69">
        <f t="shared" si="236"/>
        <v>517.60799999999915</v>
      </c>
      <c r="BW284" s="69">
        <f t="shared" si="236"/>
        <v>524.69799999999918</v>
      </c>
      <c r="BX284" s="69">
        <f t="shared" si="236"/>
        <v>531.78799999999922</v>
      </c>
      <c r="BY284" s="69">
        <f t="shared" ref="BY284:CR284" si="237">(BX284+7.09)</f>
        <v>538.87799999999925</v>
      </c>
      <c r="BZ284" s="69">
        <f t="shared" si="237"/>
        <v>545.96799999999928</v>
      </c>
      <c r="CA284" s="69">
        <f t="shared" si="237"/>
        <v>553.05799999999931</v>
      </c>
      <c r="CB284" s="69">
        <f t="shared" si="237"/>
        <v>560.14799999999934</v>
      </c>
      <c r="CC284" s="69">
        <f t="shared" si="237"/>
        <v>567.23799999999937</v>
      </c>
      <c r="CD284" s="69">
        <f t="shared" si="237"/>
        <v>574.32799999999941</v>
      </c>
      <c r="CE284" s="69">
        <f t="shared" si="237"/>
        <v>581.41799999999944</v>
      </c>
      <c r="CF284" s="69">
        <f t="shared" si="237"/>
        <v>588.50799999999947</v>
      </c>
      <c r="CG284" s="69">
        <f t="shared" si="237"/>
        <v>595.5979999999995</v>
      </c>
      <c r="CH284" s="69">
        <f t="shared" si="237"/>
        <v>602.68799999999953</v>
      </c>
      <c r="CI284" s="69">
        <f t="shared" si="237"/>
        <v>609.77799999999957</v>
      </c>
      <c r="CJ284" s="69">
        <f t="shared" si="237"/>
        <v>616.8679999999996</v>
      </c>
      <c r="CK284" s="69">
        <f t="shared" si="237"/>
        <v>623.95799999999963</v>
      </c>
      <c r="CL284" s="69">
        <f t="shared" si="237"/>
        <v>631.04799999999966</v>
      </c>
      <c r="CM284" s="69">
        <f t="shared" si="237"/>
        <v>638.13799999999969</v>
      </c>
      <c r="CN284" s="69">
        <f t="shared" si="237"/>
        <v>645.22799999999972</v>
      </c>
      <c r="CO284" s="69">
        <f t="shared" si="237"/>
        <v>652.31799999999976</v>
      </c>
      <c r="CP284" s="69">
        <f t="shared" si="237"/>
        <v>659.40799999999979</v>
      </c>
      <c r="CQ284" s="69">
        <f t="shared" si="237"/>
        <v>666.49799999999982</v>
      </c>
      <c r="CR284" s="69">
        <f t="shared" si="237"/>
        <v>673.58799999999985</v>
      </c>
    </row>
    <row r="285" spans="1:96" s="96" customFormat="1" ht="15.95" customHeight="1" outlineLevel="2" x14ac:dyDescent="0.3">
      <c r="A285" s="297">
        <v>12</v>
      </c>
      <c r="B285" s="171" t="s">
        <v>438</v>
      </c>
      <c r="C285" s="32" t="s">
        <v>747</v>
      </c>
      <c r="D285" s="157" t="s">
        <v>751</v>
      </c>
      <c r="E285" s="49"/>
      <c r="F285" s="300" t="s">
        <v>43</v>
      </c>
      <c r="G285" s="156" t="s">
        <v>50</v>
      </c>
      <c r="H285" s="119">
        <v>20.91</v>
      </c>
      <c r="I285" s="55">
        <v>1.2</v>
      </c>
      <c r="J285" s="69">
        <v>15</v>
      </c>
      <c r="K285" s="238">
        <f t="shared" si="216"/>
        <v>376.38</v>
      </c>
      <c r="L285" s="69">
        <f>(K285+37.64)</f>
        <v>414.02</v>
      </c>
      <c r="M285" s="69">
        <f t="shared" ref="M285:BE285" si="238">(L285+37.64)</f>
        <v>451.65999999999997</v>
      </c>
      <c r="N285" s="69">
        <f t="shared" si="238"/>
        <v>489.29999999999995</v>
      </c>
      <c r="O285" s="69">
        <f t="shared" si="238"/>
        <v>526.93999999999994</v>
      </c>
      <c r="P285" s="69">
        <f t="shared" si="238"/>
        <v>564.57999999999993</v>
      </c>
      <c r="Q285" s="69">
        <f t="shared" si="238"/>
        <v>602.21999999999991</v>
      </c>
      <c r="R285" s="69">
        <f t="shared" si="238"/>
        <v>639.8599999999999</v>
      </c>
      <c r="S285" s="69">
        <f t="shared" si="238"/>
        <v>677.49999999999989</v>
      </c>
      <c r="T285" s="69">
        <f t="shared" si="238"/>
        <v>715.13999999999987</v>
      </c>
      <c r="U285" s="69">
        <f t="shared" si="238"/>
        <v>752.77999999999986</v>
      </c>
      <c r="V285" s="69">
        <f t="shared" si="238"/>
        <v>790.41999999999985</v>
      </c>
      <c r="W285" s="69">
        <f t="shared" si="238"/>
        <v>828.05999999999983</v>
      </c>
      <c r="X285" s="69">
        <f t="shared" si="238"/>
        <v>865.69999999999982</v>
      </c>
      <c r="Y285" s="69">
        <f t="shared" si="238"/>
        <v>903.3399999999998</v>
      </c>
      <c r="Z285" s="69">
        <f t="shared" si="238"/>
        <v>940.97999999999979</v>
      </c>
      <c r="AA285" s="69">
        <f t="shared" si="238"/>
        <v>978.61999999999978</v>
      </c>
      <c r="AB285" s="69">
        <f t="shared" si="238"/>
        <v>1016.2599999999998</v>
      </c>
      <c r="AC285" s="69">
        <f t="shared" si="238"/>
        <v>1053.8999999999999</v>
      </c>
      <c r="AD285" s="69">
        <f t="shared" si="238"/>
        <v>1091.54</v>
      </c>
      <c r="AE285" s="69">
        <f t="shared" si="238"/>
        <v>1129.18</v>
      </c>
      <c r="AF285" s="69">
        <f t="shared" si="238"/>
        <v>1166.8200000000002</v>
      </c>
      <c r="AG285" s="69">
        <f t="shared" si="238"/>
        <v>1204.4600000000003</v>
      </c>
      <c r="AH285" s="69">
        <f t="shared" si="238"/>
        <v>1242.1000000000004</v>
      </c>
      <c r="AI285" s="69">
        <f t="shared" si="238"/>
        <v>1279.7400000000005</v>
      </c>
      <c r="AJ285" s="69">
        <f t="shared" si="238"/>
        <v>1317.3800000000006</v>
      </c>
      <c r="AK285" s="69">
        <f t="shared" si="238"/>
        <v>1355.0200000000007</v>
      </c>
      <c r="AL285" s="69">
        <f t="shared" si="238"/>
        <v>1392.6600000000008</v>
      </c>
      <c r="AM285" s="69">
        <f t="shared" si="238"/>
        <v>1430.3000000000009</v>
      </c>
      <c r="AN285" s="69">
        <f t="shared" si="238"/>
        <v>1467.940000000001</v>
      </c>
      <c r="AO285" s="69">
        <f t="shared" si="238"/>
        <v>1505.5800000000011</v>
      </c>
      <c r="AP285" s="69">
        <f t="shared" si="238"/>
        <v>1543.2200000000012</v>
      </c>
      <c r="AQ285" s="69">
        <f t="shared" si="238"/>
        <v>1580.8600000000013</v>
      </c>
      <c r="AR285" s="69">
        <f t="shared" si="238"/>
        <v>1618.5000000000014</v>
      </c>
      <c r="AS285" s="69">
        <f t="shared" si="238"/>
        <v>1656.1400000000015</v>
      </c>
      <c r="AT285" s="69">
        <f t="shared" si="238"/>
        <v>1693.7800000000016</v>
      </c>
      <c r="AU285" s="69">
        <f t="shared" si="238"/>
        <v>1731.4200000000017</v>
      </c>
      <c r="AV285" s="69">
        <f t="shared" si="238"/>
        <v>1769.0600000000018</v>
      </c>
      <c r="AW285" s="69">
        <f t="shared" si="238"/>
        <v>1806.7000000000019</v>
      </c>
      <c r="AX285" s="69">
        <f t="shared" si="238"/>
        <v>1844.340000000002</v>
      </c>
      <c r="AY285" s="69">
        <f t="shared" si="238"/>
        <v>1881.9800000000021</v>
      </c>
      <c r="AZ285" s="69">
        <f t="shared" si="238"/>
        <v>1919.6200000000022</v>
      </c>
      <c r="BA285" s="69">
        <f t="shared" si="238"/>
        <v>1957.2600000000023</v>
      </c>
      <c r="BB285" s="69">
        <f t="shared" si="238"/>
        <v>1994.9000000000024</v>
      </c>
      <c r="BC285" s="69">
        <f t="shared" si="238"/>
        <v>2032.5400000000025</v>
      </c>
      <c r="BD285" s="69">
        <f t="shared" si="238"/>
        <v>2070.1800000000026</v>
      </c>
      <c r="BE285" s="69">
        <f t="shared" si="238"/>
        <v>2107.8200000000024</v>
      </c>
    </row>
    <row r="286" spans="1:96" s="96" customFormat="1" ht="15.95" customHeight="1" outlineLevel="2" x14ac:dyDescent="0.3">
      <c r="A286" s="297">
        <v>13</v>
      </c>
      <c r="B286" s="171" t="s">
        <v>438</v>
      </c>
      <c r="C286" s="32" t="s">
        <v>748</v>
      </c>
      <c r="D286" s="32" t="s">
        <v>49</v>
      </c>
      <c r="E286" s="49"/>
      <c r="F286" s="300" t="s">
        <v>43</v>
      </c>
      <c r="G286" s="156" t="s">
        <v>50</v>
      </c>
      <c r="H286" s="119">
        <v>320.38799999999998</v>
      </c>
      <c r="I286" s="55">
        <v>1.2</v>
      </c>
      <c r="J286" s="69">
        <v>15</v>
      </c>
      <c r="K286" s="238">
        <f t="shared" si="216"/>
        <v>5766.9839999999995</v>
      </c>
      <c r="L286" s="69">
        <f>(K286+576.7)</f>
        <v>6343.6839999999993</v>
      </c>
      <c r="M286" s="69">
        <f t="shared" ref="M286:BC286" si="239">(L286+576.7)</f>
        <v>6920.3839999999991</v>
      </c>
      <c r="N286" s="69">
        <f t="shared" si="239"/>
        <v>7497.0839999999989</v>
      </c>
      <c r="O286" s="69">
        <f t="shared" si="239"/>
        <v>8073.7839999999987</v>
      </c>
      <c r="P286" s="69">
        <f t="shared" si="239"/>
        <v>8650.4839999999986</v>
      </c>
      <c r="Q286" s="69">
        <f t="shared" si="239"/>
        <v>9227.1839999999993</v>
      </c>
      <c r="R286" s="69">
        <f t="shared" si="239"/>
        <v>9803.884</v>
      </c>
      <c r="S286" s="69">
        <f t="shared" si="239"/>
        <v>10380.584000000001</v>
      </c>
      <c r="T286" s="69">
        <f t="shared" si="239"/>
        <v>10957.284000000001</v>
      </c>
      <c r="U286" s="69">
        <f t="shared" si="239"/>
        <v>11533.984000000002</v>
      </c>
      <c r="V286" s="69">
        <f t="shared" si="239"/>
        <v>12110.684000000003</v>
      </c>
      <c r="W286" s="69">
        <f t="shared" si="239"/>
        <v>12687.384000000004</v>
      </c>
      <c r="X286" s="69">
        <f t="shared" si="239"/>
        <v>13264.084000000004</v>
      </c>
      <c r="Y286" s="69">
        <f t="shared" si="239"/>
        <v>13840.784000000005</v>
      </c>
      <c r="Z286" s="69">
        <f t="shared" si="239"/>
        <v>14417.484000000006</v>
      </c>
      <c r="AA286" s="69">
        <f t="shared" si="239"/>
        <v>14994.184000000007</v>
      </c>
      <c r="AB286" s="69">
        <f t="shared" si="239"/>
        <v>15570.884000000007</v>
      </c>
      <c r="AC286" s="69">
        <f t="shared" si="239"/>
        <v>16147.584000000008</v>
      </c>
      <c r="AD286" s="69">
        <f t="shared" si="239"/>
        <v>16724.284000000007</v>
      </c>
      <c r="AE286" s="69">
        <f t="shared" si="239"/>
        <v>17300.984000000008</v>
      </c>
      <c r="AF286" s="69">
        <f t="shared" si="239"/>
        <v>17877.684000000008</v>
      </c>
      <c r="AG286" s="69">
        <f t="shared" si="239"/>
        <v>18454.384000000009</v>
      </c>
      <c r="AH286" s="69">
        <f t="shared" si="239"/>
        <v>19031.08400000001</v>
      </c>
      <c r="AI286" s="69">
        <f t="shared" si="239"/>
        <v>19607.784000000011</v>
      </c>
      <c r="AJ286" s="69">
        <f t="shared" si="239"/>
        <v>20184.484000000011</v>
      </c>
      <c r="AK286" s="69">
        <f t="shared" si="239"/>
        <v>20761.184000000012</v>
      </c>
      <c r="AL286" s="69">
        <f t="shared" si="239"/>
        <v>21337.884000000013</v>
      </c>
      <c r="AM286" s="69">
        <f t="shared" si="239"/>
        <v>21914.584000000013</v>
      </c>
      <c r="AN286" s="69">
        <f t="shared" si="239"/>
        <v>22491.284000000014</v>
      </c>
      <c r="AO286" s="69">
        <f t="shared" si="239"/>
        <v>23067.984000000015</v>
      </c>
      <c r="AP286" s="69">
        <f t="shared" si="239"/>
        <v>23644.684000000016</v>
      </c>
      <c r="AQ286" s="69">
        <f t="shared" si="239"/>
        <v>24221.384000000016</v>
      </c>
      <c r="AR286" s="69">
        <f t="shared" si="239"/>
        <v>24798.084000000017</v>
      </c>
      <c r="AS286" s="69">
        <f t="shared" si="239"/>
        <v>25374.784000000018</v>
      </c>
      <c r="AT286" s="69">
        <f t="shared" si="239"/>
        <v>25951.484000000019</v>
      </c>
      <c r="AU286" s="69">
        <f t="shared" si="239"/>
        <v>26528.184000000019</v>
      </c>
      <c r="AV286" s="69">
        <f t="shared" si="239"/>
        <v>27104.88400000002</v>
      </c>
      <c r="AW286" s="69">
        <f t="shared" si="239"/>
        <v>27681.584000000021</v>
      </c>
      <c r="AX286" s="69">
        <f t="shared" si="239"/>
        <v>28258.284000000021</v>
      </c>
      <c r="AY286" s="69">
        <f t="shared" si="239"/>
        <v>28834.984000000022</v>
      </c>
      <c r="AZ286" s="69">
        <f t="shared" si="239"/>
        <v>29411.684000000023</v>
      </c>
      <c r="BA286" s="69">
        <f t="shared" si="239"/>
        <v>29988.384000000024</v>
      </c>
      <c r="BB286" s="69">
        <f t="shared" si="239"/>
        <v>30565.084000000024</v>
      </c>
      <c r="BC286" s="69">
        <f t="shared" si="239"/>
        <v>31141.784000000025</v>
      </c>
    </row>
    <row r="287" spans="1:96" s="96" customFormat="1" ht="15.95" customHeight="1" outlineLevel="2" x14ac:dyDescent="0.3">
      <c r="A287" s="297">
        <v>14</v>
      </c>
      <c r="B287" s="171" t="s">
        <v>438</v>
      </c>
      <c r="C287" s="32" t="s">
        <v>749</v>
      </c>
      <c r="D287" s="157" t="s">
        <v>752</v>
      </c>
      <c r="E287" s="49"/>
      <c r="F287" s="62" t="s">
        <v>23</v>
      </c>
      <c r="G287" s="156" t="s">
        <v>50</v>
      </c>
      <c r="H287" s="119">
        <v>16.678000000000001</v>
      </c>
      <c r="I287" s="55">
        <v>1.2</v>
      </c>
      <c r="J287" s="69">
        <v>15</v>
      </c>
      <c r="K287" s="238">
        <f t="shared" si="216"/>
        <v>300.20400000000001</v>
      </c>
      <c r="L287" s="69">
        <f>(K287+30.02)</f>
        <v>330.22399999999999</v>
      </c>
      <c r="M287" s="69">
        <f t="shared" ref="M287:BC287" si="240">(L287+30.02)</f>
        <v>360.24399999999997</v>
      </c>
      <c r="N287" s="69">
        <f t="shared" si="240"/>
        <v>390.26399999999995</v>
      </c>
      <c r="O287" s="69">
        <f t="shared" si="240"/>
        <v>420.28399999999993</v>
      </c>
      <c r="P287" s="69">
        <f t="shared" si="240"/>
        <v>450.30399999999992</v>
      </c>
      <c r="Q287" s="69">
        <f t="shared" si="240"/>
        <v>480.3239999999999</v>
      </c>
      <c r="R287" s="69">
        <f t="shared" si="240"/>
        <v>510.34399999999988</v>
      </c>
      <c r="S287" s="69">
        <f t="shared" si="240"/>
        <v>540.36399999999992</v>
      </c>
      <c r="T287" s="69">
        <f t="shared" si="240"/>
        <v>570.3839999999999</v>
      </c>
      <c r="U287" s="69">
        <f t="shared" si="240"/>
        <v>600.40399999999988</v>
      </c>
      <c r="V287" s="69">
        <f t="shared" si="240"/>
        <v>630.42399999999986</v>
      </c>
      <c r="W287" s="69">
        <f t="shared" si="240"/>
        <v>660.44399999999985</v>
      </c>
      <c r="X287" s="69">
        <f t="shared" si="240"/>
        <v>690.46399999999983</v>
      </c>
      <c r="Y287" s="69">
        <f t="shared" si="240"/>
        <v>720.48399999999981</v>
      </c>
      <c r="Z287" s="69">
        <f t="shared" si="240"/>
        <v>750.50399999999979</v>
      </c>
      <c r="AA287" s="69">
        <f t="shared" si="240"/>
        <v>780.52399999999977</v>
      </c>
      <c r="AB287" s="69">
        <f t="shared" si="240"/>
        <v>810.54399999999976</v>
      </c>
      <c r="AC287" s="69">
        <f t="shared" si="240"/>
        <v>840.56399999999974</v>
      </c>
      <c r="AD287" s="69">
        <f t="shared" si="240"/>
        <v>870.58399999999972</v>
      </c>
      <c r="AE287" s="69">
        <f t="shared" si="240"/>
        <v>900.6039999999997</v>
      </c>
      <c r="AF287" s="69">
        <f t="shared" si="240"/>
        <v>930.62399999999968</v>
      </c>
      <c r="AG287" s="69">
        <f t="shared" si="240"/>
        <v>960.64399999999966</v>
      </c>
      <c r="AH287" s="69">
        <f t="shared" si="240"/>
        <v>990.66399999999965</v>
      </c>
      <c r="AI287" s="69">
        <f t="shared" si="240"/>
        <v>1020.6839999999996</v>
      </c>
      <c r="AJ287" s="69">
        <f t="shared" si="240"/>
        <v>1050.7039999999997</v>
      </c>
      <c r="AK287" s="69">
        <f t="shared" si="240"/>
        <v>1080.7239999999997</v>
      </c>
      <c r="AL287" s="69">
        <f t="shared" si="240"/>
        <v>1110.7439999999997</v>
      </c>
      <c r="AM287" s="69">
        <f t="shared" si="240"/>
        <v>1140.7639999999997</v>
      </c>
      <c r="AN287" s="69">
        <f t="shared" si="240"/>
        <v>1170.7839999999997</v>
      </c>
      <c r="AO287" s="69">
        <f t="shared" si="240"/>
        <v>1200.8039999999996</v>
      </c>
      <c r="AP287" s="69">
        <f t="shared" si="240"/>
        <v>1230.8239999999996</v>
      </c>
      <c r="AQ287" s="69">
        <f t="shared" si="240"/>
        <v>1260.8439999999996</v>
      </c>
      <c r="AR287" s="69">
        <f t="shared" si="240"/>
        <v>1290.8639999999996</v>
      </c>
      <c r="AS287" s="69">
        <f t="shared" si="240"/>
        <v>1320.8839999999996</v>
      </c>
      <c r="AT287" s="69">
        <f t="shared" si="240"/>
        <v>1350.9039999999995</v>
      </c>
      <c r="AU287" s="69">
        <f t="shared" si="240"/>
        <v>1380.9239999999995</v>
      </c>
      <c r="AV287" s="69">
        <f t="shared" si="240"/>
        <v>1410.9439999999995</v>
      </c>
      <c r="AW287" s="69">
        <f t="shared" si="240"/>
        <v>1440.9639999999995</v>
      </c>
      <c r="AX287" s="69">
        <f t="shared" si="240"/>
        <v>1470.9839999999995</v>
      </c>
      <c r="AY287" s="69">
        <f t="shared" si="240"/>
        <v>1501.0039999999995</v>
      </c>
      <c r="AZ287" s="69">
        <f t="shared" si="240"/>
        <v>1531.0239999999994</v>
      </c>
      <c r="BA287" s="69">
        <f t="shared" si="240"/>
        <v>1561.0439999999994</v>
      </c>
      <c r="BB287" s="69">
        <f t="shared" si="240"/>
        <v>1591.0639999999994</v>
      </c>
      <c r="BC287" s="69">
        <f t="shared" si="240"/>
        <v>1621.0839999999994</v>
      </c>
    </row>
    <row r="288" spans="1:96" s="96" customFormat="1" ht="15.95" customHeight="1" outlineLevel="2" x14ac:dyDescent="0.3">
      <c r="A288" s="297">
        <v>15</v>
      </c>
      <c r="B288" s="171" t="s">
        <v>438</v>
      </c>
      <c r="C288" s="32" t="s">
        <v>750</v>
      </c>
      <c r="D288" s="157" t="s">
        <v>752</v>
      </c>
      <c r="E288" s="49"/>
      <c r="F288" s="62" t="s">
        <v>23</v>
      </c>
      <c r="G288" s="156" t="s">
        <v>50</v>
      </c>
      <c r="H288" s="119">
        <v>80.475999999999999</v>
      </c>
      <c r="I288" s="55">
        <v>1.2</v>
      </c>
      <c r="J288" s="69">
        <v>15</v>
      </c>
      <c r="K288" s="238">
        <f t="shared" si="216"/>
        <v>1448.5679999999998</v>
      </c>
      <c r="L288" s="69">
        <f>(K288+144.86)</f>
        <v>1593.4279999999999</v>
      </c>
      <c r="M288" s="69">
        <f t="shared" ref="M288:BC288" si="241">(L288+144.86)</f>
        <v>1738.288</v>
      </c>
      <c r="N288" s="69">
        <f t="shared" si="241"/>
        <v>1883.1480000000001</v>
      </c>
      <c r="O288" s="69">
        <f t="shared" si="241"/>
        <v>2028.0080000000003</v>
      </c>
      <c r="P288" s="69">
        <f t="shared" si="241"/>
        <v>2172.8680000000004</v>
      </c>
      <c r="Q288" s="69">
        <f t="shared" si="241"/>
        <v>2317.7280000000005</v>
      </c>
      <c r="R288" s="69">
        <f t="shared" si="241"/>
        <v>2462.5880000000006</v>
      </c>
      <c r="S288" s="69">
        <f t="shared" si="241"/>
        <v>2607.4480000000008</v>
      </c>
      <c r="T288" s="69">
        <f t="shared" si="241"/>
        <v>2752.3080000000009</v>
      </c>
      <c r="U288" s="69">
        <f t="shared" si="241"/>
        <v>2897.168000000001</v>
      </c>
      <c r="V288" s="69">
        <f t="shared" si="241"/>
        <v>3042.0280000000012</v>
      </c>
      <c r="W288" s="69">
        <f t="shared" si="241"/>
        <v>3186.8880000000013</v>
      </c>
      <c r="X288" s="69">
        <f t="shared" si="241"/>
        <v>3331.7480000000014</v>
      </c>
      <c r="Y288" s="69">
        <f t="shared" si="241"/>
        <v>3476.6080000000015</v>
      </c>
      <c r="Z288" s="69">
        <f t="shared" si="241"/>
        <v>3621.4680000000017</v>
      </c>
      <c r="AA288" s="69">
        <f t="shared" si="241"/>
        <v>3766.3280000000018</v>
      </c>
      <c r="AB288" s="69">
        <f t="shared" si="241"/>
        <v>3911.1880000000019</v>
      </c>
      <c r="AC288" s="69">
        <f t="shared" si="241"/>
        <v>4056.048000000002</v>
      </c>
      <c r="AD288" s="69">
        <f t="shared" si="241"/>
        <v>4200.9080000000022</v>
      </c>
      <c r="AE288" s="69">
        <f t="shared" si="241"/>
        <v>4345.7680000000018</v>
      </c>
      <c r="AF288" s="69">
        <f t="shared" si="241"/>
        <v>4490.6280000000015</v>
      </c>
      <c r="AG288" s="69">
        <f t="shared" si="241"/>
        <v>4635.4880000000012</v>
      </c>
      <c r="AH288" s="69">
        <f t="shared" si="241"/>
        <v>4780.3480000000009</v>
      </c>
      <c r="AI288" s="69">
        <f t="shared" si="241"/>
        <v>4925.2080000000005</v>
      </c>
      <c r="AJ288" s="69">
        <f t="shared" si="241"/>
        <v>5070.0680000000002</v>
      </c>
      <c r="AK288" s="69">
        <f t="shared" si="241"/>
        <v>5214.9279999999999</v>
      </c>
      <c r="AL288" s="69">
        <f t="shared" si="241"/>
        <v>5359.7879999999996</v>
      </c>
      <c r="AM288" s="69">
        <f t="shared" si="241"/>
        <v>5504.6479999999992</v>
      </c>
      <c r="AN288" s="69">
        <f t="shared" si="241"/>
        <v>5649.5079999999989</v>
      </c>
      <c r="AO288" s="69">
        <f t="shared" si="241"/>
        <v>5794.3679999999986</v>
      </c>
      <c r="AP288" s="69">
        <f t="shared" si="241"/>
        <v>5939.2279999999982</v>
      </c>
      <c r="AQ288" s="69">
        <f t="shared" si="241"/>
        <v>6084.0879999999979</v>
      </c>
      <c r="AR288" s="69">
        <f t="shared" si="241"/>
        <v>6228.9479999999976</v>
      </c>
      <c r="AS288" s="69">
        <f t="shared" si="241"/>
        <v>6373.8079999999973</v>
      </c>
      <c r="AT288" s="69">
        <f t="shared" si="241"/>
        <v>6518.6679999999969</v>
      </c>
      <c r="AU288" s="69">
        <f t="shared" si="241"/>
        <v>6663.5279999999966</v>
      </c>
      <c r="AV288" s="69">
        <f t="shared" si="241"/>
        <v>6808.3879999999963</v>
      </c>
      <c r="AW288" s="69">
        <f t="shared" si="241"/>
        <v>6953.247999999996</v>
      </c>
      <c r="AX288" s="69">
        <f t="shared" si="241"/>
        <v>7098.1079999999956</v>
      </c>
      <c r="AY288" s="69">
        <f t="shared" si="241"/>
        <v>7242.9679999999953</v>
      </c>
      <c r="AZ288" s="69">
        <f t="shared" si="241"/>
        <v>7387.827999999995</v>
      </c>
      <c r="BA288" s="69">
        <f t="shared" si="241"/>
        <v>7532.6879999999946</v>
      </c>
      <c r="BB288" s="69">
        <f t="shared" si="241"/>
        <v>7677.5479999999943</v>
      </c>
      <c r="BC288" s="69">
        <f t="shared" si="241"/>
        <v>7822.407999999994</v>
      </c>
    </row>
    <row r="289" spans="1:73" s="96" customFormat="1" ht="15.95" customHeight="1" outlineLevel="1" x14ac:dyDescent="0.3">
      <c r="A289" s="297"/>
      <c r="B289" s="206" t="s">
        <v>802</v>
      </c>
      <c r="C289" s="32"/>
      <c r="D289" s="157"/>
      <c r="E289" s="49"/>
      <c r="F289" s="300"/>
      <c r="G289" s="209"/>
      <c r="H289" s="133">
        <f>SUBTOTAL(9,H274:H288)</f>
        <v>477.88900000000001</v>
      </c>
      <c r="I289" s="55"/>
      <c r="J289" s="68"/>
      <c r="K289" s="238"/>
      <c r="L289" s="68"/>
      <c r="M289" s="68"/>
      <c r="N289" s="1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</row>
    <row r="290" spans="1:73" s="4" customFormat="1" ht="15.95" customHeight="1" outlineLevel="1" x14ac:dyDescent="0.3">
      <c r="A290" s="195"/>
      <c r="B290" s="203"/>
      <c r="C290" s="196"/>
      <c r="D290" s="197"/>
      <c r="E290" s="204"/>
      <c r="F290" s="198"/>
      <c r="G290" s="209"/>
      <c r="H290" s="119"/>
      <c r="I290" s="55"/>
      <c r="J290" s="68"/>
      <c r="K290" s="238"/>
      <c r="L290" s="68"/>
      <c r="M290" s="68"/>
      <c r="N290" s="1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</row>
    <row r="291" spans="1:73" s="15" customFormat="1" ht="15.95" customHeight="1" outlineLevel="1" x14ac:dyDescent="0.3">
      <c r="A291" s="297"/>
      <c r="B291" s="38"/>
      <c r="C291" s="32"/>
      <c r="D291" s="32"/>
      <c r="E291" s="49"/>
      <c r="F291" s="55"/>
      <c r="G291" s="45"/>
      <c r="H291" s="133"/>
      <c r="I291" s="55"/>
      <c r="J291" s="68"/>
      <c r="K291" s="238"/>
      <c r="L291" s="68"/>
      <c r="M291" s="68"/>
      <c r="N291" s="1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</row>
    <row r="292" spans="1:73" s="15" customFormat="1" ht="15.95" customHeight="1" outlineLevel="1" x14ac:dyDescent="0.3">
      <c r="A292" s="297"/>
      <c r="B292" s="51"/>
      <c r="C292" s="108"/>
      <c r="D292" s="32"/>
      <c r="E292" s="44"/>
      <c r="F292" s="62"/>
      <c r="G292" s="45"/>
      <c r="H292" s="46"/>
      <c r="I292" s="62"/>
      <c r="J292" s="68"/>
      <c r="K292" s="238"/>
      <c r="L292" s="68"/>
      <c r="M292" s="68"/>
      <c r="N292" s="1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</row>
    <row r="293" spans="1:73" s="2" customFormat="1" ht="15.95" customHeight="1" outlineLevel="1" x14ac:dyDescent="0.3">
      <c r="A293" s="297"/>
      <c r="B293" s="51"/>
      <c r="C293" s="112"/>
      <c r="D293" s="32"/>
      <c r="E293" s="33"/>
      <c r="F293" s="300"/>
      <c r="G293" s="300"/>
      <c r="H293" s="32"/>
      <c r="I293" s="55"/>
      <c r="J293" s="68"/>
      <c r="K293" s="238"/>
      <c r="L293" s="68"/>
      <c r="M293" s="68"/>
      <c r="N293" s="1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</row>
    <row r="294" spans="1:73" s="2" customFormat="1" ht="15.95" customHeight="1" outlineLevel="1" x14ac:dyDescent="0.3">
      <c r="A294" s="297"/>
      <c r="B294" s="299"/>
      <c r="C294" s="112"/>
      <c r="D294" s="32"/>
      <c r="E294" s="33"/>
      <c r="F294" s="300"/>
      <c r="G294" s="300"/>
      <c r="H294" s="32"/>
      <c r="I294" s="55"/>
      <c r="J294" s="68"/>
      <c r="K294" s="238"/>
      <c r="L294" s="68"/>
      <c r="M294" s="68"/>
      <c r="N294" s="1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</row>
    <row r="295" spans="1:73" s="5" customFormat="1" ht="15.95" customHeight="1" outlineLevel="2" x14ac:dyDescent="0.3">
      <c r="A295" s="297">
        <v>1</v>
      </c>
      <c r="B295" s="43" t="s">
        <v>437</v>
      </c>
      <c r="C295" s="108" t="s">
        <v>485</v>
      </c>
      <c r="D295" s="297" t="s">
        <v>120</v>
      </c>
      <c r="E295" s="44" t="s">
        <v>17</v>
      </c>
      <c r="F295" s="42" t="s">
        <v>17</v>
      </c>
      <c r="G295" s="43" t="s">
        <v>30</v>
      </c>
      <c r="H295" s="126">
        <v>0.13300000000000001</v>
      </c>
      <c r="I295" s="62">
        <v>1</v>
      </c>
      <c r="J295" s="69">
        <v>20</v>
      </c>
      <c r="K295" s="238">
        <f t="shared" si="216"/>
        <v>2.66</v>
      </c>
      <c r="L295" s="69">
        <f>(K295+0.27)</f>
        <v>2.93</v>
      </c>
      <c r="M295" s="69">
        <f t="shared" ref="M295:U295" si="242">(L295+0.27)</f>
        <v>3.2</v>
      </c>
      <c r="N295" s="69">
        <f t="shared" si="242"/>
        <v>3.47</v>
      </c>
      <c r="O295" s="69">
        <f t="shared" si="242"/>
        <v>3.74</v>
      </c>
      <c r="P295" s="69">
        <f t="shared" si="242"/>
        <v>4.01</v>
      </c>
      <c r="Q295" s="69">
        <f t="shared" si="242"/>
        <v>4.2799999999999994</v>
      </c>
      <c r="R295" s="69">
        <f t="shared" si="242"/>
        <v>4.5499999999999989</v>
      </c>
      <c r="S295" s="69">
        <f t="shared" si="242"/>
        <v>4.8199999999999985</v>
      </c>
      <c r="T295" s="69">
        <f t="shared" si="242"/>
        <v>5.0899999999999981</v>
      </c>
      <c r="U295" s="69">
        <f t="shared" si="242"/>
        <v>5.3599999999999977</v>
      </c>
      <c r="V295" s="69">
        <f>(U295+0.27)</f>
        <v>5.6299999999999972</v>
      </c>
      <c r="W295" s="69">
        <f>(V295+0.27)</f>
        <v>5.8999999999999968</v>
      </c>
      <c r="X295" s="69">
        <f>(W295+0.27)</f>
        <v>6.1699999999999964</v>
      </c>
      <c r="Y295" s="69">
        <f>(X295+0.27)</f>
        <v>6.4399999999999959</v>
      </c>
      <c r="Z295" s="69">
        <f t="shared" ref="Z295:AH295" si="243">(Y295+0.27)</f>
        <v>6.7099999999999955</v>
      </c>
      <c r="AA295" s="69">
        <f t="shared" si="243"/>
        <v>6.9799999999999951</v>
      </c>
      <c r="AB295" s="69">
        <f t="shared" si="243"/>
        <v>7.2499999999999947</v>
      </c>
      <c r="AC295" s="69">
        <f t="shared" si="243"/>
        <v>7.5199999999999942</v>
      </c>
      <c r="AD295" s="69">
        <f t="shared" si="243"/>
        <v>7.7899999999999938</v>
      </c>
      <c r="AE295" s="69">
        <f t="shared" si="243"/>
        <v>8.0599999999999934</v>
      </c>
      <c r="AF295" s="69">
        <f t="shared" si="243"/>
        <v>8.329999999999993</v>
      </c>
      <c r="AG295" s="69">
        <f t="shared" si="243"/>
        <v>8.5999999999999925</v>
      </c>
      <c r="AH295" s="69">
        <f t="shared" si="243"/>
        <v>8.8699999999999921</v>
      </c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</row>
    <row r="296" spans="1:73" s="7" customFormat="1" ht="15.95" customHeight="1" outlineLevel="2" x14ac:dyDescent="0.3">
      <c r="A296" s="297">
        <v>2</v>
      </c>
      <c r="B296" s="43" t="s">
        <v>437</v>
      </c>
      <c r="C296" s="108" t="s">
        <v>506</v>
      </c>
      <c r="D296" s="297" t="s">
        <v>120</v>
      </c>
      <c r="E296" s="44" t="s">
        <v>43</v>
      </c>
      <c r="F296" s="42" t="s">
        <v>43</v>
      </c>
      <c r="G296" s="43" t="s">
        <v>107</v>
      </c>
      <c r="H296" s="46">
        <v>0.501</v>
      </c>
      <c r="I296" s="220">
        <v>0.7</v>
      </c>
      <c r="J296" s="69">
        <v>20</v>
      </c>
      <c r="K296" s="238">
        <f t="shared" si="216"/>
        <v>7.0139999999999993</v>
      </c>
      <c r="L296" s="69">
        <f>(K296+0.7)</f>
        <v>7.7139999999999995</v>
      </c>
      <c r="M296" s="69">
        <f t="shared" ref="M296:U296" si="244">(L296+0.7)</f>
        <v>8.4139999999999997</v>
      </c>
      <c r="N296" s="69">
        <f t="shared" si="244"/>
        <v>9.113999999999999</v>
      </c>
      <c r="O296" s="69">
        <f t="shared" si="244"/>
        <v>9.8139999999999983</v>
      </c>
      <c r="P296" s="69">
        <f t="shared" si="244"/>
        <v>10.513999999999998</v>
      </c>
      <c r="Q296" s="69">
        <f t="shared" si="244"/>
        <v>11.213999999999997</v>
      </c>
      <c r="R296" s="69">
        <f t="shared" si="244"/>
        <v>11.913999999999996</v>
      </c>
      <c r="S296" s="69">
        <f t="shared" si="244"/>
        <v>12.613999999999995</v>
      </c>
      <c r="T296" s="69">
        <f t="shared" si="244"/>
        <v>13.313999999999995</v>
      </c>
      <c r="U296" s="69">
        <f t="shared" si="244"/>
        <v>14.013999999999994</v>
      </c>
      <c r="V296" s="69">
        <f>(U296+0.7)</f>
        <v>14.713999999999993</v>
      </c>
      <c r="W296" s="69">
        <f>(V296+0.7)</f>
        <v>15.413999999999993</v>
      </c>
      <c r="X296" s="69">
        <f>(W296+0.7)</f>
        <v>16.113999999999994</v>
      </c>
      <c r="Y296" s="69">
        <f>(X296+0.7)</f>
        <v>16.813999999999993</v>
      </c>
      <c r="Z296" s="69">
        <f t="shared" ref="Z296:AH296" si="245">(Y296+0.7)</f>
        <v>17.513999999999992</v>
      </c>
      <c r="AA296" s="69">
        <f t="shared" si="245"/>
        <v>18.213999999999992</v>
      </c>
      <c r="AB296" s="69">
        <f t="shared" si="245"/>
        <v>18.913999999999991</v>
      </c>
      <c r="AC296" s="69">
        <f t="shared" si="245"/>
        <v>19.61399999999999</v>
      </c>
      <c r="AD296" s="69">
        <f t="shared" si="245"/>
        <v>20.313999999999989</v>
      </c>
      <c r="AE296" s="69">
        <f t="shared" si="245"/>
        <v>21.013999999999989</v>
      </c>
      <c r="AF296" s="69">
        <f t="shared" si="245"/>
        <v>21.713999999999988</v>
      </c>
      <c r="AG296" s="69">
        <f t="shared" si="245"/>
        <v>22.413999999999987</v>
      </c>
      <c r="AH296" s="69">
        <f t="shared" si="245"/>
        <v>23.113999999999987</v>
      </c>
      <c r="AI296" s="69">
        <f>(AH296+0.7)</f>
        <v>23.813999999999986</v>
      </c>
      <c r="AJ296" s="69">
        <f>(AI296+0.7)</f>
        <v>24.513999999999985</v>
      </c>
      <c r="AK296" s="69">
        <f>(AJ296+0.7)</f>
        <v>25.213999999999984</v>
      </c>
      <c r="AL296" s="69">
        <f>(AK296+0.7)</f>
        <v>25.913999999999984</v>
      </c>
      <c r="AM296" s="69">
        <f t="shared" ref="AM296:BQ296" si="246">(AL296+0.7)</f>
        <v>26.613999999999983</v>
      </c>
      <c r="AN296" s="69">
        <f t="shared" si="246"/>
        <v>27.313999999999982</v>
      </c>
      <c r="AO296" s="69">
        <f t="shared" si="246"/>
        <v>28.013999999999982</v>
      </c>
      <c r="AP296" s="69">
        <f t="shared" si="246"/>
        <v>28.713999999999981</v>
      </c>
      <c r="AQ296" s="69">
        <f t="shared" si="246"/>
        <v>29.41399999999998</v>
      </c>
      <c r="AR296" s="69">
        <f t="shared" si="246"/>
        <v>30.113999999999979</v>
      </c>
      <c r="AS296" s="69">
        <f t="shared" si="246"/>
        <v>30.813999999999979</v>
      </c>
      <c r="AT296" s="69">
        <f t="shared" si="246"/>
        <v>31.513999999999978</v>
      </c>
      <c r="AU296" s="69">
        <f t="shared" si="246"/>
        <v>32.213999999999977</v>
      </c>
      <c r="AV296" s="69">
        <f t="shared" si="246"/>
        <v>32.91399999999998</v>
      </c>
      <c r="AW296" s="69">
        <f t="shared" si="246"/>
        <v>33.613999999999983</v>
      </c>
      <c r="AX296" s="69">
        <f t="shared" si="246"/>
        <v>34.313999999999986</v>
      </c>
      <c r="AY296" s="69">
        <f t="shared" si="246"/>
        <v>35.013999999999989</v>
      </c>
      <c r="AZ296" s="69">
        <f t="shared" si="246"/>
        <v>35.713999999999992</v>
      </c>
      <c r="BA296" s="69">
        <f t="shared" si="246"/>
        <v>36.413999999999994</v>
      </c>
      <c r="BB296" s="69">
        <f t="shared" si="246"/>
        <v>37.113999999999997</v>
      </c>
      <c r="BC296" s="69">
        <f t="shared" si="246"/>
        <v>37.814</v>
      </c>
      <c r="BD296" s="69">
        <f t="shared" si="246"/>
        <v>38.514000000000003</v>
      </c>
      <c r="BE296" s="69">
        <f t="shared" si="246"/>
        <v>39.214000000000006</v>
      </c>
      <c r="BF296" s="69">
        <f t="shared" si="246"/>
        <v>39.914000000000009</v>
      </c>
      <c r="BG296" s="69">
        <f t="shared" si="246"/>
        <v>40.614000000000011</v>
      </c>
      <c r="BH296" s="69">
        <f t="shared" si="246"/>
        <v>41.314000000000014</v>
      </c>
      <c r="BI296" s="69">
        <f t="shared" si="246"/>
        <v>42.014000000000017</v>
      </c>
      <c r="BJ296" s="69">
        <f t="shared" si="246"/>
        <v>42.71400000000002</v>
      </c>
      <c r="BK296" s="69">
        <f t="shared" si="246"/>
        <v>43.414000000000023</v>
      </c>
      <c r="BL296" s="69">
        <f t="shared" si="246"/>
        <v>44.114000000000026</v>
      </c>
      <c r="BM296" s="69">
        <f t="shared" si="246"/>
        <v>44.814000000000028</v>
      </c>
      <c r="BN296" s="69">
        <f t="shared" si="246"/>
        <v>45.514000000000031</v>
      </c>
      <c r="BO296" s="69">
        <f t="shared" si="246"/>
        <v>46.214000000000034</v>
      </c>
      <c r="BP296" s="69">
        <f t="shared" si="246"/>
        <v>46.914000000000037</v>
      </c>
      <c r="BQ296" s="69">
        <f t="shared" si="246"/>
        <v>47.61400000000004</v>
      </c>
      <c r="BR296" s="3"/>
    </row>
    <row r="297" spans="1:73" s="7" customFormat="1" ht="15.95" customHeight="1" outlineLevel="2" x14ac:dyDescent="0.3">
      <c r="A297" s="297">
        <v>3</v>
      </c>
      <c r="B297" s="43" t="s">
        <v>437</v>
      </c>
      <c r="C297" s="108" t="s">
        <v>487</v>
      </c>
      <c r="D297" s="297" t="s">
        <v>120</v>
      </c>
      <c r="E297" s="44" t="s">
        <v>11</v>
      </c>
      <c r="F297" s="42" t="s">
        <v>11</v>
      </c>
      <c r="G297" s="43" t="s">
        <v>107</v>
      </c>
      <c r="H297" s="121">
        <v>0.86</v>
      </c>
      <c r="I297" s="62">
        <v>1</v>
      </c>
      <c r="J297" s="69">
        <v>20</v>
      </c>
      <c r="K297" s="238">
        <f t="shared" si="216"/>
        <v>17.2</v>
      </c>
      <c r="L297" s="69">
        <f>(K297+1.72)</f>
        <v>18.919999999999998</v>
      </c>
      <c r="M297" s="69">
        <f t="shared" ref="M297:U297" si="247">(L297+1.72)</f>
        <v>20.639999999999997</v>
      </c>
      <c r="N297" s="69">
        <f t="shared" si="247"/>
        <v>22.359999999999996</v>
      </c>
      <c r="O297" s="69">
        <f t="shared" si="247"/>
        <v>24.079999999999995</v>
      </c>
      <c r="P297" s="69">
        <f t="shared" si="247"/>
        <v>25.799999999999994</v>
      </c>
      <c r="Q297" s="69">
        <f t="shared" si="247"/>
        <v>27.519999999999992</v>
      </c>
      <c r="R297" s="69">
        <f t="shared" si="247"/>
        <v>29.239999999999991</v>
      </c>
      <c r="S297" s="69">
        <f t="shared" si="247"/>
        <v>30.95999999999999</v>
      </c>
      <c r="T297" s="69">
        <f t="shared" si="247"/>
        <v>32.679999999999993</v>
      </c>
      <c r="U297" s="69">
        <f t="shared" si="247"/>
        <v>34.399999999999991</v>
      </c>
      <c r="V297" s="69">
        <f>(U297+1.72)</f>
        <v>36.11999999999999</v>
      </c>
      <c r="W297" s="69">
        <f>(V297+1.72)</f>
        <v>37.839999999999989</v>
      </c>
      <c r="X297" s="69">
        <f>(W297+1.72)</f>
        <v>39.559999999999988</v>
      </c>
      <c r="Y297" s="69">
        <f>(X297+1.72)</f>
        <v>41.279999999999987</v>
      </c>
      <c r="Z297" s="69">
        <f t="shared" ref="Z297:AH297" si="248">(Y297+1.72)</f>
        <v>42.999999999999986</v>
      </c>
      <c r="AA297" s="69">
        <f t="shared" si="248"/>
        <v>44.719999999999985</v>
      </c>
      <c r="AB297" s="69">
        <f t="shared" si="248"/>
        <v>46.439999999999984</v>
      </c>
      <c r="AC297" s="69">
        <f t="shared" si="248"/>
        <v>48.159999999999982</v>
      </c>
      <c r="AD297" s="69">
        <f t="shared" si="248"/>
        <v>49.879999999999981</v>
      </c>
      <c r="AE297" s="69">
        <f t="shared" si="248"/>
        <v>51.59999999999998</v>
      </c>
      <c r="AF297" s="69">
        <f t="shared" si="248"/>
        <v>53.319999999999979</v>
      </c>
      <c r="AG297" s="69">
        <f t="shared" si="248"/>
        <v>55.039999999999978</v>
      </c>
      <c r="AH297" s="69">
        <f t="shared" si="248"/>
        <v>56.759999999999977</v>
      </c>
      <c r="AI297" s="69">
        <f>(AH297+1.72)</f>
        <v>58.479999999999976</v>
      </c>
      <c r="AJ297" s="69">
        <f>(AI297+1.72)</f>
        <v>60.199999999999974</v>
      </c>
      <c r="AK297" s="69">
        <f>(AJ297+1.72)</f>
        <v>61.919999999999973</v>
      </c>
      <c r="AL297" s="69">
        <f>(AK297+1.72)</f>
        <v>63.639999999999972</v>
      </c>
      <c r="AM297" s="69">
        <f t="shared" ref="AM297:BD297" si="249">(AL297+1.72)</f>
        <v>65.359999999999971</v>
      </c>
      <c r="AN297" s="69">
        <f t="shared" si="249"/>
        <v>67.07999999999997</v>
      </c>
      <c r="AO297" s="69">
        <f t="shared" si="249"/>
        <v>68.799999999999969</v>
      </c>
      <c r="AP297" s="69">
        <f t="shared" si="249"/>
        <v>70.519999999999968</v>
      </c>
      <c r="AQ297" s="69">
        <f t="shared" si="249"/>
        <v>72.239999999999966</v>
      </c>
      <c r="AR297" s="69">
        <f t="shared" si="249"/>
        <v>73.959999999999965</v>
      </c>
      <c r="AS297" s="69">
        <f t="shared" si="249"/>
        <v>75.679999999999964</v>
      </c>
      <c r="AT297" s="69">
        <f t="shared" si="249"/>
        <v>77.399999999999963</v>
      </c>
      <c r="AU297" s="69">
        <f t="shared" si="249"/>
        <v>79.119999999999962</v>
      </c>
      <c r="AV297" s="69">
        <f t="shared" si="249"/>
        <v>80.839999999999961</v>
      </c>
      <c r="AW297" s="69">
        <f t="shared" si="249"/>
        <v>82.55999999999996</v>
      </c>
      <c r="AX297" s="69">
        <f t="shared" si="249"/>
        <v>84.279999999999959</v>
      </c>
      <c r="AY297" s="69">
        <f t="shared" si="249"/>
        <v>85.999999999999957</v>
      </c>
      <c r="AZ297" s="69">
        <f t="shared" si="249"/>
        <v>87.719999999999956</v>
      </c>
      <c r="BA297" s="69">
        <f t="shared" si="249"/>
        <v>89.439999999999955</v>
      </c>
      <c r="BB297" s="69">
        <f t="shared" si="249"/>
        <v>91.159999999999954</v>
      </c>
      <c r="BC297" s="69">
        <f t="shared" si="249"/>
        <v>92.879999999999953</v>
      </c>
      <c r="BD297" s="69">
        <f t="shared" si="249"/>
        <v>94.599999999999952</v>
      </c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</row>
    <row r="298" spans="1:73" s="4" customFormat="1" ht="15.95" customHeight="1" outlineLevel="2" x14ac:dyDescent="0.3">
      <c r="A298" s="297">
        <v>4</v>
      </c>
      <c r="B298" s="43" t="s">
        <v>437</v>
      </c>
      <c r="C298" s="108" t="s">
        <v>486</v>
      </c>
      <c r="D298" s="297" t="s">
        <v>120</v>
      </c>
      <c r="E298" s="44" t="s">
        <v>11</v>
      </c>
      <c r="F298" s="42" t="s">
        <v>11</v>
      </c>
      <c r="G298" s="43" t="s">
        <v>107</v>
      </c>
      <c r="H298" s="46">
        <v>0.13200000000000001</v>
      </c>
      <c r="I298" s="62">
        <v>1</v>
      </c>
      <c r="J298" s="69">
        <v>20</v>
      </c>
      <c r="K298" s="238">
        <f t="shared" si="216"/>
        <v>2.64</v>
      </c>
      <c r="L298" s="69">
        <f>(K298+0.26)</f>
        <v>2.9000000000000004</v>
      </c>
      <c r="M298" s="69">
        <f t="shared" ref="M298:AN298" si="250">(L298+0.26)</f>
        <v>3.16</v>
      </c>
      <c r="N298" s="69">
        <f t="shared" si="250"/>
        <v>3.42</v>
      </c>
      <c r="O298" s="69">
        <f t="shared" si="250"/>
        <v>3.6799999999999997</v>
      </c>
      <c r="P298" s="69">
        <f t="shared" si="250"/>
        <v>3.9399999999999995</v>
      </c>
      <c r="Q298" s="69">
        <f t="shared" si="250"/>
        <v>4.1999999999999993</v>
      </c>
      <c r="R298" s="69">
        <f t="shared" si="250"/>
        <v>4.4599999999999991</v>
      </c>
      <c r="S298" s="69">
        <f t="shared" si="250"/>
        <v>4.7199999999999989</v>
      </c>
      <c r="T298" s="69">
        <f t="shared" si="250"/>
        <v>4.9799999999999986</v>
      </c>
      <c r="U298" s="69">
        <f t="shared" si="250"/>
        <v>5.2399999999999984</v>
      </c>
      <c r="V298" s="69">
        <f t="shared" si="250"/>
        <v>5.4999999999999982</v>
      </c>
      <c r="W298" s="69">
        <f t="shared" si="250"/>
        <v>5.759999999999998</v>
      </c>
      <c r="X298" s="69">
        <f t="shared" si="250"/>
        <v>6.0199999999999978</v>
      </c>
      <c r="Y298" s="69">
        <f t="shared" si="250"/>
        <v>6.2799999999999976</v>
      </c>
      <c r="Z298" s="69">
        <f t="shared" si="250"/>
        <v>6.5399999999999974</v>
      </c>
      <c r="AA298" s="69">
        <f t="shared" si="250"/>
        <v>6.7999999999999972</v>
      </c>
      <c r="AB298" s="69">
        <f t="shared" si="250"/>
        <v>7.0599999999999969</v>
      </c>
      <c r="AC298" s="69">
        <f t="shared" si="250"/>
        <v>7.3199999999999967</v>
      </c>
      <c r="AD298" s="69">
        <f t="shared" si="250"/>
        <v>7.5799999999999965</v>
      </c>
      <c r="AE298" s="69">
        <f t="shared" si="250"/>
        <v>7.8399999999999963</v>
      </c>
      <c r="AF298" s="69">
        <f t="shared" si="250"/>
        <v>8.0999999999999961</v>
      </c>
      <c r="AG298" s="69">
        <f t="shared" si="250"/>
        <v>8.3599999999999959</v>
      </c>
      <c r="AH298" s="69">
        <f t="shared" si="250"/>
        <v>8.6199999999999957</v>
      </c>
      <c r="AI298" s="69">
        <f t="shared" si="250"/>
        <v>8.8799999999999955</v>
      </c>
      <c r="AJ298" s="69">
        <f t="shared" si="250"/>
        <v>9.1399999999999952</v>
      </c>
      <c r="AK298" s="69">
        <f t="shared" si="250"/>
        <v>9.399999999999995</v>
      </c>
      <c r="AL298" s="69">
        <f t="shared" si="250"/>
        <v>9.6599999999999948</v>
      </c>
      <c r="AM298" s="69">
        <f t="shared" si="250"/>
        <v>9.9199999999999946</v>
      </c>
      <c r="AN298" s="69">
        <f t="shared" si="250"/>
        <v>10.179999999999994</v>
      </c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</row>
    <row r="299" spans="1:73" s="4" customFormat="1" ht="15.95" customHeight="1" outlineLevel="2" x14ac:dyDescent="0.3">
      <c r="A299" s="297">
        <v>5</v>
      </c>
      <c r="B299" s="43" t="s">
        <v>437</v>
      </c>
      <c r="C299" s="108" t="s">
        <v>488</v>
      </c>
      <c r="D299" s="297" t="s">
        <v>120</v>
      </c>
      <c r="E299" s="44" t="s">
        <v>11</v>
      </c>
      <c r="F299" s="42" t="s">
        <v>11</v>
      </c>
      <c r="G299" s="43" t="s">
        <v>107</v>
      </c>
      <c r="H299" s="46">
        <v>6.2E-2</v>
      </c>
      <c r="I299" s="62">
        <v>1</v>
      </c>
      <c r="J299" s="69">
        <v>20</v>
      </c>
      <c r="K299" s="238">
        <f t="shared" si="216"/>
        <v>1.24</v>
      </c>
      <c r="L299" s="69">
        <f>(K299+0.12)</f>
        <v>1.3599999999999999</v>
      </c>
      <c r="M299" s="69">
        <f t="shared" ref="M299:AZ299" si="251">(L299+0.12)</f>
        <v>1.48</v>
      </c>
      <c r="N299" s="69">
        <f t="shared" si="251"/>
        <v>1.6</v>
      </c>
      <c r="O299" s="69">
        <f t="shared" si="251"/>
        <v>1.7200000000000002</v>
      </c>
      <c r="P299" s="69">
        <f t="shared" si="251"/>
        <v>1.8400000000000003</v>
      </c>
      <c r="Q299" s="69">
        <f t="shared" si="251"/>
        <v>1.9600000000000004</v>
      </c>
      <c r="R299" s="69">
        <f t="shared" si="251"/>
        <v>2.0800000000000005</v>
      </c>
      <c r="S299" s="69">
        <f t="shared" si="251"/>
        <v>2.2000000000000006</v>
      </c>
      <c r="T299" s="69">
        <f t="shared" si="251"/>
        <v>2.3200000000000007</v>
      </c>
      <c r="U299" s="69">
        <f t="shared" si="251"/>
        <v>2.4400000000000008</v>
      </c>
      <c r="V299" s="69">
        <f t="shared" si="251"/>
        <v>2.5600000000000009</v>
      </c>
      <c r="W299" s="69">
        <f t="shared" si="251"/>
        <v>2.680000000000001</v>
      </c>
      <c r="X299" s="69">
        <f t="shared" si="251"/>
        <v>2.8000000000000012</v>
      </c>
      <c r="Y299" s="69">
        <f t="shared" si="251"/>
        <v>2.9200000000000013</v>
      </c>
      <c r="Z299" s="69">
        <f t="shared" si="251"/>
        <v>3.0400000000000014</v>
      </c>
      <c r="AA299" s="69">
        <f t="shared" si="251"/>
        <v>3.1600000000000015</v>
      </c>
      <c r="AB299" s="69">
        <f t="shared" si="251"/>
        <v>3.2800000000000016</v>
      </c>
      <c r="AC299" s="69">
        <f t="shared" si="251"/>
        <v>3.4000000000000017</v>
      </c>
      <c r="AD299" s="69">
        <f t="shared" si="251"/>
        <v>3.5200000000000018</v>
      </c>
      <c r="AE299" s="69">
        <f t="shared" si="251"/>
        <v>3.6400000000000019</v>
      </c>
      <c r="AF299" s="69">
        <f t="shared" si="251"/>
        <v>3.760000000000002</v>
      </c>
      <c r="AG299" s="69">
        <f t="shared" si="251"/>
        <v>3.8800000000000021</v>
      </c>
      <c r="AH299" s="69">
        <f t="shared" si="251"/>
        <v>4.0000000000000018</v>
      </c>
      <c r="AI299" s="69">
        <f t="shared" si="251"/>
        <v>4.1200000000000019</v>
      </c>
      <c r="AJ299" s="69">
        <f t="shared" si="251"/>
        <v>4.240000000000002</v>
      </c>
      <c r="AK299" s="69">
        <f t="shared" si="251"/>
        <v>4.3600000000000021</v>
      </c>
      <c r="AL299" s="69">
        <f t="shared" si="251"/>
        <v>4.4800000000000022</v>
      </c>
      <c r="AM299" s="69">
        <f t="shared" si="251"/>
        <v>4.6000000000000023</v>
      </c>
      <c r="AN299" s="69">
        <f t="shared" si="251"/>
        <v>4.7200000000000024</v>
      </c>
      <c r="AO299" s="69">
        <f t="shared" si="251"/>
        <v>4.8400000000000025</v>
      </c>
      <c r="AP299" s="69">
        <f t="shared" si="251"/>
        <v>4.9600000000000026</v>
      </c>
      <c r="AQ299" s="69">
        <f t="shared" si="251"/>
        <v>5.0800000000000027</v>
      </c>
      <c r="AR299" s="69">
        <f t="shared" si="251"/>
        <v>5.2000000000000028</v>
      </c>
      <c r="AS299" s="69">
        <f t="shared" si="251"/>
        <v>5.3200000000000029</v>
      </c>
      <c r="AT299" s="69">
        <f t="shared" si="251"/>
        <v>5.4400000000000031</v>
      </c>
      <c r="AU299" s="69">
        <f t="shared" si="251"/>
        <v>5.5600000000000032</v>
      </c>
      <c r="AV299" s="69">
        <f t="shared" si="251"/>
        <v>5.6800000000000033</v>
      </c>
      <c r="AW299" s="69">
        <f t="shared" si="251"/>
        <v>5.8000000000000034</v>
      </c>
      <c r="AX299" s="69">
        <f t="shared" si="251"/>
        <v>5.9200000000000035</v>
      </c>
      <c r="AY299" s="69">
        <f t="shared" si="251"/>
        <v>6.0400000000000036</v>
      </c>
      <c r="AZ299" s="69">
        <f t="shared" si="251"/>
        <v>6.1600000000000037</v>
      </c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</row>
    <row r="300" spans="1:73" s="4" customFormat="1" ht="15.95" customHeight="1" outlineLevel="2" x14ac:dyDescent="0.3">
      <c r="A300" s="297">
        <v>6</v>
      </c>
      <c r="B300" s="43" t="s">
        <v>437</v>
      </c>
      <c r="C300" s="32" t="s">
        <v>531</v>
      </c>
      <c r="D300" s="32" t="s">
        <v>532</v>
      </c>
      <c r="E300" s="49" t="s">
        <v>43</v>
      </c>
      <c r="F300" s="300" t="s">
        <v>43</v>
      </c>
      <c r="G300" s="43" t="s">
        <v>30</v>
      </c>
      <c r="H300" s="32">
        <v>3.3639999999999999</v>
      </c>
      <c r="I300" s="220">
        <v>0.7</v>
      </c>
      <c r="J300" s="69">
        <v>20</v>
      </c>
      <c r="K300" s="238">
        <f t="shared" si="216"/>
        <v>47.095999999999989</v>
      </c>
      <c r="L300" s="69">
        <f>(K300+4.71)</f>
        <v>51.80599999999999</v>
      </c>
      <c r="M300" s="69">
        <f t="shared" ref="M300:BT300" si="252">(L300+4.71)</f>
        <v>56.515999999999991</v>
      </c>
      <c r="N300" s="69">
        <f t="shared" si="252"/>
        <v>61.225999999999992</v>
      </c>
      <c r="O300" s="69">
        <f t="shared" si="252"/>
        <v>65.935999999999993</v>
      </c>
      <c r="P300" s="69">
        <f t="shared" si="252"/>
        <v>70.645999999999987</v>
      </c>
      <c r="Q300" s="69">
        <f t="shared" si="252"/>
        <v>75.35599999999998</v>
      </c>
      <c r="R300" s="69">
        <f t="shared" si="252"/>
        <v>80.065999999999974</v>
      </c>
      <c r="S300" s="69">
        <f t="shared" si="252"/>
        <v>84.775999999999968</v>
      </c>
      <c r="T300" s="69">
        <f t="shared" si="252"/>
        <v>89.485999999999962</v>
      </c>
      <c r="U300" s="69">
        <f t="shared" si="252"/>
        <v>94.195999999999955</v>
      </c>
      <c r="V300" s="69">
        <f t="shared" si="252"/>
        <v>98.905999999999949</v>
      </c>
      <c r="W300" s="69">
        <f t="shared" si="252"/>
        <v>103.61599999999994</v>
      </c>
      <c r="X300" s="69">
        <f t="shared" si="252"/>
        <v>108.32599999999994</v>
      </c>
      <c r="Y300" s="69">
        <f t="shared" si="252"/>
        <v>113.03599999999993</v>
      </c>
      <c r="Z300" s="69">
        <f t="shared" si="252"/>
        <v>117.74599999999992</v>
      </c>
      <c r="AA300" s="69">
        <f t="shared" si="252"/>
        <v>122.45599999999992</v>
      </c>
      <c r="AB300" s="69">
        <f t="shared" si="252"/>
        <v>127.16599999999991</v>
      </c>
      <c r="AC300" s="69">
        <f t="shared" si="252"/>
        <v>131.87599999999992</v>
      </c>
      <c r="AD300" s="69">
        <f t="shared" si="252"/>
        <v>136.58599999999993</v>
      </c>
      <c r="AE300" s="69">
        <f t="shared" si="252"/>
        <v>141.29599999999994</v>
      </c>
      <c r="AF300" s="69">
        <f t="shared" si="252"/>
        <v>146.00599999999994</v>
      </c>
      <c r="AG300" s="69">
        <f t="shared" si="252"/>
        <v>150.71599999999995</v>
      </c>
      <c r="AH300" s="69">
        <f t="shared" si="252"/>
        <v>155.42599999999996</v>
      </c>
      <c r="AI300" s="69">
        <f t="shared" si="252"/>
        <v>160.13599999999997</v>
      </c>
      <c r="AJ300" s="69">
        <f t="shared" si="252"/>
        <v>164.84599999999998</v>
      </c>
      <c r="AK300" s="69">
        <f t="shared" si="252"/>
        <v>169.55599999999998</v>
      </c>
      <c r="AL300" s="69">
        <f t="shared" si="252"/>
        <v>174.26599999999999</v>
      </c>
      <c r="AM300" s="69">
        <f t="shared" si="252"/>
        <v>178.976</v>
      </c>
      <c r="AN300" s="69">
        <f t="shared" si="252"/>
        <v>183.68600000000001</v>
      </c>
      <c r="AO300" s="69">
        <f t="shared" si="252"/>
        <v>188.39600000000002</v>
      </c>
      <c r="AP300" s="69">
        <f t="shared" si="252"/>
        <v>193.10600000000002</v>
      </c>
      <c r="AQ300" s="69">
        <f t="shared" si="252"/>
        <v>197.81600000000003</v>
      </c>
      <c r="AR300" s="69">
        <f t="shared" si="252"/>
        <v>202.52600000000004</v>
      </c>
      <c r="AS300" s="69">
        <f t="shared" si="252"/>
        <v>207.23600000000005</v>
      </c>
      <c r="AT300" s="69">
        <f t="shared" si="252"/>
        <v>211.94600000000005</v>
      </c>
      <c r="AU300" s="69">
        <f t="shared" si="252"/>
        <v>216.65600000000006</v>
      </c>
      <c r="AV300" s="69">
        <f t="shared" si="252"/>
        <v>221.36600000000007</v>
      </c>
      <c r="AW300" s="69">
        <f t="shared" si="252"/>
        <v>226.07600000000008</v>
      </c>
      <c r="AX300" s="69">
        <f t="shared" si="252"/>
        <v>230.78600000000009</v>
      </c>
      <c r="AY300" s="69">
        <f t="shared" si="252"/>
        <v>235.49600000000009</v>
      </c>
      <c r="AZ300" s="69">
        <f t="shared" si="252"/>
        <v>240.2060000000001</v>
      </c>
      <c r="BA300" s="69">
        <f t="shared" si="252"/>
        <v>244.91600000000011</v>
      </c>
      <c r="BB300" s="69">
        <f t="shared" si="252"/>
        <v>249.62600000000012</v>
      </c>
      <c r="BC300" s="69">
        <f t="shared" si="252"/>
        <v>254.33600000000013</v>
      </c>
      <c r="BD300" s="69">
        <f t="shared" si="252"/>
        <v>259.04600000000011</v>
      </c>
      <c r="BE300" s="69">
        <f t="shared" si="252"/>
        <v>263.75600000000009</v>
      </c>
      <c r="BF300" s="69">
        <f t="shared" si="252"/>
        <v>268.46600000000007</v>
      </c>
      <c r="BG300" s="69">
        <f t="shared" si="252"/>
        <v>273.17600000000004</v>
      </c>
      <c r="BH300" s="69">
        <f t="shared" si="252"/>
        <v>277.88600000000002</v>
      </c>
      <c r="BI300" s="69">
        <f t="shared" si="252"/>
        <v>282.596</v>
      </c>
      <c r="BJ300" s="69">
        <f t="shared" si="252"/>
        <v>287.30599999999998</v>
      </c>
      <c r="BK300" s="69">
        <f t="shared" si="252"/>
        <v>292.01599999999996</v>
      </c>
      <c r="BL300" s="69">
        <f t="shared" si="252"/>
        <v>296.72599999999994</v>
      </c>
      <c r="BM300" s="69">
        <f t="shared" si="252"/>
        <v>301.43599999999992</v>
      </c>
      <c r="BN300" s="69">
        <f t="shared" si="252"/>
        <v>306.1459999999999</v>
      </c>
      <c r="BO300" s="69">
        <f t="shared" si="252"/>
        <v>310.85599999999988</v>
      </c>
      <c r="BP300" s="69">
        <f t="shared" si="252"/>
        <v>315.56599999999986</v>
      </c>
      <c r="BQ300" s="69">
        <f t="shared" si="252"/>
        <v>320.27599999999984</v>
      </c>
      <c r="BR300" s="69">
        <f t="shared" si="252"/>
        <v>324.98599999999982</v>
      </c>
      <c r="BS300" s="69">
        <f t="shared" si="252"/>
        <v>329.6959999999998</v>
      </c>
      <c r="BT300" s="69">
        <f t="shared" si="252"/>
        <v>334.40599999999978</v>
      </c>
    </row>
    <row r="301" spans="1:73" s="15" customFormat="1" ht="15.95" customHeight="1" outlineLevel="2" x14ac:dyDescent="0.3">
      <c r="A301" s="297">
        <v>7</v>
      </c>
      <c r="B301" s="43" t="s">
        <v>437</v>
      </c>
      <c r="C301" s="108" t="s">
        <v>510</v>
      </c>
      <c r="D301" s="297" t="s">
        <v>122</v>
      </c>
      <c r="E301" s="33" t="s">
        <v>17</v>
      </c>
      <c r="F301" s="300" t="s">
        <v>17</v>
      </c>
      <c r="G301" s="57" t="s">
        <v>30</v>
      </c>
      <c r="H301" s="123">
        <v>3.101</v>
      </c>
      <c r="I301" s="55">
        <v>1</v>
      </c>
      <c r="J301" s="69">
        <v>20</v>
      </c>
      <c r="K301" s="238">
        <f t="shared" si="216"/>
        <v>62.019999999999996</v>
      </c>
      <c r="L301" s="69">
        <f>(K301+6.2)</f>
        <v>68.22</v>
      </c>
      <c r="M301" s="69">
        <f t="shared" ref="M301:AZ301" si="253">(L301+6.2)</f>
        <v>74.42</v>
      </c>
      <c r="N301" s="69">
        <f t="shared" si="253"/>
        <v>80.62</v>
      </c>
      <c r="O301" s="69">
        <f t="shared" si="253"/>
        <v>86.820000000000007</v>
      </c>
      <c r="P301" s="69">
        <f t="shared" si="253"/>
        <v>93.02000000000001</v>
      </c>
      <c r="Q301" s="69">
        <f t="shared" si="253"/>
        <v>99.220000000000013</v>
      </c>
      <c r="R301" s="69">
        <f t="shared" si="253"/>
        <v>105.42000000000002</v>
      </c>
      <c r="S301" s="69">
        <f t="shared" si="253"/>
        <v>111.62000000000002</v>
      </c>
      <c r="T301" s="69">
        <f t="shared" si="253"/>
        <v>117.82000000000002</v>
      </c>
      <c r="U301" s="69">
        <f t="shared" si="253"/>
        <v>124.02000000000002</v>
      </c>
      <c r="V301" s="69">
        <f t="shared" si="253"/>
        <v>130.22000000000003</v>
      </c>
      <c r="W301" s="69">
        <f t="shared" si="253"/>
        <v>136.42000000000002</v>
      </c>
      <c r="X301" s="69">
        <f t="shared" si="253"/>
        <v>142.62</v>
      </c>
      <c r="Y301" s="69">
        <f t="shared" si="253"/>
        <v>148.82</v>
      </c>
      <c r="Z301" s="69">
        <f t="shared" si="253"/>
        <v>155.01999999999998</v>
      </c>
      <c r="AA301" s="69">
        <f t="shared" si="253"/>
        <v>161.21999999999997</v>
      </c>
      <c r="AB301" s="69">
        <f t="shared" si="253"/>
        <v>167.41999999999996</v>
      </c>
      <c r="AC301" s="69">
        <f t="shared" si="253"/>
        <v>173.61999999999995</v>
      </c>
      <c r="AD301" s="69">
        <f t="shared" si="253"/>
        <v>179.81999999999994</v>
      </c>
      <c r="AE301" s="69">
        <f t="shared" si="253"/>
        <v>186.01999999999992</v>
      </c>
      <c r="AF301" s="69">
        <f t="shared" si="253"/>
        <v>192.21999999999991</v>
      </c>
      <c r="AG301" s="69">
        <f t="shared" si="253"/>
        <v>198.4199999999999</v>
      </c>
      <c r="AH301" s="69">
        <f t="shared" si="253"/>
        <v>204.61999999999989</v>
      </c>
      <c r="AI301" s="69">
        <f t="shared" si="253"/>
        <v>210.81999999999988</v>
      </c>
      <c r="AJ301" s="69">
        <f t="shared" si="253"/>
        <v>217.01999999999987</v>
      </c>
      <c r="AK301" s="69">
        <f t="shared" si="253"/>
        <v>223.21999999999986</v>
      </c>
      <c r="AL301" s="69">
        <f t="shared" si="253"/>
        <v>229.41999999999985</v>
      </c>
      <c r="AM301" s="69">
        <f t="shared" si="253"/>
        <v>235.61999999999983</v>
      </c>
      <c r="AN301" s="69">
        <f t="shared" si="253"/>
        <v>241.81999999999982</v>
      </c>
      <c r="AO301" s="69">
        <f t="shared" si="253"/>
        <v>248.01999999999981</v>
      </c>
      <c r="AP301" s="69">
        <f t="shared" si="253"/>
        <v>254.2199999999998</v>
      </c>
      <c r="AQ301" s="69">
        <f t="shared" si="253"/>
        <v>260.41999999999979</v>
      </c>
      <c r="AR301" s="69">
        <f t="shared" si="253"/>
        <v>266.61999999999978</v>
      </c>
      <c r="AS301" s="69">
        <f t="shared" si="253"/>
        <v>272.81999999999977</v>
      </c>
      <c r="AT301" s="69">
        <f t="shared" si="253"/>
        <v>279.01999999999975</v>
      </c>
      <c r="AU301" s="69">
        <f t="shared" si="253"/>
        <v>285.21999999999974</v>
      </c>
      <c r="AV301" s="69">
        <f t="shared" si="253"/>
        <v>291.41999999999973</v>
      </c>
      <c r="AW301" s="69">
        <f t="shared" si="253"/>
        <v>297.61999999999972</v>
      </c>
      <c r="AX301" s="69">
        <f t="shared" si="253"/>
        <v>303.81999999999971</v>
      </c>
      <c r="AY301" s="69">
        <f t="shared" si="253"/>
        <v>310.0199999999997</v>
      </c>
      <c r="AZ301" s="69">
        <f t="shared" si="253"/>
        <v>316.21999999999969</v>
      </c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3"/>
      <c r="BP301" s="3"/>
      <c r="BQ301" s="3"/>
      <c r="BR301" s="3"/>
    </row>
    <row r="302" spans="1:73" s="15" customFormat="1" ht="15.95" customHeight="1" outlineLevel="2" x14ac:dyDescent="0.3">
      <c r="A302" s="297">
        <v>8</v>
      </c>
      <c r="B302" s="43" t="s">
        <v>437</v>
      </c>
      <c r="C302" s="108" t="s">
        <v>499</v>
      </c>
      <c r="D302" s="297" t="s">
        <v>120</v>
      </c>
      <c r="E302" s="44" t="s">
        <v>17</v>
      </c>
      <c r="F302" s="42" t="s">
        <v>17</v>
      </c>
      <c r="G302" s="43" t="s">
        <v>30</v>
      </c>
      <c r="H302" s="46">
        <v>0.19500000000000001</v>
      </c>
      <c r="I302" s="62">
        <v>1</v>
      </c>
      <c r="J302" s="69">
        <v>20</v>
      </c>
      <c r="K302" s="238">
        <f t="shared" si="216"/>
        <v>3.9000000000000004</v>
      </c>
      <c r="L302" s="69">
        <f>(K302+0.39)</f>
        <v>4.29</v>
      </c>
      <c r="M302" s="69">
        <f t="shared" ref="M302:AZ302" si="254">(L302+0.39)</f>
        <v>4.68</v>
      </c>
      <c r="N302" s="69">
        <f t="shared" si="254"/>
        <v>5.0699999999999994</v>
      </c>
      <c r="O302" s="69">
        <f t="shared" si="254"/>
        <v>5.4599999999999991</v>
      </c>
      <c r="P302" s="69">
        <f t="shared" si="254"/>
        <v>5.8499999999999988</v>
      </c>
      <c r="Q302" s="69">
        <f t="shared" si="254"/>
        <v>6.2399999999999984</v>
      </c>
      <c r="R302" s="69">
        <f t="shared" si="254"/>
        <v>6.6299999999999981</v>
      </c>
      <c r="S302" s="69">
        <f t="shared" si="254"/>
        <v>7.0199999999999978</v>
      </c>
      <c r="T302" s="69">
        <f t="shared" si="254"/>
        <v>7.4099999999999975</v>
      </c>
      <c r="U302" s="69">
        <f t="shared" si="254"/>
        <v>7.7999999999999972</v>
      </c>
      <c r="V302" s="69">
        <f t="shared" si="254"/>
        <v>8.1899999999999977</v>
      </c>
      <c r="W302" s="69">
        <f t="shared" si="254"/>
        <v>8.5799999999999983</v>
      </c>
      <c r="X302" s="69">
        <f t="shared" si="254"/>
        <v>8.9699999999999989</v>
      </c>
      <c r="Y302" s="69">
        <f t="shared" si="254"/>
        <v>9.36</v>
      </c>
      <c r="Z302" s="69">
        <f t="shared" si="254"/>
        <v>9.75</v>
      </c>
      <c r="AA302" s="69">
        <f t="shared" si="254"/>
        <v>10.14</v>
      </c>
      <c r="AB302" s="69">
        <f t="shared" si="254"/>
        <v>10.530000000000001</v>
      </c>
      <c r="AC302" s="69">
        <f t="shared" si="254"/>
        <v>10.920000000000002</v>
      </c>
      <c r="AD302" s="69">
        <f t="shared" si="254"/>
        <v>11.310000000000002</v>
      </c>
      <c r="AE302" s="69">
        <f t="shared" si="254"/>
        <v>11.700000000000003</v>
      </c>
      <c r="AF302" s="69">
        <f t="shared" si="254"/>
        <v>12.090000000000003</v>
      </c>
      <c r="AG302" s="69">
        <f t="shared" si="254"/>
        <v>12.480000000000004</v>
      </c>
      <c r="AH302" s="69">
        <f t="shared" si="254"/>
        <v>12.870000000000005</v>
      </c>
      <c r="AI302" s="69">
        <f t="shared" si="254"/>
        <v>13.260000000000005</v>
      </c>
      <c r="AJ302" s="69">
        <f t="shared" si="254"/>
        <v>13.650000000000006</v>
      </c>
      <c r="AK302" s="69">
        <f t="shared" si="254"/>
        <v>14.040000000000006</v>
      </c>
      <c r="AL302" s="69">
        <f t="shared" si="254"/>
        <v>14.430000000000007</v>
      </c>
      <c r="AM302" s="69">
        <f t="shared" si="254"/>
        <v>14.820000000000007</v>
      </c>
      <c r="AN302" s="69">
        <f t="shared" si="254"/>
        <v>15.210000000000008</v>
      </c>
      <c r="AO302" s="69">
        <f t="shared" si="254"/>
        <v>15.600000000000009</v>
      </c>
      <c r="AP302" s="69">
        <f t="shared" si="254"/>
        <v>15.990000000000009</v>
      </c>
      <c r="AQ302" s="69">
        <f t="shared" si="254"/>
        <v>16.38000000000001</v>
      </c>
      <c r="AR302" s="69">
        <f t="shared" si="254"/>
        <v>16.77000000000001</v>
      </c>
      <c r="AS302" s="69">
        <f t="shared" si="254"/>
        <v>17.160000000000011</v>
      </c>
      <c r="AT302" s="69">
        <f t="shared" si="254"/>
        <v>17.550000000000011</v>
      </c>
      <c r="AU302" s="69">
        <f t="shared" si="254"/>
        <v>17.940000000000012</v>
      </c>
      <c r="AV302" s="69">
        <f t="shared" si="254"/>
        <v>18.330000000000013</v>
      </c>
      <c r="AW302" s="69">
        <f t="shared" si="254"/>
        <v>18.720000000000013</v>
      </c>
      <c r="AX302" s="69">
        <f t="shared" si="254"/>
        <v>19.110000000000014</v>
      </c>
      <c r="AY302" s="69">
        <f t="shared" si="254"/>
        <v>19.500000000000014</v>
      </c>
      <c r="AZ302" s="69">
        <f t="shared" si="254"/>
        <v>19.890000000000015</v>
      </c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</row>
    <row r="303" spans="1:73" s="15" customFormat="1" ht="15.95" customHeight="1" outlineLevel="2" x14ac:dyDescent="0.3">
      <c r="A303" s="297">
        <v>9</v>
      </c>
      <c r="B303" s="43" t="s">
        <v>437</v>
      </c>
      <c r="C303" s="108" t="s">
        <v>508</v>
      </c>
      <c r="D303" s="297" t="s">
        <v>120</v>
      </c>
      <c r="E303" s="44" t="s">
        <v>43</v>
      </c>
      <c r="F303" s="42" t="s">
        <v>43</v>
      </c>
      <c r="G303" s="43" t="s">
        <v>30</v>
      </c>
      <c r="H303" s="46">
        <v>0.13600000000000001</v>
      </c>
      <c r="I303" s="220">
        <v>0.7</v>
      </c>
      <c r="J303" s="69">
        <v>20</v>
      </c>
      <c r="K303" s="238">
        <f t="shared" si="216"/>
        <v>1.9040000000000001</v>
      </c>
      <c r="L303" s="69">
        <f>(K303+0.19)</f>
        <v>2.0940000000000003</v>
      </c>
      <c r="M303" s="69">
        <f t="shared" ref="M303:BF303" si="255">(L303+0.19)</f>
        <v>2.2840000000000003</v>
      </c>
      <c r="N303" s="69">
        <f t="shared" si="255"/>
        <v>2.4740000000000002</v>
      </c>
      <c r="O303" s="69">
        <f t="shared" si="255"/>
        <v>2.6640000000000001</v>
      </c>
      <c r="P303" s="69">
        <f t="shared" si="255"/>
        <v>2.8540000000000001</v>
      </c>
      <c r="Q303" s="69">
        <f t="shared" si="255"/>
        <v>3.044</v>
      </c>
      <c r="R303" s="69">
        <f t="shared" si="255"/>
        <v>3.234</v>
      </c>
      <c r="S303" s="69">
        <f t="shared" si="255"/>
        <v>3.4239999999999999</v>
      </c>
      <c r="T303" s="69">
        <f t="shared" si="255"/>
        <v>3.6139999999999999</v>
      </c>
      <c r="U303" s="69">
        <f t="shared" si="255"/>
        <v>3.8039999999999998</v>
      </c>
      <c r="V303" s="69">
        <f t="shared" si="255"/>
        <v>3.9939999999999998</v>
      </c>
      <c r="W303" s="69">
        <f t="shared" si="255"/>
        <v>4.1840000000000002</v>
      </c>
      <c r="X303" s="69">
        <f t="shared" si="255"/>
        <v>4.3740000000000006</v>
      </c>
      <c r="Y303" s="69">
        <f t="shared" si="255"/>
        <v>4.5640000000000009</v>
      </c>
      <c r="Z303" s="69">
        <f t="shared" si="255"/>
        <v>4.7540000000000013</v>
      </c>
      <c r="AA303" s="69">
        <f t="shared" si="255"/>
        <v>4.9440000000000017</v>
      </c>
      <c r="AB303" s="69">
        <f t="shared" si="255"/>
        <v>5.1340000000000021</v>
      </c>
      <c r="AC303" s="69">
        <f t="shared" si="255"/>
        <v>5.3240000000000025</v>
      </c>
      <c r="AD303" s="69">
        <f t="shared" si="255"/>
        <v>5.5140000000000029</v>
      </c>
      <c r="AE303" s="69">
        <f t="shared" si="255"/>
        <v>5.7040000000000033</v>
      </c>
      <c r="AF303" s="69">
        <f t="shared" si="255"/>
        <v>5.8940000000000037</v>
      </c>
      <c r="AG303" s="69">
        <f t="shared" si="255"/>
        <v>6.0840000000000041</v>
      </c>
      <c r="AH303" s="69">
        <f t="shared" si="255"/>
        <v>6.2740000000000045</v>
      </c>
      <c r="AI303" s="69">
        <f t="shared" si="255"/>
        <v>6.4640000000000049</v>
      </c>
      <c r="AJ303" s="69">
        <f t="shared" si="255"/>
        <v>6.6540000000000052</v>
      </c>
      <c r="AK303" s="69">
        <f t="shared" si="255"/>
        <v>6.8440000000000056</v>
      </c>
      <c r="AL303" s="69">
        <f t="shared" si="255"/>
        <v>7.034000000000006</v>
      </c>
      <c r="AM303" s="69">
        <f t="shared" si="255"/>
        <v>7.2240000000000064</v>
      </c>
      <c r="AN303" s="69">
        <f t="shared" si="255"/>
        <v>7.4140000000000068</v>
      </c>
      <c r="AO303" s="69">
        <f t="shared" si="255"/>
        <v>7.6040000000000072</v>
      </c>
      <c r="AP303" s="69">
        <f t="shared" si="255"/>
        <v>7.7940000000000076</v>
      </c>
      <c r="AQ303" s="69">
        <f t="shared" si="255"/>
        <v>7.984000000000008</v>
      </c>
      <c r="AR303" s="69">
        <f t="shared" si="255"/>
        <v>8.1740000000000084</v>
      </c>
      <c r="AS303" s="69">
        <f t="shared" si="255"/>
        <v>8.3640000000000079</v>
      </c>
      <c r="AT303" s="69">
        <f t="shared" si="255"/>
        <v>8.5540000000000074</v>
      </c>
      <c r="AU303" s="69">
        <f t="shared" si="255"/>
        <v>8.7440000000000069</v>
      </c>
      <c r="AV303" s="69">
        <f t="shared" si="255"/>
        <v>8.9340000000000064</v>
      </c>
      <c r="AW303" s="69">
        <f t="shared" si="255"/>
        <v>9.1240000000000059</v>
      </c>
      <c r="AX303" s="69">
        <f t="shared" si="255"/>
        <v>9.3140000000000054</v>
      </c>
      <c r="AY303" s="69">
        <f t="shared" si="255"/>
        <v>9.5040000000000049</v>
      </c>
      <c r="AZ303" s="69">
        <f t="shared" si="255"/>
        <v>9.6940000000000044</v>
      </c>
      <c r="BA303" s="69">
        <f t="shared" si="255"/>
        <v>9.8840000000000039</v>
      </c>
      <c r="BB303" s="69">
        <f t="shared" si="255"/>
        <v>10.074000000000003</v>
      </c>
      <c r="BC303" s="69">
        <f t="shared" si="255"/>
        <v>10.264000000000003</v>
      </c>
      <c r="BD303" s="69">
        <f t="shared" si="255"/>
        <v>10.454000000000002</v>
      </c>
      <c r="BE303" s="69">
        <f t="shared" si="255"/>
        <v>10.644000000000002</v>
      </c>
      <c r="BF303" s="69">
        <f t="shared" si="255"/>
        <v>10.834000000000001</v>
      </c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</row>
    <row r="304" spans="1:73" s="15" customFormat="1" ht="15.95" customHeight="1" outlineLevel="2" x14ac:dyDescent="0.3">
      <c r="A304" s="297">
        <v>10</v>
      </c>
      <c r="B304" s="43" t="s">
        <v>437</v>
      </c>
      <c r="C304" s="32" t="s">
        <v>628</v>
      </c>
      <c r="D304" s="32" t="s">
        <v>121</v>
      </c>
      <c r="E304" s="44"/>
      <c r="F304" s="300" t="s">
        <v>43</v>
      </c>
      <c r="G304" s="43" t="s">
        <v>14</v>
      </c>
      <c r="H304" s="119">
        <v>3</v>
      </c>
      <c r="I304" s="220">
        <v>0.7</v>
      </c>
      <c r="J304" s="69">
        <v>20</v>
      </c>
      <c r="K304" s="238">
        <f t="shared" si="216"/>
        <v>41.999999999999993</v>
      </c>
      <c r="L304" s="69">
        <f>(K304+4.2)</f>
        <v>46.199999999999996</v>
      </c>
      <c r="M304" s="69">
        <f t="shared" ref="M304:BU304" si="256">(L304+4.2)</f>
        <v>50.4</v>
      </c>
      <c r="N304" s="69">
        <f t="shared" si="256"/>
        <v>54.6</v>
      </c>
      <c r="O304" s="69">
        <f t="shared" si="256"/>
        <v>58.800000000000004</v>
      </c>
      <c r="P304" s="69">
        <f t="shared" si="256"/>
        <v>63.000000000000007</v>
      </c>
      <c r="Q304" s="69">
        <f t="shared" si="256"/>
        <v>67.2</v>
      </c>
      <c r="R304" s="69">
        <f t="shared" si="256"/>
        <v>71.400000000000006</v>
      </c>
      <c r="S304" s="69">
        <f t="shared" si="256"/>
        <v>75.600000000000009</v>
      </c>
      <c r="T304" s="69">
        <f t="shared" si="256"/>
        <v>79.800000000000011</v>
      </c>
      <c r="U304" s="69">
        <f t="shared" si="256"/>
        <v>84.000000000000014</v>
      </c>
      <c r="V304" s="69">
        <f t="shared" si="256"/>
        <v>88.200000000000017</v>
      </c>
      <c r="W304" s="69">
        <f t="shared" si="256"/>
        <v>92.40000000000002</v>
      </c>
      <c r="X304" s="69">
        <f t="shared" si="256"/>
        <v>96.600000000000023</v>
      </c>
      <c r="Y304" s="69">
        <f t="shared" si="256"/>
        <v>100.80000000000003</v>
      </c>
      <c r="Z304" s="69">
        <f t="shared" si="256"/>
        <v>105.00000000000003</v>
      </c>
      <c r="AA304" s="69">
        <f t="shared" si="256"/>
        <v>109.20000000000003</v>
      </c>
      <c r="AB304" s="69">
        <f t="shared" si="256"/>
        <v>113.40000000000003</v>
      </c>
      <c r="AC304" s="69">
        <f t="shared" si="256"/>
        <v>117.60000000000004</v>
      </c>
      <c r="AD304" s="69">
        <f t="shared" si="256"/>
        <v>121.80000000000004</v>
      </c>
      <c r="AE304" s="69">
        <f t="shared" si="256"/>
        <v>126.00000000000004</v>
      </c>
      <c r="AF304" s="69">
        <f t="shared" si="256"/>
        <v>130.20000000000005</v>
      </c>
      <c r="AG304" s="69">
        <f t="shared" si="256"/>
        <v>134.40000000000003</v>
      </c>
      <c r="AH304" s="69">
        <f t="shared" si="256"/>
        <v>138.60000000000002</v>
      </c>
      <c r="AI304" s="69">
        <f t="shared" si="256"/>
        <v>142.80000000000001</v>
      </c>
      <c r="AJ304" s="69">
        <f t="shared" si="256"/>
        <v>147</v>
      </c>
      <c r="AK304" s="69">
        <f t="shared" si="256"/>
        <v>151.19999999999999</v>
      </c>
      <c r="AL304" s="69">
        <f t="shared" si="256"/>
        <v>155.39999999999998</v>
      </c>
      <c r="AM304" s="69">
        <f t="shared" si="256"/>
        <v>159.59999999999997</v>
      </c>
      <c r="AN304" s="69">
        <f t="shared" si="256"/>
        <v>163.79999999999995</v>
      </c>
      <c r="AO304" s="69">
        <f t="shared" si="256"/>
        <v>167.99999999999994</v>
      </c>
      <c r="AP304" s="69">
        <f t="shared" si="256"/>
        <v>172.19999999999993</v>
      </c>
      <c r="AQ304" s="69">
        <f t="shared" si="256"/>
        <v>176.39999999999992</v>
      </c>
      <c r="AR304" s="69">
        <f t="shared" si="256"/>
        <v>180.59999999999991</v>
      </c>
      <c r="AS304" s="69">
        <f t="shared" si="256"/>
        <v>184.7999999999999</v>
      </c>
      <c r="AT304" s="69">
        <f t="shared" si="256"/>
        <v>188.99999999999989</v>
      </c>
      <c r="AU304" s="69">
        <f t="shared" si="256"/>
        <v>193.19999999999987</v>
      </c>
      <c r="AV304" s="69">
        <f t="shared" si="256"/>
        <v>197.39999999999986</v>
      </c>
      <c r="AW304" s="69">
        <f t="shared" si="256"/>
        <v>201.59999999999985</v>
      </c>
      <c r="AX304" s="69">
        <f t="shared" si="256"/>
        <v>205.79999999999984</v>
      </c>
      <c r="AY304" s="69">
        <f t="shared" si="256"/>
        <v>209.99999999999983</v>
      </c>
      <c r="AZ304" s="69">
        <f t="shared" si="256"/>
        <v>214.19999999999982</v>
      </c>
      <c r="BA304" s="69">
        <f t="shared" si="256"/>
        <v>218.39999999999981</v>
      </c>
      <c r="BB304" s="69">
        <f t="shared" si="256"/>
        <v>222.5999999999998</v>
      </c>
      <c r="BC304" s="69">
        <f t="shared" si="256"/>
        <v>226.79999999999978</v>
      </c>
      <c r="BD304" s="69">
        <f t="shared" si="256"/>
        <v>230.99999999999977</v>
      </c>
      <c r="BE304" s="69">
        <f t="shared" si="256"/>
        <v>235.19999999999976</v>
      </c>
      <c r="BF304" s="69">
        <f t="shared" si="256"/>
        <v>239.39999999999975</v>
      </c>
      <c r="BG304" s="69">
        <f t="shared" si="256"/>
        <v>243.59999999999974</v>
      </c>
      <c r="BH304" s="69">
        <f t="shared" si="256"/>
        <v>247.79999999999973</v>
      </c>
      <c r="BI304" s="69">
        <f t="shared" si="256"/>
        <v>251.99999999999972</v>
      </c>
      <c r="BJ304" s="69">
        <f t="shared" si="256"/>
        <v>256.1999999999997</v>
      </c>
      <c r="BK304" s="69">
        <f t="shared" si="256"/>
        <v>260.39999999999969</v>
      </c>
      <c r="BL304" s="69">
        <f t="shared" si="256"/>
        <v>264.59999999999968</v>
      </c>
      <c r="BM304" s="69">
        <f t="shared" si="256"/>
        <v>268.79999999999967</v>
      </c>
      <c r="BN304" s="69">
        <f t="shared" si="256"/>
        <v>272.99999999999966</v>
      </c>
      <c r="BO304" s="69">
        <f t="shared" si="256"/>
        <v>277.19999999999965</v>
      </c>
      <c r="BP304" s="69">
        <f t="shared" si="256"/>
        <v>281.39999999999964</v>
      </c>
      <c r="BQ304" s="69">
        <f t="shared" si="256"/>
        <v>285.59999999999962</v>
      </c>
      <c r="BR304" s="69">
        <f t="shared" si="256"/>
        <v>289.79999999999961</v>
      </c>
      <c r="BS304" s="69">
        <f t="shared" si="256"/>
        <v>293.9999999999996</v>
      </c>
      <c r="BT304" s="69">
        <f t="shared" si="256"/>
        <v>298.19999999999959</v>
      </c>
      <c r="BU304" s="69">
        <f t="shared" si="256"/>
        <v>302.39999999999958</v>
      </c>
    </row>
    <row r="305" spans="1:73" s="15" customFormat="1" ht="15.95" customHeight="1" outlineLevel="2" x14ac:dyDescent="0.3">
      <c r="A305" s="297">
        <v>11</v>
      </c>
      <c r="B305" s="43" t="s">
        <v>437</v>
      </c>
      <c r="C305" s="108" t="s">
        <v>498</v>
      </c>
      <c r="D305" s="297" t="s">
        <v>120</v>
      </c>
      <c r="E305" s="44" t="s">
        <v>43</v>
      </c>
      <c r="F305" s="42" t="s">
        <v>43</v>
      </c>
      <c r="G305" s="43" t="s">
        <v>107</v>
      </c>
      <c r="H305" s="46">
        <v>6.7000000000000004E-2</v>
      </c>
      <c r="I305" s="220">
        <v>0.7</v>
      </c>
      <c r="J305" s="69">
        <v>20</v>
      </c>
      <c r="K305" s="238">
        <f t="shared" si="216"/>
        <v>0.93799999999999994</v>
      </c>
      <c r="L305" s="69">
        <f>(K305+0.09)</f>
        <v>1.028</v>
      </c>
      <c r="M305" s="69">
        <f t="shared" ref="M305:BU305" si="257">(L305+0.09)</f>
        <v>1.1180000000000001</v>
      </c>
      <c r="N305" s="69">
        <f t="shared" si="257"/>
        <v>1.2080000000000002</v>
      </c>
      <c r="O305" s="69">
        <f t="shared" si="257"/>
        <v>1.2980000000000003</v>
      </c>
      <c r="P305" s="69">
        <f t="shared" si="257"/>
        <v>1.3880000000000003</v>
      </c>
      <c r="Q305" s="69">
        <f t="shared" si="257"/>
        <v>1.4780000000000004</v>
      </c>
      <c r="R305" s="69">
        <f t="shared" si="257"/>
        <v>1.5680000000000005</v>
      </c>
      <c r="S305" s="69">
        <f t="shared" si="257"/>
        <v>1.6580000000000006</v>
      </c>
      <c r="T305" s="69">
        <f t="shared" si="257"/>
        <v>1.7480000000000007</v>
      </c>
      <c r="U305" s="69">
        <f t="shared" si="257"/>
        <v>1.8380000000000007</v>
      </c>
      <c r="V305" s="69">
        <f t="shared" si="257"/>
        <v>1.9280000000000008</v>
      </c>
      <c r="W305" s="69">
        <f t="shared" si="257"/>
        <v>2.0180000000000007</v>
      </c>
      <c r="X305" s="69">
        <f t="shared" si="257"/>
        <v>2.1080000000000005</v>
      </c>
      <c r="Y305" s="69">
        <f t="shared" si="257"/>
        <v>2.1980000000000004</v>
      </c>
      <c r="Z305" s="69">
        <f t="shared" si="257"/>
        <v>2.2880000000000003</v>
      </c>
      <c r="AA305" s="69">
        <f t="shared" si="257"/>
        <v>2.3780000000000001</v>
      </c>
      <c r="AB305" s="69">
        <f t="shared" si="257"/>
        <v>2.468</v>
      </c>
      <c r="AC305" s="69">
        <f t="shared" si="257"/>
        <v>2.5579999999999998</v>
      </c>
      <c r="AD305" s="69">
        <f t="shared" si="257"/>
        <v>2.6479999999999997</v>
      </c>
      <c r="AE305" s="69">
        <f t="shared" si="257"/>
        <v>2.7379999999999995</v>
      </c>
      <c r="AF305" s="69">
        <f t="shared" si="257"/>
        <v>2.8279999999999994</v>
      </c>
      <c r="AG305" s="69">
        <f t="shared" si="257"/>
        <v>2.9179999999999993</v>
      </c>
      <c r="AH305" s="69">
        <f t="shared" si="257"/>
        <v>3.0079999999999991</v>
      </c>
      <c r="AI305" s="69">
        <f t="shared" si="257"/>
        <v>3.097999999999999</v>
      </c>
      <c r="AJ305" s="69">
        <f t="shared" si="257"/>
        <v>3.1879999999999988</v>
      </c>
      <c r="AK305" s="69">
        <f t="shared" si="257"/>
        <v>3.2779999999999987</v>
      </c>
      <c r="AL305" s="69">
        <f t="shared" si="257"/>
        <v>3.3679999999999986</v>
      </c>
      <c r="AM305" s="69">
        <f t="shared" si="257"/>
        <v>3.4579999999999984</v>
      </c>
      <c r="AN305" s="69">
        <f t="shared" si="257"/>
        <v>3.5479999999999983</v>
      </c>
      <c r="AO305" s="69">
        <f t="shared" si="257"/>
        <v>3.6379999999999981</v>
      </c>
      <c r="AP305" s="69">
        <f t="shared" si="257"/>
        <v>3.727999999999998</v>
      </c>
      <c r="AQ305" s="69">
        <f t="shared" si="257"/>
        <v>3.8179999999999978</v>
      </c>
      <c r="AR305" s="69">
        <f t="shared" si="257"/>
        <v>3.9079999999999977</v>
      </c>
      <c r="AS305" s="69">
        <f t="shared" si="257"/>
        <v>3.9979999999999976</v>
      </c>
      <c r="AT305" s="69">
        <f t="shared" si="257"/>
        <v>4.0879999999999974</v>
      </c>
      <c r="AU305" s="69">
        <f t="shared" si="257"/>
        <v>4.1779999999999973</v>
      </c>
      <c r="AV305" s="69">
        <f t="shared" si="257"/>
        <v>4.2679999999999971</v>
      </c>
      <c r="AW305" s="69">
        <f t="shared" si="257"/>
        <v>4.357999999999997</v>
      </c>
      <c r="AX305" s="69">
        <f t="shared" si="257"/>
        <v>4.4479999999999968</v>
      </c>
      <c r="AY305" s="69">
        <f t="shared" si="257"/>
        <v>4.5379999999999967</v>
      </c>
      <c r="AZ305" s="69">
        <f t="shared" si="257"/>
        <v>4.6279999999999966</v>
      </c>
      <c r="BA305" s="69">
        <f t="shared" si="257"/>
        <v>4.7179999999999964</v>
      </c>
      <c r="BB305" s="69">
        <f t="shared" si="257"/>
        <v>4.8079999999999963</v>
      </c>
      <c r="BC305" s="69">
        <f t="shared" si="257"/>
        <v>4.8979999999999961</v>
      </c>
      <c r="BD305" s="69">
        <f t="shared" si="257"/>
        <v>4.987999999999996</v>
      </c>
      <c r="BE305" s="69">
        <f t="shared" si="257"/>
        <v>5.0779999999999959</v>
      </c>
      <c r="BF305" s="69">
        <f t="shared" si="257"/>
        <v>5.1679999999999957</v>
      </c>
      <c r="BG305" s="69">
        <f t="shared" si="257"/>
        <v>5.2579999999999956</v>
      </c>
      <c r="BH305" s="69">
        <f t="shared" si="257"/>
        <v>5.3479999999999954</v>
      </c>
      <c r="BI305" s="69">
        <f t="shared" si="257"/>
        <v>5.4379999999999953</v>
      </c>
      <c r="BJ305" s="69">
        <f t="shared" si="257"/>
        <v>5.5279999999999951</v>
      </c>
      <c r="BK305" s="69">
        <f t="shared" si="257"/>
        <v>5.617999999999995</v>
      </c>
      <c r="BL305" s="69">
        <f t="shared" si="257"/>
        <v>5.7079999999999949</v>
      </c>
      <c r="BM305" s="69">
        <f t="shared" si="257"/>
        <v>5.7979999999999947</v>
      </c>
      <c r="BN305" s="69">
        <f t="shared" si="257"/>
        <v>5.8879999999999946</v>
      </c>
      <c r="BO305" s="69">
        <f t="shared" si="257"/>
        <v>5.9779999999999944</v>
      </c>
      <c r="BP305" s="69">
        <f t="shared" si="257"/>
        <v>6.0679999999999943</v>
      </c>
      <c r="BQ305" s="69">
        <f t="shared" si="257"/>
        <v>6.1579999999999941</v>
      </c>
      <c r="BR305" s="69">
        <f t="shared" si="257"/>
        <v>6.247999999999994</v>
      </c>
      <c r="BS305" s="69">
        <f t="shared" si="257"/>
        <v>6.3379999999999939</v>
      </c>
      <c r="BT305" s="69">
        <f t="shared" si="257"/>
        <v>6.4279999999999937</v>
      </c>
      <c r="BU305" s="69">
        <f t="shared" si="257"/>
        <v>6.5179999999999936</v>
      </c>
    </row>
    <row r="306" spans="1:73" s="15" customFormat="1" ht="15.95" customHeight="1" outlineLevel="2" x14ac:dyDescent="0.3">
      <c r="A306" s="297">
        <v>12</v>
      </c>
      <c r="B306" s="43" t="s">
        <v>437</v>
      </c>
      <c r="C306" s="108" t="s">
        <v>514</v>
      </c>
      <c r="D306" s="297" t="s">
        <v>10</v>
      </c>
      <c r="E306" s="44" t="s">
        <v>43</v>
      </c>
      <c r="F306" s="42" t="s">
        <v>43</v>
      </c>
      <c r="G306" s="43" t="s">
        <v>107</v>
      </c>
      <c r="H306" s="46">
        <v>0.83099999999999996</v>
      </c>
      <c r="I306" s="220">
        <v>0.7</v>
      </c>
      <c r="J306" s="69">
        <v>20</v>
      </c>
      <c r="K306" s="238">
        <f t="shared" si="216"/>
        <v>11.633999999999997</v>
      </c>
      <c r="L306" s="69">
        <f>(K306+1.16)</f>
        <v>12.793999999999997</v>
      </c>
      <c r="M306" s="69">
        <f t="shared" ref="M306:BU306" si="258">(L306+1.16)</f>
        <v>13.953999999999997</v>
      </c>
      <c r="N306" s="69">
        <f t="shared" si="258"/>
        <v>15.113999999999997</v>
      </c>
      <c r="O306" s="69">
        <f t="shared" si="258"/>
        <v>16.273999999999997</v>
      </c>
      <c r="P306" s="69">
        <f t="shared" si="258"/>
        <v>17.433999999999997</v>
      </c>
      <c r="Q306" s="69">
        <f t="shared" si="258"/>
        <v>18.593999999999998</v>
      </c>
      <c r="R306" s="69">
        <f t="shared" si="258"/>
        <v>19.753999999999998</v>
      </c>
      <c r="S306" s="69">
        <f t="shared" si="258"/>
        <v>20.913999999999998</v>
      </c>
      <c r="T306" s="69">
        <f t="shared" si="258"/>
        <v>22.073999999999998</v>
      </c>
      <c r="U306" s="69">
        <f t="shared" si="258"/>
        <v>23.233999999999998</v>
      </c>
      <c r="V306" s="69">
        <f t="shared" si="258"/>
        <v>24.393999999999998</v>
      </c>
      <c r="W306" s="69">
        <f t="shared" si="258"/>
        <v>25.553999999999998</v>
      </c>
      <c r="X306" s="69">
        <f t="shared" si="258"/>
        <v>26.713999999999999</v>
      </c>
      <c r="Y306" s="69">
        <f t="shared" si="258"/>
        <v>27.873999999999999</v>
      </c>
      <c r="Z306" s="69">
        <f t="shared" si="258"/>
        <v>29.033999999999999</v>
      </c>
      <c r="AA306" s="69">
        <f t="shared" si="258"/>
        <v>30.193999999999999</v>
      </c>
      <c r="AB306" s="69">
        <f t="shared" si="258"/>
        <v>31.353999999999999</v>
      </c>
      <c r="AC306" s="69">
        <f t="shared" si="258"/>
        <v>32.513999999999996</v>
      </c>
      <c r="AD306" s="69">
        <f t="shared" si="258"/>
        <v>33.673999999999992</v>
      </c>
      <c r="AE306" s="69">
        <f t="shared" si="258"/>
        <v>34.833999999999989</v>
      </c>
      <c r="AF306" s="69">
        <f t="shared" si="258"/>
        <v>35.993999999999986</v>
      </c>
      <c r="AG306" s="69">
        <f t="shared" si="258"/>
        <v>37.153999999999982</v>
      </c>
      <c r="AH306" s="69">
        <f t="shared" si="258"/>
        <v>38.313999999999979</v>
      </c>
      <c r="AI306" s="69">
        <f t="shared" si="258"/>
        <v>39.473999999999975</v>
      </c>
      <c r="AJ306" s="69">
        <f t="shared" si="258"/>
        <v>40.633999999999972</v>
      </c>
      <c r="AK306" s="69">
        <f t="shared" si="258"/>
        <v>41.793999999999969</v>
      </c>
      <c r="AL306" s="69">
        <f t="shared" si="258"/>
        <v>42.953999999999965</v>
      </c>
      <c r="AM306" s="69">
        <f t="shared" si="258"/>
        <v>44.113999999999962</v>
      </c>
      <c r="AN306" s="69">
        <f t="shared" si="258"/>
        <v>45.273999999999958</v>
      </c>
      <c r="AO306" s="69">
        <f t="shared" si="258"/>
        <v>46.433999999999955</v>
      </c>
      <c r="AP306" s="69">
        <f t="shared" si="258"/>
        <v>47.593999999999951</v>
      </c>
      <c r="AQ306" s="69">
        <f t="shared" si="258"/>
        <v>48.753999999999948</v>
      </c>
      <c r="AR306" s="69">
        <f t="shared" si="258"/>
        <v>49.913999999999945</v>
      </c>
      <c r="AS306" s="69">
        <f t="shared" si="258"/>
        <v>51.073999999999941</v>
      </c>
      <c r="AT306" s="69">
        <f t="shared" si="258"/>
        <v>52.233999999999938</v>
      </c>
      <c r="AU306" s="69">
        <f t="shared" si="258"/>
        <v>53.393999999999934</v>
      </c>
      <c r="AV306" s="69">
        <f t="shared" si="258"/>
        <v>54.553999999999931</v>
      </c>
      <c r="AW306" s="69">
        <f t="shared" si="258"/>
        <v>55.713999999999928</v>
      </c>
      <c r="AX306" s="69">
        <f t="shared" si="258"/>
        <v>56.873999999999924</v>
      </c>
      <c r="AY306" s="69">
        <f t="shared" si="258"/>
        <v>58.033999999999921</v>
      </c>
      <c r="AZ306" s="69">
        <f t="shared" si="258"/>
        <v>59.193999999999917</v>
      </c>
      <c r="BA306" s="69">
        <f t="shared" si="258"/>
        <v>60.353999999999914</v>
      </c>
      <c r="BB306" s="69">
        <f t="shared" si="258"/>
        <v>61.513999999999911</v>
      </c>
      <c r="BC306" s="69">
        <f t="shared" si="258"/>
        <v>62.673999999999907</v>
      </c>
      <c r="BD306" s="69">
        <f t="shared" si="258"/>
        <v>63.833999999999904</v>
      </c>
      <c r="BE306" s="69">
        <f t="shared" si="258"/>
        <v>64.9939999999999</v>
      </c>
      <c r="BF306" s="69">
        <f t="shared" si="258"/>
        <v>66.153999999999897</v>
      </c>
      <c r="BG306" s="69">
        <f t="shared" si="258"/>
        <v>67.313999999999893</v>
      </c>
      <c r="BH306" s="69">
        <f t="shared" si="258"/>
        <v>68.47399999999989</v>
      </c>
      <c r="BI306" s="69">
        <f t="shared" si="258"/>
        <v>69.633999999999887</v>
      </c>
      <c r="BJ306" s="69">
        <f t="shared" si="258"/>
        <v>70.793999999999883</v>
      </c>
      <c r="BK306" s="69">
        <f t="shared" si="258"/>
        <v>71.95399999999988</v>
      </c>
      <c r="BL306" s="69">
        <f t="shared" si="258"/>
        <v>73.113999999999876</v>
      </c>
      <c r="BM306" s="69">
        <f t="shared" si="258"/>
        <v>74.273999999999873</v>
      </c>
      <c r="BN306" s="69">
        <f t="shared" si="258"/>
        <v>75.43399999999987</v>
      </c>
      <c r="BO306" s="69">
        <f t="shared" si="258"/>
        <v>76.593999999999866</v>
      </c>
      <c r="BP306" s="69">
        <f t="shared" si="258"/>
        <v>77.753999999999863</v>
      </c>
      <c r="BQ306" s="69">
        <f t="shared" si="258"/>
        <v>78.913999999999859</v>
      </c>
      <c r="BR306" s="69">
        <f t="shared" si="258"/>
        <v>80.073999999999856</v>
      </c>
      <c r="BS306" s="69">
        <f t="shared" si="258"/>
        <v>81.233999999999853</v>
      </c>
      <c r="BT306" s="69">
        <f t="shared" si="258"/>
        <v>82.393999999999849</v>
      </c>
      <c r="BU306" s="69">
        <f t="shared" si="258"/>
        <v>83.553999999999846</v>
      </c>
    </row>
    <row r="307" spans="1:73" s="15" customFormat="1" ht="15.95" customHeight="1" outlineLevel="2" x14ac:dyDescent="0.3">
      <c r="A307" s="297">
        <v>13</v>
      </c>
      <c r="B307" s="43" t="s">
        <v>437</v>
      </c>
      <c r="C307" s="108" t="s">
        <v>511</v>
      </c>
      <c r="D307" s="297" t="s">
        <v>10</v>
      </c>
      <c r="E307" s="302" t="s">
        <v>25</v>
      </c>
      <c r="F307" s="299" t="s">
        <v>43</v>
      </c>
      <c r="G307" s="57" t="s">
        <v>30</v>
      </c>
      <c r="H307" s="123">
        <v>6.7009999999999996</v>
      </c>
      <c r="I307" s="220">
        <v>0.7</v>
      </c>
      <c r="J307" s="69">
        <v>20</v>
      </c>
      <c r="K307" s="238">
        <f t="shared" si="216"/>
        <v>93.813999999999993</v>
      </c>
      <c r="L307" s="69">
        <f>(K307+9.38)</f>
        <v>103.19399999999999</v>
      </c>
      <c r="M307" s="69">
        <f t="shared" ref="M307:BU307" si="259">(L307+9.38)</f>
        <v>112.57399999999998</v>
      </c>
      <c r="N307" s="69">
        <f t="shared" si="259"/>
        <v>121.95399999999998</v>
      </c>
      <c r="O307" s="69">
        <f t="shared" si="259"/>
        <v>131.33399999999997</v>
      </c>
      <c r="P307" s="69">
        <f t="shared" si="259"/>
        <v>140.71399999999997</v>
      </c>
      <c r="Q307" s="69">
        <f t="shared" si="259"/>
        <v>150.09399999999997</v>
      </c>
      <c r="R307" s="69">
        <f t="shared" si="259"/>
        <v>159.47399999999996</v>
      </c>
      <c r="S307" s="69">
        <f t="shared" si="259"/>
        <v>168.85399999999996</v>
      </c>
      <c r="T307" s="69">
        <f t="shared" si="259"/>
        <v>178.23399999999995</v>
      </c>
      <c r="U307" s="69">
        <f t="shared" si="259"/>
        <v>187.61399999999995</v>
      </c>
      <c r="V307" s="69">
        <f t="shared" si="259"/>
        <v>196.99399999999994</v>
      </c>
      <c r="W307" s="69">
        <f t="shared" si="259"/>
        <v>206.37399999999994</v>
      </c>
      <c r="X307" s="69">
        <f t="shared" si="259"/>
        <v>215.75399999999993</v>
      </c>
      <c r="Y307" s="69">
        <f t="shared" si="259"/>
        <v>225.13399999999993</v>
      </c>
      <c r="Z307" s="69">
        <f t="shared" si="259"/>
        <v>234.51399999999992</v>
      </c>
      <c r="AA307" s="69">
        <f t="shared" si="259"/>
        <v>243.89399999999992</v>
      </c>
      <c r="AB307" s="69">
        <f t="shared" si="259"/>
        <v>253.27399999999992</v>
      </c>
      <c r="AC307" s="69">
        <f t="shared" si="259"/>
        <v>262.65399999999994</v>
      </c>
      <c r="AD307" s="69">
        <f t="shared" si="259"/>
        <v>272.03399999999993</v>
      </c>
      <c r="AE307" s="69">
        <f t="shared" si="259"/>
        <v>281.41399999999993</v>
      </c>
      <c r="AF307" s="69">
        <f t="shared" si="259"/>
        <v>290.79399999999993</v>
      </c>
      <c r="AG307" s="69">
        <f t="shared" si="259"/>
        <v>300.17399999999992</v>
      </c>
      <c r="AH307" s="69">
        <f t="shared" si="259"/>
        <v>309.55399999999992</v>
      </c>
      <c r="AI307" s="69">
        <f t="shared" si="259"/>
        <v>318.93399999999991</v>
      </c>
      <c r="AJ307" s="69">
        <f t="shared" si="259"/>
        <v>328.31399999999991</v>
      </c>
      <c r="AK307" s="69">
        <f t="shared" si="259"/>
        <v>337.6939999999999</v>
      </c>
      <c r="AL307" s="69">
        <f t="shared" si="259"/>
        <v>347.0739999999999</v>
      </c>
      <c r="AM307" s="69">
        <f t="shared" si="259"/>
        <v>356.45399999999989</v>
      </c>
      <c r="AN307" s="69">
        <f t="shared" si="259"/>
        <v>365.83399999999989</v>
      </c>
      <c r="AO307" s="69">
        <f t="shared" si="259"/>
        <v>375.21399999999988</v>
      </c>
      <c r="AP307" s="69">
        <f t="shared" si="259"/>
        <v>384.59399999999988</v>
      </c>
      <c r="AQ307" s="69">
        <f t="shared" si="259"/>
        <v>393.97399999999988</v>
      </c>
      <c r="AR307" s="69">
        <f t="shared" si="259"/>
        <v>403.35399999999987</v>
      </c>
      <c r="AS307" s="69">
        <f t="shared" si="259"/>
        <v>412.73399999999987</v>
      </c>
      <c r="AT307" s="69">
        <f t="shared" si="259"/>
        <v>422.11399999999986</v>
      </c>
      <c r="AU307" s="69">
        <f t="shared" si="259"/>
        <v>431.49399999999986</v>
      </c>
      <c r="AV307" s="69">
        <f t="shared" si="259"/>
        <v>440.87399999999985</v>
      </c>
      <c r="AW307" s="69">
        <f t="shared" si="259"/>
        <v>450.25399999999985</v>
      </c>
      <c r="AX307" s="69">
        <f t="shared" si="259"/>
        <v>459.63399999999984</v>
      </c>
      <c r="AY307" s="69">
        <f t="shared" si="259"/>
        <v>469.01399999999984</v>
      </c>
      <c r="AZ307" s="69">
        <f t="shared" si="259"/>
        <v>478.39399999999983</v>
      </c>
      <c r="BA307" s="69">
        <f t="shared" si="259"/>
        <v>487.77399999999983</v>
      </c>
      <c r="BB307" s="69">
        <f t="shared" si="259"/>
        <v>497.15399999999983</v>
      </c>
      <c r="BC307" s="69">
        <f t="shared" si="259"/>
        <v>506.53399999999982</v>
      </c>
      <c r="BD307" s="69">
        <f t="shared" si="259"/>
        <v>515.91399999999987</v>
      </c>
      <c r="BE307" s="69">
        <f t="shared" si="259"/>
        <v>525.29399999999987</v>
      </c>
      <c r="BF307" s="69">
        <f t="shared" si="259"/>
        <v>534.67399999999986</v>
      </c>
      <c r="BG307" s="69">
        <f t="shared" si="259"/>
        <v>544.05399999999986</v>
      </c>
      <c r="BH307" s="69">
        <f t="shared" si="259"/>
        <v>553.43399999999986</v>
      </c>
      <c r="BI307" s="69">
        <f t="shared" si="259"/>
        <v>562.81399999999985</v>
      </c>
      <c r="BJ307" s="69">
        <f t="shared" si="259"/>
        <v>572.19399999999985</v>
      </c>
      <c r="BK307" s="69">
        <f t="shared" si="259"/>
        <v>581.57399999999984</v>
      </c>
      <c r="BL307" s="69">
        <f t="shared" si="259"/>
        <v>590.95399999999984</v>
      </c>
      <c r="BM307" s="69">
        <f t="shared" si="259"/>
        <v>600.33399999999983</v>
      </c>
      <c r="BN307" s="69">
        <f t="shared" si="259"/>
        <v>609.71399999999983</v>
      </c>
      <c r="BO307" s="69">
        <f t="shared" si="259"/>
        <v>619.09399999999982</v>
      </c>
      <c r="BP307" s="69">
        <f t="shared" si="259"/>
        <v>628.47399999999982</v>
      </c>
      <c r="BQ307" s="69">
        <f t="shared" si="259"/>
        <v>637.85399999999981</v>
      </c>
      <c r="BR307" s="69">
        <f t="shared" si="259"/>
        <v>647.23399999999981</v>
      </c>
      <c r="BS307" s="69">
        <f t="shared" si="259"/>
        <v>656.61399999999981</v>
      </c>
      <c r="BT307" s="69">
        <f t="shared" si="259"/>
        <v>665.9939999999998</v>
      </c>
      <c r="BU307" s="69">
        <f t="shared" si="259"/>
        <v>675.3739999999998</v>
      </c>
    </row>
    <row r="308" spans="1:73" s="15" customFormat="1" ht="15.95" customHeight="1" outlineLevel="2" x14ac:dyDescent="0.3">
      <c r="A308" s="297">
        <v>14</v>
      </c>
      <c r="B308" s="43" t="s">
        <v>437</v>
      </c>
      <c r="C308" s="108" t="s">
        <v>512</v>
      </c>
      <c r="D308" s="297" t="s">
        <v>10</v>
      </c>
      <c r="E308" s="302" t="s">
        <v>25</v>
      </c>
      <c r="F308" s="299" t="s">
        <v>43</v>
      </c>
      <c r="G308" s="54" t="s">
        <v>30</v>
      </c>
      <c r="H308" s="120">
        <v>2.0099999999999998</v>
      </c>
      <c r="I308" s="220">
        <v>0.7</v>
      </c>
      <c r="J308" s="69">
        <v>20</v>
      </c>
      <c r="K308" s="238">
        <f t="shared" si="216"/>
        <v>28.139999999999997</v>
      </c>
      <c r="L308" s="69">
        <f>(K308+2.81)</f>
        <v>30.949999999999996</v>
      </c>
      <c r="M308" s="69">
        <f t="shared" ref="M308:BU308" si="260">(L308+2.81)</f>
        <v>33.76</v>
      </c>
      <c r="N308" s="69">
        <f t="shared" si="260"/>
        <v>36.57</v>
      </c>
      <c r="O308" s="69">
        <f t="shared" si="260"/>
        <v>39.380000000000003</v>
      </c>
      <c r="P308" s="69">
        <f t="shared" si="260"/>
        <v>42.190000000000005</v>
      </c>
      <c r="Q308" s="69">
        <f t="shared" si="260"/>
        <v>45.000000000000007</v>
      </c>
      <c r="R308" s="69">
        <f t="shared" si="260"/>
        <v>47.810000000000009</v>
      </c>
      <c r="S308" s="69">
        <f t="shared" si="260"/>
        <v>50.620000000000012</v>
      </c>
      <c r="T308" s="69">
        <f t="shared" si="260"/>
        <v>53.430000000000014</v>
      </c>
      <c r="U308" s="69">
        <f t="shared" si="260"/>
        <v>56.240000000000016</v>
      </c>
      <c r="V308" s="69">
        <f t="shared" si="260"/>
        <v>59.050000000000018</v>
      </c>
      <c r="W308" s="69">
        <f t="shared" si="260"/>
        <v>61.860000000000021</v>
      </c>
      <c r="X308" s="69">
        <f t="shared" si="260"/>
        <v>64.670000000000016</v>
      </c>
      <c r="Y308" s="69">
        <f t="shared" si="260"/>
        <v>67.480000000000018</v>
      </c>
      <c r="Z308" s="69">
        <f t="shared" si="260"/>
        <v>70.29000000000002</v>
      </c>
      <c r="AA308" s="69">
        <f t="shared" si="260"/>
        <v>73.100000000000023</v>
      </c>
      <c r="AB308" s="69">
        <f t="shared" si="260"/>
        <v>75.910000000000025</v>
      </c>
      <c r="AC308" s="69">
        <f t="shared" si="260"/>
        <v>78.720000000000027</v>
      </c>
      <c r="AD308" s="69">
        <f t="shared" si="260"/>
        <v>81.53000000000003</v>
      </c>
      <c r="AE308" s="69">
        <f t="shared" si="260"/>
        <v>84.340000000000032</v>
      </c>
      <c r="AF308" s="69">
        <f t="shared" si="260"/>
        <v>87.150000000000034</v>
      </c>
      <c r="AG308" s="69">
        <f t="shared" si="260"/>
        <v>89.960000000000036</v>
      </c>
      <c r="AH308" s="69">
        <f t="shared" si="260"/>
        <v>92.770000000000039</v>
      </c>
      <c r="AI308" s="69">
        <f t="shared" si="260"/>
        <v>95.580000000000041</v>
      </c>
      <c r="AJ308" s="69">
        <f t="shared" si="260"/>
        <v>98.390000000000043</v>
      </c>
      <c r="AK308" s="69">
        <f t="shared" si="260"/>
        <v>101.20000000000005</v>
      </c>
      <c r="AL308" s="69">
        <f t="shared" si="260"/>
        <v>104.01000000000005</v>
      </c>
      <c r="AM308" s="69">
        <f t="shared" si="260"/>
        <v>106.82000000000005</v>
      </c>
      <c r="AN308" s="69">
        <f t="shared" si="260"/>
        <v>109.63000000000005</v>
      </c>
      <c r="AO308" s="69">
        <f t="shared" si="260"/>
        <v>112.44000000000005</v>
      </c>
      <c r="AP308" s="69">
        <f t="shared" si="260"/>
        <v>115.25000000000006</v>
      </c>
      <c r="AQ308" s="69">
        <f t="shared" si="260"/>
        <v>118.06000000000006</v>
      </c>
      <c r="AR308" s="69">
        <f t="shared" si="260"/>
        <v>120.87000000000006</v>
      </c>
      <c r="AS308" s="69">
        <f t="shared" si="260"/>
        <v>123.68000000000006</v>
      </c>
      <c r="AT308" s="69">
        <f t="shared" si="260"/>
        <v>126.49000000000007</v>
      </c>
      <c r="AU308" s="69">
        <f t="shared" si="260"/>
        <v>129.30000000000007</v>
      </c>
      <c r="AV308" s="69">
        <f t="shared" si="260"/>
        <v>132.11000000000007</v>
      </c>
      <c r="AW308" s="69">
        <f t="shared" si="260"/>
        <v>134.92000000000007</v>
      </c>
      <c r="AX308" s="69">
        <f t="shared" si="260"/>
        <v>137.73000000000008</v>
      </c>
      <c r="AY308" s="69">
        <f t="shared" si="260"/>
        <v>140.54000000000008</v>
      </c>
      <c r="AZ308" s="69">
        <f t="shared" si="260"/>
        <v>143.35000000000008</v>
      </c>
      <c r="BA308" s="69">
        <f t="shared" si="260"/>
        <v>146.16000000000008</v>
      </c>
      <c r="BB308" s="69">
        <f t="shared" si="260"/>
        <v>148.97000000000008</v>
      </c>
      <c r="BC308" s="69">
        <f t="shared" si="260"/>
        <v>151.78000000000009</v>
      </c>
      <c r="BD308" s="69">
        <f t="shared" si="260"/>
        <v>154.59000000000009</v>
      </c>
      <c r="BE308" s="69">
        <f t="shared" si="260"/>
        <v>157.40000000000009</v>
      </c>
      <c r="BF308" s="69">
        <f t="shared" si="260"/>
        <v>160.21000000000009</v>
      </c>
      <c r="BG308" s="69">
        <f t="shared" si="260"/>
        <v>163.0200000000001</v>
      </c>
      <c r="BH308" s="69">
        <f t="shared" si="260"/>
        <v>165.8300000000001</v>
      </c>
      <c r="BI308" s="69">
        <f t="shared" si="260"/>
        <v>168.6400000000001</v>
      </c>
      <c r="BJ308" s="69">
        <f t="shared" si="260"/>
        <v>171.4500000000001</v>
      </c>
      <c r="BK308" s="69">
        <f t="shared" si="260"/>
        <v>174.2600000000001</v>
      </c>
      <c r="BL308" s="69">
        <f t="shared" si="260"/>
        <v>177.07000000000011</v>
      </c>
      <c r="BM308" s="69">
        <f t="shared" si="260"/>
        <v>179.88000000000011</v>
      </c>
      <c r="BN308" s="69">
        <f t="shared" si="260"/>
        <v>182.69000000000011</v>
      </c>
      <c r="BO308" s="69">
        <f t="shared" si="260"/>
        <v>185.50000000000011</v>
      </c>
      <c r="BP308" s="69">
        <f t="shared" si="260"/>
        <v>188.31000000000012</v>
      </c>
      <c r="BQ308" s="69">
        <f t="shared" si="260"/>
        <v>191.12000000000012</v>
      </c>
      <c r="BR308" s="69">
        <f t="shared" si="260"/>
        <v>193.93000000000012</v>
      </c>
      <c r="BS308" s="69">
        <f t="shared" si="260"/>
        <v>196.74000000000012</v>
      </c>
      <c r="BT308" s="69">
        <f t="shared" si="260"/>
        <v>199.55000000000013</v>
      </c>
      <c r="BU308" s="69">
        <f t="shared" si="260"/>
        <v>202.36000000000013</v>
      </c>
    </row>
    <row r="309" spans="1:73" s="15" customFormat="1" ht="15.95" customHeight="1" outlineLevel="2" x14ac:dyDescent="0.3">
      <c r="A309" s="297">
        <v>15</v>
      </c>
      <c r="B309" s="43" t="s">
        <v>437</v>
      </c>
      <c r="C309" s="108" t="s">
        <v>513</v>
      </c>
      <c r="D309" s="297" t="s">
        <v>122</v>
      </c>
      <c r="E309" s="302" t="s">
        <v>25</v>
      </c>
      <c r="F309" s="299" t="s">
        <v>43</v>
      </c>
      <c r="G309" s="43" t="s">
        <v>107</v>
      </c>
      <c r="H309" s="297">
        <v>13.045999999999999</v>
      </c>
      <c r="I309" s="55">
        <v>1.2</v>
      </c>
      <c r="J309" s="69">
        <v>20</v>
      </c>
      <c r="K309" s="238">
        <f t="shared" si="216"/>
        <v>313.10399999999998</v>
      </c>
      <c r="L309" s="69">
        <f>(K309+31.31)</f>
        <v>344.41399999999999</v>
      </c>
      <c r="M309" s="69">
        <f t="shared" ref="M309:AR309" si="261">(L309+31.31)</f>
        <v>375.72399999999999</v>
      </c>
      <c r="N309" s="69">
        <f t="shared" si="261"/>
        <v>407.03399999999999</v>
      </c>
      <c r="O309" s="69">
        <f t="shared" si="261"/>
        <v>438.34399999999999</v>
      </c>
      <c r="P309" s="69">
        <f t="shared" si="261"/>
        <v>469.654</v>
      </c>
      <c r="Q309" s="69">
        <f t="shared" si="261"/>
        <v>500.964</v>
      </c>
      <c r="R309" s="69">
        <f t="shared" si="261"/>
        <v>532.274</v>
      </c>
      <c r="S309" s="69">
        <f t="shared" si="261"/>
        <v>563.58399999999995</v>
      </c>
      <c r="T309" s="69">
        <f t="shared" si="261"/>
        <v>594.89399999999989</v>
      </c>
      <c r="U309" s="69">
        <f t="shared" si="261"/>
        <v>626.20399999999984</v>
      </c>
      <c r="V309" s="69">
        <f t="shared" si="261"/>
        <v>657.51399999999978</v>
      </c>
      <c r="W309" s="69">
        <f t="shared" si="261"/>
        <v>688.82399999999973</v>
      </c>
      <c r="X309" s="69">
        <f t="shared" si="261"/>
        <v>720.13399999999967</v>
      </c>
      <c r="Y309" s="69">
        <f t="shared" si="261"/>
        <v>751.44399999999962</v>
      </c>
      <c r="Z309" s="69">
        <f t="shared" si="261"/>
        <v>782.75399999999956</v>
      </c>
      <c r="AA309" s="69">
        <f t="shared" si="261"/>
        <v>814.06399999999951</v>
      </c>
      <c r="AB309" s="69">
        <f t="shared" si="261"/>
        <v>845.37399999999946</v>
      </c>
      <c r="AC309" s="69">
        <f t="shared" si="261"/>
        <v>876.6839999999994</v>
      </c>
      <c r="AD309" s="69">
        <f t="shared" si="261"/>
        <v>907.99399999999935</v>
      </c>
      <c r="AE309" s="69">
        <f t="shared" si="261"/>
        <v>939.30399999999929</v>
      </c>
      <c r="AF309" s="69">
        <f t="shared" si="261"/>
        <v>970.61399999999924</v>
      </c>
      <c r="AG309" s="69">
        <f t="shared" si="261"/>
        <v>1001.9239999999992</v>
      </c>
      <c r="AH309" s="69">
        <f t="shared" si="261"/>
        <v>1033.2339999999992</v>
      </c>
      <c r="AI309" s="69">
        <f t="shared" si="261"/>
        <v>1064.5439999999992</v>
      </c>
      <c r="AJ309" s="69">
        <f t="shared" si="261"/>
        <v>1095.8539999999991</v>
      </c>
      <c r="AK309" s="69">
        <f t="shared" si="261"/>
        <v>1127.1639999999991</v>
      </c>
      <c r="AL309" s="69">
        <f t="shared" si="261"/>
        <v>1158.473999999999</v>
      </c>
      <c r="AM309" s="69">
        <f t="shared" si="261"/>
        <v>1189.783999999999</v>
      </c>
      <c r="AN309" s="69">
        <f t="shared" si="261"/>
        <v>1221.0939999999989</v>
      </c>
      <c r="AO309" s="69">
        <f t="shared" si="261"/>
        <v>1252.4039999999989</v>
      </c>
      <c r="AP309" s="69">
        <f t="shared" si="261"/>
        <v>1283.7139999999988</v>
      </c>
      <c r="AQ309" s="69">
        <f t="shared" si="261"/>
        <v>1315.0239999999988</v>
      </c>
      <c r="AR309" s="69">
        <f t="shared" si="261"/>
        <v>1346.3339999999987</v>
      </c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</row>
    <row r="310" spans="1:73" s="15" customFormat="1" ht="15.95" customHeight="1" outlineLevel="2" x14ac:dyDescent="0.3">
      <c r="A310" s="297">
        <v>16</v>
      </c>
      <c r="B310" s="43" t="s">
        <v>437</v>
      </c>
      <c r="C310" s="108" t="s">
        <v>504</v>
      </c>
      <c r="D310" s="297" t="s">
        <v>120</v>
      </c>
      <c r="E310" s="44" t="s">
        <v>43</v>
      </c>
      <c r="F310" s="299" t="s">
        <v>43</v>
      </c>
      <c r="G310" s="43" t="s">
        <v>107</v>
      </c>
      <c r="H310" s="46">
        <v>0.125</v>
      </c>
      <c r="I310" s="220">
        <v>0.7</v>
      </c>
      <c r="J310" s="69">
        <v>20</v>
      </c>
      <c r="K310" s="238">
        <f t="shared" si="216"/>
        <v>1.75</v>
      </c>
      <c r="L310" s="69">
        <f>(K310+0.18)</f>
        <v>1.93</v>
      </c>
      <c r="M310" s="69">
        <f t="shared" ref="M310:BJ310" si="262">(L310+0.18)</f>
        <v>2.11</v>
      </c>
      <c r="N310" s="69">
        <f t="shared" si="262"/>
        <v>2.29</v>
      </c>
      <c r="O310" s="69">
        <f t="shared" si="262"/>
        <v>2.4700000000000002</v>
      </c>
      <c r="P310" s="69">
        <f t="shared" si="262"/>
        <v>2.6500000000000004</v>
      </c>
      <c r="Q310" s="69">
        <f t="shared" si="262"/>
        <v>2.8300000000000005</v>
      </c>
      <c r="R310" s="69">
        <f t="shared" si="262"/>
        <v>3.0100000000000007</v>
      </c>
      <c r="S310" s="69">
        <f t="shared" si="262"/>
        <v>3.1900000000000008</v>
      </c>
      <c r="T310" s="69">
        <f t="shared" si="262"/>
        <v>3.370000000000001</v>
      </c>
      <c r="U310" s="69">
        <f t="shared" si="262"/>
        <v>3.5500000000000012</v>
      </c>
      <c r="V310" s="69">
        <f t="shared" si="262"/>
        <v>3.7300000000000013</v>
      </c>
      <c r="W310" s="69">
        <f t="shared" si="262"/>
        <v>3.9100000000000015</v>
      </c>
      <c r="X310" s="69">
        <f t="shared" si="262"/>
        <v>4.0900000000000016</v>
      </c>
      <c r="Y310" s="69">
        <f t="shared" si="262"/>
        <v>4.2700000000000014</v>
      </c>
      <c r="Z310" s="69">
        <f t="shared" si="262"/>
        <v>4.4500000000000011</v>
      </c>
      <c r="AA310" s="69">
        <f t="shared" si="262"/>
        <v>4.6300000000000008</v>
      </c>
      <c r="AB310" s="69">
        <f t="shared" si="262"/>
        <v>4.8100000000000005</v>
      </c>
      <c r="AC310" s="69">
        <f t="shared" si="262"/>
        <v>4.99</v>
      </c>
      <c r="AD310" s="69">
        <f t="shared" si="262"/>
        <v>5.17</v>
      </c>
      <c r="AE310" s="69">
        <f t="shared" si="262"/>
        <v>5.35</v>
      </c>
      <c r="AF310" s="69">
        <f t="shared" si="262"/>
        <v>5.5299999999999994</v>
      </c>
      <c r="AG310" s="69">
        <f t="shared" si="262"/>
        <v>5.7099999999999991</v>
      </c>
      <c r="AH310" s="69">
        <f t="shared" si="262"/>
        <v>5.8899999999999988</v>
      </c>
      <c r="AI310" s="69">
        <f t="shared" si="262"/>
        <v>6.0699999999999985</v>
      </c>
      <c r="AJ310" s="69">
        <f t="shared" si="262"/>
        <v>6.2499999999999982</v>
      </c>
      <c r="AK310" s="69">
        <f t="shared" si="262"/>
        <v>6.4299999999999979</v>
      </c>
      <c r="AL310" s="69">
        <f t="shared" si="262"/>
        <v>6.6099999999999977</v>
      </c>
      <c r="AM310" s="69">
        <f t="shared" si="262"/>
        <v>6.7899999999999974</v>
      </c>
      <c r="AN310" s="69">
        <f t="shared" si="262"/>
        <v>6.9699999999999971</v>
      </c>
      <c r="AO310" s="69">
        <f t="shared" si="262"/>
        <v>7.1499999999999968</v>
      </c>
      <c r="AP310" s="69">
        <f t="shared" si="262"/>
        <v>7.3299999999999965</v>
      </c>
      <c r="AQ310" s="69">
        <f t="shared" si="262"/>
        <v>7.5099999999999962</v>
      </c>
      <c r="AR310" s="69">
        <f t="shared" si="262"/>
        <v>7.6899999999999959</v>
      </c>
      <c r="AS310" s="69">
        <f t="shared" si="262"/>
        <v>7.8699999999999957</v>
      </c>
      <c r="AT310" s="69">
        <f t="shared" si="262"/>
        <v>8.0499999999999954</v>
      </c>
      <c r="AU310" s="69">
        <f t="shared" si="262"/>
        <v>8.2299999999999951</v>
      </c>
      <c r="AV310" s="69">
        <f t="shared" si="262"/>
        <v>8.4099999999999948</v>
      </c>
      <c r="AW310" s="69">
        <f t="shared" si="262"/>
        <v>8.5899999999999945</v>
      </c>
      <c r="AX310" s="69">
        <f t="shared" si="262"/>
        <v>8.7699999999999942</v>
      </c>
      <c r="AY310" s="69">
        <f t="shared" si="262"/>
        <v>8.949999999999994</v>
      </c>
      <c r="AZ310" s="69">
        <f t="shared" si="262"/>
        <v>9.1299999999999937</v>
      </c>
      <c r="BA310" s="69">
        <f t="shared" si="262"/>
        <v>9.3099999999999934</v>
      </c>
      <c r="BB310" s="69">
        <f t="shared" si="262"/>
        <v>9.4899999999999931</v>
      </c>
      <c r="BC310" s="69">
        <f t="shared" si="262"/>
        <v>9.6699999999999928</v>
      </c>
      <c r="BD310" s="69">
        <f t="shared" si="262"/>
        <v>9.8499999999999925</v>
      </c>
      <c r="BE310" s="69">
        <f t="shared" si="262"/>
        <v>10.029999999999992</v>
      </c>
      <c r="BF310" s="69">
        <f t="shared" si="262"/>
        <v>10.209999999999992</v>
      </c>
      <c r="BG310" s="69">
        <f t="shared" si="262"/>
        <v>10.389999999999992</v>
      </c>
      <c r="BH310" s="69">
        <f t="shared" si="262"/>
        <v>10.569999999999991</v>
      </c>
      <c r="BI310" s="69">
        <f t="shared" si="262"/>
        <v>10.749999999999991</v>
      </c>
      <c r="BJ310" s="69">
        <f t="shared" si="262"/>
        <v>10.929999999999991</v>
      </c>
      <c r="BK310" s="3"/>
      <c r="BL310" s="3"/>
      <c r="BM310" s="3"/>
      <c r="BN310" s="3"/>
      <c r="BO310" s="3"/>
      <c r="BP310" s="3"/>
      <c r="BQ310" s="3"/>
      <c r="BR310" s="3"/>
    </row>
    <row r="311" spans="1:73" s="15" customFormat="1" ht="15.95" customHeight="1" outlineLevel="2" x14ac:dyDescent="0.3">
      <c r="A311" s="297">
        <v>17</v>
      </c>
      <c r="B311" s="43" t="s">
        <v>437</v>
      </c>
      <c r="C311" s="108" t="s">
        <v>505</v>
      </c>
      <c r="D311" s="297" t="s">
        <v>120</v>
      </c>
      <c r="E311" s="44" t="s">
        <v>43</v>
      </c>
      <c r="F311" s="299" t="s">
        <v>43</v>
      </c>
      <c r="G311" s="43" t="s">
        <v>107</v>
      </c>
      <c r="H311" s="46">
        <v>8.4000000000000005E-2</v>
      </c>
      <c r="I311" s="220">
        <v>0.7</v>
      </c>
      <c r="J311" s="69">
        <v>20</v>
      </c>
      <c r="K311" s="238">
        <f t="shared" si="216"/>
        <v>1.1759999999999999</v>
      </c>
      <c r="L311" s="69">
        <f>(K311+0.12)</f>
        <v>1.2959999999999998</v>
      </c>
      <c r="M311" s="69">
        <f t="shared" ref="M311:BR311" si="263">(L311+0.12)</f>
        <v>1.4159999999999999</v>
      </c>
      <c r="N311" s="69">
        <f t="shared" si="263"/>
        <v>1.536</v>
      </c>
      <c r="O311" s="69">
        <f t="shared" si="263"/>
        <v>1.6560000000000001</v>
      </c>
      <c r="P311" s="69">
        <f t="shared" si="263"/>
        <v>1.7760000000000002</v>
      </c>
      <c r="Q311" s="69">
        <f t="shared" si="263"/>
        <v>1.8960000000000004</v>
      </c>
      <c r="R311" s="69">
        <f t="shared" si="263"/>
        <v>2.0160000000000005</v>
      </c>
      <c r="S311" s="69">
        <f t="shared" si="263"/>
        <v>2.1360000000000006</v>
      </c>
      <c r="T311" s="69">
        <f t="shared" si="263"/>
        <v>2.2560000000000007</v>
      </c>
      <c r="U311" s="69">
        <f t="shared" si="263"/>
        <v>2.3760000000000008</v>
      </c>
      <c r="V311" s="69">
        <f t="shared" si="263"/>
        <v>2.4960000000000009</v>
      </c>
      <c r="W311" s="69">
        <f t="shared" si="263"/>
        <v>2.616000000000001</v>
      </c>
      <c r="X311" s="69">
        <f t="shared" si="263"/>
        <v>2.7360000000000011</v>
      </c>
      <c r="Y311" s="69">
        <f t="shared" si="263"/>
        <v>2.8560000000000012</v>
      </c>
      <c r="Z311" s="69">
        <f t="shared" si="263"/>
        <v>2.9760000000000013</v>
      </c>
      <c r="AA311" s="69">
        <f t="shared" si="263"/>
        <v>3.0960000000000014</v>
      </c>
      <c r="AB311" s="69">
        <f t="shared" si="263"/>
        <v>3.2160000000000015</v>
      </c>
      <c r="AC311" s="69">
        <f t="shared" si="263"/>
        <v>3.3360000000000016</v>
      </c>
      <c r="AD311" s="69">
        <f t="shared" si="263"/>
        <v>3.4560000000000017</v>
      </c>
      <c r="AE311" s="69">
        <f t="shared" si="263"/>
        <v>3.5760000000000018</v>
      </c>
      <c r="AF311" s="69">
        <f t="shared" si="263"/>
        <v>3.696000000000002</v>
      </c>
      <c r="AG311" s="69">
        <f t="shared" si="263"/>
        <v>3.8160000000000021</v>
      </c>
      <c r="AH311" s="69">
        <f t="shared" si="263"/>
        <v>3.9360000000000022</v>
      </c>
      <c r="AI311" s="69">
        <f t="shared" si="263"/>
        <v>4.0560000000000018</v>
      </c>
      <c r="AJ311" s="69">
        <f t="shared" si="263"/>
        <v>4.1760000000000019</v>
      </c>
      <c r="AK311" s="69">
        <f t="shared" si="263"/>
        <v>4.296000000000002</v>
      </c>
      <c r="AL311" s="69">
        <f t="shared" si="263"/>
        <v>4.4160000000000021</v>
      </c>
      <c r="AM311" s="69">
        <f t="shared" si="263"/>
        <v>4.5360000000000023</v>
      </c>
      <c r="AN311" s="69">
        <f t="shared" si="263"/>
        <v>4.6560000000000024</v>
      </c>
      <c r="AO311" s="69">
        <f t="shared" si="263"/>
        <v>4.7760000000000025</v>
      </c>
      <c r="AP311" s="69">
        <f t="shared" si="263"/>
        <v>4.8960000000000026</v>
      </c>
      <c r="AQ311" s="69">
        <f t="shared" si="263"/>
        <v>5.0160000000000027</v>
      </c>
      <c r="AR311" s="69">
        <f t="shared" si="263"/>
        <v>5.1360000000000028</v>
      </c>
      <c r="AS311" s="69">
        <f t="shared" si="263"/>
        <v>5.2560000000000029</v>
      </c>
      <c r="AT311" s="69">
        <f t="shared" si="263"/>
        <v>5.376000000000003</v>
      </c>
      <c r="AU311" s="69">
        <f t="shared" si="263"/>
        <v>5.4960000000000031</v>
      </c>
      <c r="AV311" s="69">
        <f t="shared" si="263"/>
        <v>5.6160000000000032</v>
      </c>
      <c r="AW311" s="69">
        <f t="shared" si="263"/>
        <v>5.7360000000000033</v>
      </c>
      <c r="AX311" s="69">
        <f t="shared" si="263"/>
        <v>5.8560000000000034</v>
      </c>
      <c r="AY311" s="69">
        <f t="shared" si="263"/>
        <v>5.9760000000000035</v>
      </c>
      <c r="AZ311" s="69">
        <f t="shared" si="263"/>
        <v>6.0960000000000036</v>
      </c>
      <c r="BA311" s="69">
        <f t="shared" si="263"/>
        <v>6.2160000000000037</v>
      </c>
      <c r="BB311" s="69">
        <f t="shared" si="263"/>
        <v>6.3360000000000039</v>
      </c>
      <c r="BC311" s="69">
        <f t="shared" si="263"/>
        <v>6.456000000000004</v>
      </c>
      <c r="BD311" s="69">
        <f t="shared" si="263"/>
        <v>6.5760000000000041</v>
      </c>
      <c r="BE311" s="69">
        <f t="shared" si="263"/>
        <v>6.6960000000000042</v>
      </c>
      <c r="BF311" s="69">
        <f t="shared" si="263"/>
        <v>6.8160000000000043</v>
      </c>
      <c r="BG311" s="69">
        <f t="shared" si="263"/>
        <v>6.9360000000000044</v>
      </c>
      <c r="BH311" s="69">
        <f t="shared" si="263"/>
        <v>7.0560000000000045</v>
      </c>
      <c r="BI311" s="69">
        <f t="shared" si="263"/>
        <v>7.1760000000000046</v>
      </c>
      <c r="BJ311" s="69">
        <f t="shared" si="263"/>
        <v>7.2960000000000047</v>
      </c>
      <c r="BK311" s="69">
        <f t="shared" si="263"/>
        <v>7.4160000000000048</v>
      </c>
      <c r="BL311" s="69">
        <f t="shared" si="263"/>
        <v>7.5360000000000049</v>
      </c>
      <c r="BM311" s="69">
        <f t="shared" si="263"/>
        <v>7.656000000000005</v>
      </c>
      <c r="BN311" s="69">
        <f t="shared" si="263"/>
        <v>7.7760000000000051</v>
      </c>
      <c r="BO311" s="69">
        <f t="shared" si="263"/>
        <v>7.8960000000000052</v>
      </c>
      <c r="BP311" s="69">
        <f t="shared" si="263"/>
        <v>8.0160000000000053</v>
      </c>
      <c r="BQ311" s="69">
        <f t="shared" si="263"/>
        <v>8.1360000000000046</v>
      </c>
      <c r="BR311" s="69">
        <f t="shared" si="263"/>
        <v>8.2560000000000038</v>
      </c>
    </row>
    <row r="312" spans="1:73" s="15" customFormat="1" ht="15.95" customHeight="1" outlineLevel="2" x14ac:dyDescent="0.3">
      <c r="A312" s="297">
        <v>18</v>
      </c>
      <c r="B312" s="43" t="s">
        <v>437</v>
      </c>
      <c r="C312" s="108" t="s">
        <v>507</v>
      </c>
      <c r="D312" s="297" t="s">
        <v>120</v>
      </c>
      <c r="E312" s="44" t="s">
        <v>11</v>
      </c>
      <c r="F312" s="42" t="s">
        <v>11</v>
      </c>
      <c r="G312" s="43" t="s">
        <v>107</v>
      </c>
      <c r="H312" s="46">
        <v>0.158</v>
      </c>
      <c r="I312" s="62">
        <v>1</v>
      </c>
      <c r="J312" s="69">
        <v>20</v>
      </c>
      <c r="K312" s="238">
        <f t="shared" si="216"/>
        <v>3.16</v>
      </c>
      <c r="L312" s="69">
        <f>(K312+0.32)</f>
        <v>3.48</v>
      </c>
      <c r="M312" s="69">
        <f t="shared" ref="M312:BE312" si="264">(L312+0.32)</f>
        <v>3.8</v>
      </c>
      <c r="N312" s="69">
        <f t="shared" si="264"/>
        <v>4.12</v>
      </c>
      <c r="O312" s="69">
        <f t="shared" si="264"/>
        <v>4.4400000000000004</v>
      </c>
      <c r="P312" s="69">
        <f t="shared" si="264"/>
        <v>4.7600000000000007</v>
      </c>
      <c r="Q312" s="69">
        <f t="shared" si="264"/>
        <v>5.080000000000001</v>
      </c>
      <c r="R312" s="69">
        <f t="shared" si="264"/>
        <v>5.4000000000000012</v>
      </c>
      <c r="S312" s="69">
        <f t="shared" si="264"/>
        <v>5.7200000000000015</v>
      </c>
      <c r="T312" s="69">
        <f t="shared" si="264"/>
        <v>6.0400000000000018</v>
      </c>
      <c r="U312" s="69">
        <f t="shared" si="264"/>
        <v>6.3600000000000021</v>
      </c>
      <c r="V312" s="69">
        <f t="shared" si="264"/>
        <v>6.6800000000000024</v>
      </c>
      <c r="W312" s="69">
        <f t="shared" si="264"/>
        <v>7.0000000000000027</v>
      </c>
      <c r="X312" s="69">
        <f t="shared" si="264"/>
        <v>7.3200000000000029</v>
      </c>
      <c r="Y312" s="69">
        <f t="shared" si="264"/>
        <v>7.6400000000000032</v>
      </c>
      <c r="Z312" s="69">
        <f t="shared" si="264"/>
        <v>7.9600000000000035</v>
      </c>
      <c r="AA312" s="69">
        <f t="shared" si="264"/>
        <v>8.2800000000000029</v>
      </c>
      <c r="AB312" s="69">
        <f t="shared" si="264"/>
        <v>8.6000000000000032</v>
      </c>
      <c r="AC312" s="69">
        <f t="shared" si="264"/>
        <v>8.9200000000000035</v>
      </c>
      <c r="AD312" s="69">
        <f t="shared" si="264"/>
        <v>9.2400000000000038</v>
      </c>
      <c r="AE312" s="69">
        <f t="shared" si="264"/>
        <v>9.5600000000000041</v>
      </c>
      <c r="AF312" s="69">
        <f t="shared" si="264"/>
        <v>9.8800000000000043</v>
      </c>
      <c r="AG312" s="69">
        <f t="shared" si="264"/>
        <v>10.200000000000005</v>
      </c>
      <c r="AH312" s="69">
        <f t="shared" si="264"/>
        <v>10.520000000000005</v>
      </c>
      <c r="AI312" s="69">
        <f t="shared" si="264"/>
        <v>10.840000000000005</v>
      </c>
      <c r="AJ312" s="69">
        <f t="shared" si="264"/>
        <v>11.160000000000005</v>
      </c>
      <c r="AK312" s="69">
        <f t="shared" si="264"/>
        <v>11.480000000000006</v>
      </c>
      <c r="AL312" s="69">
        <f t="shared" si="264"/>
        <v>11.800000000000006</v>
      </c>
      <c r="AM312" s="69">
        <f t="shared" si="264"/>
        <v>12.120000000000006</v>
      </c>
      <c r="AN312" s="69">
        <f t="shared" si="264"/>
        <v>12.440000000000007</v>
      </c>
      <c r="AO312" s="69">
        <f t="shared" si="264"/>
        <v>12.760000000000007</v>
      </c>
      <c r="AP312" s="69">
        <f t="shared" si="264"/>
        <v>13.080000000000007</v>
      </c>
      <c r="AQ312" s="69">
        <f t="shared" si="264"/>
        <v>13.400000000000007</v>
      </c>
      <c r="AR312" s="69">
        <f t="shared" si="264"/>
        <v>13.720000000000008</v>
      </c>
      <c r="AS312" s="69">
        <f t="shared" si="264"/>
        <v>14.040000000000008</v>
      </c>
      <c r="AT312" s="69">
        <f t="shared" si="264"/>
        <v>14.360000000000008</v>
      </c>
      <c r="AU312" s="69">
        <f t="shared" si="264"/>
        <v>14.680000000000009</v>
      </c>
      <c r="AV312" s="69">
        <f t="shared" si="264"/>
        <v>15.000000000000009</v>
      </c>
      <c r="AW312" s="69">
        <f t="shared" si="264"/>
        <v>15.320000000000009</v>
      </c>
      <c r="AX312" s="69">
        <f t="shared" si="264"/>
        <v>15.640000000000009</v>
      </c>
      <c r="AY312" s="69">
        <f t="shared" si="264"/>
        <v>15.96000000000001</v>
      </c>
      <c r="AZ312" s="69">
        <f t="shared" si="264"/>
        <v>16.280000000000008</v>
      </c>
      <c r="BA312" s="69">
        <f t="shared" si="264"/>
        <v>16.600000000000009</v>
      </c>
      <c r="BB312" s="69">
        <f t="shared" si="264"/>
        <v>16.920000000000009</v>
      </c>
      <c r="BC312" s="69">
        <f t="shared" si="264"/>
        <v>17.240000000000009</v>
      </c>
      <c r="BD312" s="69">
        <f t="shared" si="264"/>
        <v>17.560000000000009</v>
      </c>
      <c r="BE312" s="69">
        <f t="shared" si="264"/>
        <v>17.88000000000001</v>
      </c>
      <c r="BF312" s="69"/>
      <c r="BG312" s="69"/>
      <c r="BH312" s="69"/>
      <c r="BI312" s="69"/>
      <c r="BJ312" s="69"/>
      <c r="BK312" s="3"/>
      <c r="BL312" s="3"/>
      <c r="BM312" s="3"/>
      <c r="BN312" s="3"/>
      <c r="BO312" s="3"/>
      <c r="BP312" s="3"/>
      <c r="BQ312" s="3"/>
      <c r="BR312" s="3"/>
    </row>
    <row r="313" spans="1:73" s="15" customFormat="1" ht="15.95" customHeight="1" outlineLevel="2" x14ac:dyDescent="0.3">
      <c r="A313" s="297">
        <v>19</v>
      </c>
      <c r="B313" s="43" t="s">
        <v>437</v>
      </c>
      <c r="C313" s="108" t="s">
        <v>515</v>
      </c>
      <c r="D313" s="297" t="s">
        <v>122</v>
      </c>
      <c r="E313" s="44" t="s">
        <v>43</v>
      </c>
      <c r="F313" s="42" t="s">
        <v>43</v>
      </c>
      <c r="G313" s="135" t="s">
        <v>54</v>
      </c>
      <c r="H313" s="46">
        <v>0.55400000000000005</v>
      </c>
      <c r="I313" s="220">
        <v>0.7</v>
      </c>
      <c r="J313" s="69">
        <v>20</v>
      </c>
      <c r="K313" s="238">
        <f t="shared" si="216"/>
        <v>7.7560000000000002</v>
      </c>
      <c r="L313" s="69">
        <f>(K313+0.78)</f>
        <v>8.5359999999999996</v>
      </c>
      <c r="M313" s="69">
        <f t="shared" ref="M313:BN313" si="265">(L313+0.78)</f>
        <v>9.3159999999999989</v>
      </c>
      <c r="N313" s="69">
        <f t="shared" si="265"/>
        <v>10.095999999999998</v>
      </c>
      <c r="O313" s="69">
        <f t="shared" si="265"/>
        <v>10.875999999999998</v>
      </c>
      <c r="P313" s="69">
        <f t="shared" si="265"/>
        <v>11.655999999999997</v>
      </c>
      <c r="Q313" s="69">
        <f t="shared" si="265"/>
        <v>12.435999999999996</v>
      </c>
      <c r="R313" s="69">
        <f t="shared" si="265"/>
        <v>13.215999999999996</v>
      </c>
      <c r="S313" s="69">
        <f t="shared" si="265"/>
        <v>13.995999999999995</v>
      </c>
      <c r="T313" s="69">
        <f t="shared" si="265"/>
        <v>14.775999999999994</v>
      </c>
      <c r="U313" s="69">
        <f t="shared" si="265"/>
        <v>15.555999999999994</v>
      </c>
      <c r="V313" s="69">
        <f t="shared" si="265"/>
        <v>16.335999999999995</v>
      </c>
      <c r="W313" s="69">
        <f t="shared" si="265"/>
        <v>17.115999999999996</v>
      </c>
      <c r="X313" s="69">
        <f t="shared" si="265"/>
        <v>17.895999999999997</v>
      </c>
      <c r="Y313" s="69">
        <f t="shared" si="265"/>
        <v>18.675999999999998</v>
      </c>
      <c r="Z313" s="69">
        <f t="shared" si="265"/>
        <v>19.456</v>
      </c>
      <c r="AA313" s="69">
        <f t="shared" si="265"/>
        <v>20.236000000000001</v>
      </c>
      <c r="AB313" s="69">
        <f t="shared" si="265"/>
        <v>21.016000000000002</v>
      </c>
      <c r="AC313" s="69">
        <f t="shared" si="265"/>
        <v>21.796000000000003</v>
      </c>
      <c r="AD313" s="69">
        <f t="shared" si="265"/>
        <v>22.576000000000004</v>
      </c>
      <c r="AE313" s="69">
        <f t="shared" si="265"/>
        <v>23.356000000000005</v>
      </c>
      <c r="AF313" s="69">
        <f t="shared" si="265"/>
        <v>24.136000000000006</v>
      </c>
      <c r="AG313" s="69">
        <f t="shared" si="265"/>
        <v>24.916000000000007</v>
      </c>
      <c r="AH313" s="69">
        <f t="shared" si="265"/>
        <v>25.696000000000009</v>
      </c>
      <c r="AI313" s="69">
        <f t="shared" si="265"/>
        <v>26.47600000000001</v>
      </c>
      <c r="AJ313" s="69">
        <f t="shared" si="265"/>
        <v>27.256000000000011</v>
      </c>
      <c r="AK313" s="69">
        <f t="shared" si="265"/>
        <v>28.036000000000012</v>
      </c>
      <c r="AL313" s="69">
        <f t="shared" si="265"/>
        <v>28.816000000000013</v>
      </c>
      <c r="AM313" s="69">
        <f t="shared" si="265"/>
        <v>29.596000000000014</v>
      </c>
      <c r="AN313" s="69">
        <f t="shared" si="265"/>
        <v>30.376000000000015</v>
      </c>
      <c r="AO313" s="69">
        <f t="shared" si="265"/>
        <v>31.156000000000017</v>
      </c>
      <c r="AP313" s="69">
        <f t="shared" si="265"/>
        <v>31.936000000000018</v>
      </c>
      <c r="AQ313" s="69">
        <f t="shared" si="265"/>
        <v>32.716000000000015</v>
      </c>
      <c r="AR313" s="69">
        <f t="shared" si="265"/>
        <v>33.496000000000016</v>
      </c>
      <c r="AS313" s="69">
        <f t="shared" si="265"/>
        <v>34.276000000000018</v>
      </c>
      <c r="AT313" s="69">
        <f t="shared" si="265"/>
        <v>35.056000000000019</v>
      </c>
      <c r="AU313" s="69">
        <f t="shared" si="265"/>
        <v>35.83600000000002</v>
      </c>
      <c r="AV313" s="69">
        <f t="shared" si="265"/>
        <v>36.616000000000021</v>
      </c>
      <c r="AW313" s="69">
        <f t="shared" si="265"/>
        <v>37.396000000000022</v>
      </c>
      <c r="AX313" s="69">
        <f t="shared" si="265"/>
        <v>38.176000000000023</v>
      </c>
      <c r="AY313" s="69">
        <f t="shared" si="265"/>
        <v>38.956000000000024</v>
      </c>
      <c r="AZ313" s="69">
        <f t="shared" si="265"/>
        <v>39.736000000000026</v>
      </c>
      <c r="BA313" s="69">
        <f t="shared" si="265"/>
        <v>40.516000000000027</v>
      </c>
      <c r="BB313" s="69">
        <f t="shared" si="265"/>
        <v>41.296000000000028</v>
      </c>
      <c r="BC313" s="69">
        <f t="shared" si="265"/>
        <v>42.076000000000029</v>
      </c>
      <c r="BD313" s="69">
        <f t="shared" si="265"/>
        <v>42.85600000000003</v>
      </c>
      <c r="BE313" s="69">
        <f t="shared" si="265"/>
        <v>43.636000000000031</v>
      </c>
      <c r="BF313" s="69">
        <f t="shared" si="265"/>
        <v>44.416000000000032</v>
      </c>
      <c r="BG313" s="69">
        <f t="shared" si="265"/>
        <v>45.196000000000033</v>
      </c>
      <c r="BH313" s="69">
        <f t="shared" si="265"/>
        <v>45.976000000000035</v>
      </c>
      <c r="BI313" s="69">
        <f t="shared" si="265"/>
        <v>46.756000000000036</v>
      </c>
      <c r="BJ313" s="69">
        <f t="shared" si="265"/>
        <v>47.536000000000037</v>
      </c>
      <c r="BK313" s="69">
        <f t="shared" si="265"/>
        <v>48.316000000000038</v>
      </c>
      <c r="BL313" s="69">
        <f t="shared" si="265"/>
        <v>49.096000000000039</v>
      </c>
      <c r="BM313" s="69">
        <f t="shared" si="265"/>
        <v>49.87600000000004</v>
      </c>
      <c r="BN313" s="69">
        <f t="shared" si="265"/>
        <v>50.656000000000041</v>
      </c>
      <c r="BO313" s="3"/>
      <c r="BP313" s="3"/>
      <c r="BQ313" s="3"/>
      <c r="BR313" s="3"/>
    </row>
    <row r="314" spans="1:73" s="15" customFormat="1" ht="15.95" customHeight="1" outlineLevel="2" x14ac:dyDescent="0.3">
      <c r="A314" s="297">
        <v>20</v>
      </c>
      <c r="B314" s="43" t="s">
        <v>437</v>
      </c>
      <c r="C314" s="32" t="s">
        <v>533</v>
      </c>
      <c r="D314" s="32" t="s">
        <v>141</v>
      </c>
      <c r="E314" s="49" t="s">
        <v>23</v>
      </c>
      <c r="F314" s="300" t="s">
        <v>23</v>
      </c>
      <c r="G314" s="43" t="s">
        <v>30</v>
      </c>
      <c r="H314" s="32">
        <v>4.367</v>
      </c>
      <c r="I314" s="220">
        <v>0.7</v>
      </c>
      <c r="J314" s="69">
        <v>20</v>
      </c>
      <c r="K314" s="238">
        <f t="shared" si="216"/>
        <v>61.137999999999991</v>
      </c>
      <c r="L314" s="69">
        <f>(K314+6.11)</f>
        <v>67.24799999999999</v>
      </c>
      <c r="M314" s="69">
        <f t="shared" ref="M314:BR314" si="266">(L314+6.11)</f>
        <v>73.35799999999999</v>
      </c>
      <c r="N314" s="69">
        <f t="shared" si="266"/>
        <v>79.467999999999989</v>
      </c>
      <c r="O314" s="69">
        <f t="shared" si="266"/>
        <v>85.577999999999989</v>
      </c>
      <c r="P314" s="69">
        <f t="shared" si="266"/>
        <v>91.687999999999988</v>
      </c>
      <c r="Q314" s="69">
        <f t="shared" si="266"/>
        <v>97.797999999999988</v>
      </c>
      <c r="R314" s="69">
        <f t="shared" si="266"/>
        <v>103.90799999999999</v>
      </c>
      <c r="S314" s="69">
        <f t="shared" si="266"/>
        <v>110.01799999999999</v>
      </c>
      <c r="T314" s="69">
        <f t="shared" si="266"/>
        <v>116.12799999999999</v>
      </c>
      <c r="U314" s="69">
        <f t="shared" si="266"/>
        <v>122.23799999999999</v>
      </c>
      <c r="V314" s="69">
        <f t="shared" si="266"/>
        <v>128.34799999999998</v>
      </c>
      <c r="W314" s="69">
        <f t="shared" si="266"/>
        <v>134.458</v>
      </c>
      <c r="X314" s="69">
        <f t="shared" si="266"/>
        <v>140.56800000000001</v>
      </c>
      <c r="Y314" s="69">
        <f t="shared" si="266"/>
        <v>146.67800000000003</v>
      </c>
      <c r="Z314" s="69">
        <f t="shared" si="266"/>
        <v>152.78800000000004</v>
      </c>
      <c r="AA314" s="69">
        <f t="shared" si="266"/>
        <v>158.89800000000005</v>
      </c>
      <c r="AB314" s="69">
        <f t="shared" si="266"/>
        <v>165.00800000000007</v>
      </c>
      <c r="AC314" s="69">
        <f t="shared" si="266"/>
        <v>171.11800000000008</v>
      </c>
      <c r="AD314" s="69">
        <f t="shared" si="266"/>
        <v>177.22800000000009</v>
      </c>
      <c r="AE314" s="69">
        <f t="shared" si="266"/>
        <v>183.33800000000011</v>
      </c>
      <c r="AF314" s="69">
        <f t="shared" si="266"/>
        <v>189.44800000000012</v>
      </c>
      <c r="AG314" s="69">
        <f t="shared" si="266"/>
        <v>195.55800000000013</v>
      </c>
      <c r="AH314" s="69">
        <f t="shared" si="266"/>
        <v>201.66800000000015</v>
      </c>
      <c r="AI314" s="69">
        <f t="shared" si="266"/>
        <v>207.77800000000016</v>
      </c>
      <c r="AJ314" s="69">
        <f t="shared" si="266"/>
        <v>213.88800000000018</v>
      </c>
      <c r="AK314" s="69">
        <f t="shared" si="266"/>
        <v>219.99800000000019</v>
      </c>
      <c r="AL314" s="69">
        <f t="shared" si="266"/>
        <v>226.1080000000002</v>
      </c>
      <c r="AM314" s="69">
        <f t="shared" si="266"/>
        <v>232.21800000000022</v>
      </c>
      <c r="AN314" s="69">
        <f t="shared" si="266"/>
        <v>238.32800000000023</v>
      </c>
      <c r="AO314" s="69">
        <f t="shared" si="266"/>
        <v>244.43800000000024</v>
      </c>
      <c r="AP314" s="69">
        <f t="shared" si="266"/>
        <v>250.54800000000026</v>
      </c>
      <c r="AQ314" s="69">
        <f t="shared" si="266"/>
        <v>256.65800000000024</v>
      </c>
      <c r="AR314" s="69">
        <f t="shared" si="266"/>
        <v>262.76800000000026</v>
      </c>
      <c r="AS314" s="69">
        <f t="shared" si="266"/>
        <v>268.87800000000027</v>
      </c>
      <c r="AT314" s="69">
        <f t="shared" si="266"/>
        <v>274.98800000000028</v>
      </c>
      <c r="AU314" s="69">
        <f t="shared" si="266"/>
        <v>281.0980000000003</v>
      </c>
      <c r="AV314" s="69">
        <f t="shared" si="266"/>
        <v>287.20800000000031</v>
      </c>
      <c r="AW314" s="69">
        <f t="shared" si="266"/>
        <v>293.31800000000032</v>
      </c>
      <c r="AX314" s="69">
        <f t="shared" si="266"/>
        <v>299.42800000000034</v>
      </c>
      <c r="AY314" s="69">
        <f t="shared" si="266"/>
        <v>305.53800000000035</v>
      </c>
      <c r="AZ314" s="69">
        <f t="shared" si="266"/>
        <v>311.64800000000037</v>
      </c>
      <c r="BA314" s="69">
        <f t="shared" si="266"/>
        <v>317.75800000000038</v>
      </c>
      <c r="BB314" s="69">
        <f t="shared" si="266"/>
        <v>323.86800000000039</v>
      </c>
      <c r="BC314" s="69">
        <f t="shared" si="266"/>
        <v>329.97800000000041</v>
      </c>
      <c r="BD314" s="69">
        <f t="shared" si="266"/>
        <v>336.08800000000042</v>
      </c>
      <c r="BE314" s="69">
        <f t="shared" si="266"/>
        <v>342.19800000000043</v>
      </c>
      <c r="BF314" s="69">
        <f t="shared" si="266"/>
        <v>348.30800000000045</v>
      </c>
      <c r="BG314" s="69">
        <f t="shared" si="266"/>
        <v>354.41800000000046</v>
      </c>
      <c r="BH314" s="69">
        <f t="shared" si="266"/>
        <v>360.52800000000047</v>
      </c>
      <c r="BI314" s="69">
        <f t="shared" si="266"/>
        <v>366.63800000000049</v>
      </c>
      <c r="BJ314" s="69">
        <f t="shared" si="266"/>
        <v>372.7480000000005</v>
      </c>
      <c r="BK314" s="69">
        <f t="shared" si="266"/>
        <v>378.85800000000052</v>
      </c>
      <c r="BL314" s="69">
        <f t="shared" si="266"/>
        <v>384.96800000000053</v>
      </c>
      <c r="BM314" s="69">
        <f t="shared" si="266"/>
        <v>391.07800000000054</v>
      </c>
      <c r="BN314" s="69">
        <f t="shared" si="266"/>
        <v>397.18800000000056</v>
      </c>
      <c r="BO314" s="69">
        <f t="shared" si="266"/>
        <v>403.29800000000057</v>
      </c>
      <c r="BP314" s="69">
        <f t="shared" si="266"/>
        <v>409.40800000000058</v>
      </c>
      <c r="BQ314" s="69">
        <f t="shared" si="266"/>
        <v>415.5180000000006</v>
      </c>
      <c r="BR314" s="69">
        <f t="shared" si="266"/>
        <v>421.62800000000061</v>
      </c>
    </row>
    <row r="315" spans="1:73" s="15" customFormat="1" ht="15.95" customHeight="1" outlineLevel="2" x14ac:dyDescent="0.3">
      <c r="A315" s="297">
        <v>21</v>
      </c>
      <c r="B315" s="43" t="s">
        <v>437</v>
      </c>
      <c r="C315" s="108" t="s">
        <v>489</v>
      </c>
      <c r="D315" s="297" t="s">
        <v>120</v>
      </c>
      <c r="E315" s="44" t="s">
        <v>11</v>
      </c>
      <c r="F315" s="42" t="s">
        <v>11</v>
      </c>
      <c r="G315" s="43" t="s">
        <v>107</v>
      </c>
      <c r="H315" s="121">
        <v>0.3</v>
      </c>
      <c r="I315" s="62">
        <v>1</v>
      </c>
      <c r="J315" s="69">
        <v>20</v>
      </c>
      <c r="K315" s="238">
        <f t="shared" si="216"/>
        <v>6</v>
      </c>
      <c r="L315" s="69">
        <f>(K315+0.6)</f>
        <v>6.6</v>
      </c>
      <c r="M315" s="69">
        <f t="shared" ref="M315:AY315" si="267">(L315+0.6)</f>
        <v>7.1999999999999993</v>
      </c>
      <c r="N315" s="69">
        <f t="shared" si="267"/>
        <v>7.7999999999999989</v>
      </c>
      <c r="O315" s="69">
        <f t="shared" si="267"/>
        <v>8.3999999999999986</v>
      </c>
      <c r="P315" s="69">
        <f t="shared" si="267"/>
        <v>8.9999999999999982</v>
      </c>
      <c r="Q315" s="69">
        <f t="shared" si="267"/>
        <v>9.5999999999999979</v>
      </c>
      <c r="R315" s="69">
        <f t="shared" si="267"/>
        <v>10.199999999999998</v>
      </c>
      <c r="S315" s="69">
        <f t="shared" si="267"/>
        <v>10.799999999999997</v>
      </c>
      <c r="T315" s="69">
        <f t="shared" si="267"/>
        <v>11.399999999999997</v>
      </c>
      <c r="U315" s="69">
        <f t="shared" si="267"/>
        <v>11.999999999999996</v>
      </c>
      <c r="V315" s="69">
        <f t="shared" si="267"/>
        <v>12.599999999999996</v>
      </c>
      <c r="W315" s="69">
        <f t="shared" si="267"/>
        <v>13.199999999999996</v>
      </c>
      <c r="X315" s="69">
        <f t="shared" si="267"/>
        <v>13.799999999999995</v>
      </c>
      <c r="Y315" s="69">
        <f t="shared" si="267"/>
        <v>14.399999999999995</v>
      </c>
      <c r="Z315" s="69">
        <f t="shared" si="267"/>
        <v>14.999999999999995</v>
      </c>
      <c r="AA315" s="69">
        <f t="shared" si="267"/>
        <v>15.599999999999994</v>
      </c>
      <c r="AB315" s="69">
        <f t="shared" si="267"/>
        <v>16.199999999999996</v>
      </c>
      <c r="AC315" s="69">
        <f t="shared" si="267"/>
        <v>16.799999999999997</v>
      </c>
      <c r="AD315" s="69">
        <f t="shared" si="267"/>
        <v>17.399999999999999</v>
      </c>
      <c r="AE315" s="69">
        <f t="shared" si="267"/>
        <v>18</v>
      </c>
      <c r="AF315" s="69">
        <f t="shared" si="267"/>
        <v>18.600000000000001</v>
      </c>
      <c r="AG315" s="69">
        <f t="shared" si="267"/>
        <v>19.200000000000003</v>
      </c>
      <c r="AH315" s="69">
        <f t="shared" si="267"/>
        <v>19.800000000000004</v>
      </c>
      <c r="AI315" s="69">
        <f t="shared" si="267"/>
        <v>20.400000000000006</v>
      </c>
      <c r="AJ315" s="69">
        <f t="shared" si="267"/>
        <v>21.000000000000007</v>
      </c>
      <c r="AK315" s="69">
        <f t="shared" si="267"/>
        <v>21.600000000000009</v>
      </c>
      <c r="AL315" s="69">
        <f t="shared" si="267"/>
        <v>22.20000000000001</v>
      </c>
      <c r="AM315" s="69">
        <f t="shared" si="267"/>
        <v>22.800000000000011</v>
      </c>
      <c r="AN315" s="69">
        <f t="shared" si="267"/>
        <v>23.400000000000013</v>
      </c>
      <c r="AO315" s="69">
        <f t="shared" si="267"/>
        <v>24.000000000000014</v>
      </c>
      <c r="AP315" s="69">
        <f t="shared" si="267"/>
        <v>24.600000000000016</v>
      </c>
      <c r="AQ315" s="69">
        <f t="shared" si="267"/>
        <v>25.200000000000017</v>
      </c>
      <c r="AR315" s="69">
        <f t="shared" si="267"/>
        <v>25.800000000000018</v>
      </c>
      <c r="AS315" s="69">
        <f t="shared" si="267"/>
        <v>26.40000000000002</v>
      </c>
      <c r="AT315" s="69">
        <f t="shared" si="267"/>
        <v>27.000000000000021</v>
      </c>
      <c r="AU315" s="69">
        <f t="shared" si="267"/>
        <v>27.600000000000023</v>
      </c>
      <c r="AV315" s="69">
        <f t="shared" si="267"/>
        <v>28.200000000000024</v>
      </c>
      <c r="AW315" s="69">
        <f t="shared" si="267"/>
        <v>28.800000000000026</v>
      </c>
      <c r="AX315" s="69">
        <f t="shared" si="267"/>
        <v>29.400000000000027</v>
      </c>
      <c r="AY315" s="69">
        <f t="shared" si="267"/>
        <v>30.000000000000028</v>
      </c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</row>
    <row r="316" spans="1:73" s="15" customFormat="1" ht="15.95" customHeight="1" outlineLevel="2" x14ac:dyDescent="0.3">
      <c r="A316" s="297">
        <v>22</v>
      </c>
      <c r="B316" s="43" t="s">
        <v>437</v>
      </c>
      <c r="C316" s="108" t="s">
        <v>490</v>
      </c>
      <c r="D316" s="297" t="s">
        <v>120</v>
      </c>
      <c r="E316" s="302" t="s">
        <v>11</v>
      </c>
      <c r="F316" s="42" t="s">
        <v>11</v>
      </c>
      <c r="G316" s="43" t="s">
        <v>107</v>
      </c>
      <c r="H316" s="297">
        <v>1.339</v>
      </c>
      <c r="I316" s="62">
        <v>1.2</v>
      </c>
      <c r="J316" s="69">
        <v>20</v>
      </c>
      <c r="K316" s="238">
        <f t="shared" si="216"/>
        <v>32.136000000000003</v>
      </c>
      <c r="L316" s="69">
        <f>(K316+3.21)</f>
        <v>35.346000000000004</v>
      </c>
      <c r="M316" s="69">
        <f t="shared" ref="M316:AO316" si="268">(L316+3.21)</f>
        <v>38.556000000000004</v>
      </c>
      <c r="N316" s="69">
        <f t="shared" si="268"/>
        <v>41.766000000000005</v>
      </c>
      <c r="O316" s="69">
        <f t="shared" si="268"/>
        <v>44.976000000000006</v>
      </c>
      <c r="P316" s="69">
        <f t="shared" si="268"/>
        <v>48.186000000000007</v>
      </c>
      <c r="Q316" s="69">
        <f t="shared" si="268"/>
        <v>51.396000000000008</v>
      </c>
      <c r="R316" s="69">
        <f t="shared" si="268"/>
        <v>54.606000000000009</v>
      </c>
      <c r="S316" s="69">
        <f t="shared" si="268"/>
        <v>57.81600000000001</v>
      </c>
      <c r="T316" s="69">
        <f t="shared" si="268"/>
        <v>61.02600000000001</v>
      </c>
      <c r="U316" s="69">
        <f t="shared" si="268"/>
        <v>64.236000000000004</v>
      </c>
      <c r="V316" s="69">
        <f t="shared" si="268"/>
        <v>67.445999999999998</v>
      </c>
      <c r="W316" s="69">
        <f t="shared" si="268"/>
        <v>70.655999999999992</v>
      </c>
      <c r="X316" s="69">
        <f t="shared" si="268"/>
        <v>73.865999999999985</v>
      </c>
      <c r="Y316" s="69">
        <f t="shared" si="268"/>
        <v>77.075999999999979</v>
      </c>
      <c r="Z316" s="69">
        <f t="shared" si="268"/>
        <v>80.285999999999973</v>
      </c>
      <c r="AA316" s="69">
        <f t="shared" si="268"/>
        <v>83.495999999999967</v>
      </c>
      <c r="AB316" s="69">
        <f t="shared" si="268"/>
        <v>86.70599999999996</v>
      </c>
      <c r="AC316" s="69">
        <f t="shared" si="268"/>
        <v>89.915999999999954</v>
      </c>
      <c r="AD316" s="69">
        <f t="shared" si="268"/>
        <v>93.125999999999948</v>
      </c>
      <c r="AE316" s="69">
        <f t="shared" si="268"/>
        <v>96.335999999999942</v>
      </c>
      <c r="AF316" s="69">
        <f t="shared" si="268"/>
        <v>99.545999999999935</v>
      </c>
      <c r="AG316" s="69">
        <f t="shared" si="268"/>
        <v>102.75599999999993</v>
      </c>
      <c r="AH316" s="69">
        <f t="shared" si="268"/>
        <v>105.96599999999992</v>
      </c>
      <c r="AI316" s="69">
        <f t="shared" si="268"/>
        <v>109.17599999999992</v>
      </c>
      <c r="AJ316" s="69">
        <f t="shared" si="268"/>
        <v>112.38599999999991</v>
      </c>
      <c r="AK316" s="69">
        <f t="shared" si="268"/>
        <v>115.5959999999999</v>
      </c>
      <c r="AL316" s="69">
        <f t="shared" si="268"/>
        <v>118.8059999999999</v>
      </c>
      <c r="AM316" s="69">
        <f t="shared" si="268"/>
        <v>122.01599999999989</v>
      </c>
      <c r="AN316" s="69">
        <f t="shared" si="268"/>
        <v>125.22599999999989</v>
      </c>
      <c r="AO316" s="69">
        <f t="shared" si="268"/>
        <v>128.43599999999989</v>
      </c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</row>
    <row r="317" spans="1:73" s="15" customFormat="1" ht="15.95" customHeight="1" outlineLevel="2" x14ac:dyDescent="0.3">
      <c r="A317" s="297">
        <v>23</v>
      </c>
      <c r="B317" s="43" t="s">
        <v>437</v>
      </c>
      <c r="C317" s="32" t="s">
        <v>625</v>
      </c>
      <c r="D317" s="32" t="s">
        <v>626</v>
      </c>
      <c r="E317" s="44"/>
      <c r="F317" s="300" t="s">
        <v>43</v>
      </c>
      <c r="G317" s="174" t="s">
        <v>54</v>
      </c>
      <c r="H317" s="121">
        <v>2.69</v>
      </c>
      <c r="I317" s="220">
        <v>0.7</v>
      </c>
      <c r="J317" s="69">
        <v>20</v>
      </c>
      <c r="K317" s="238">
        <f t="shared" si="216"/>
        <v>37.659999999999997</v>
      </c>
      <c r="L317" s="69">
        <f>(K317+3.77)</f>
        <v>41.43</v>
      </c>
      <c r="M317" s="69">
        <f t="shared" ref="M317:BU317" si="269">(L317+3.77)</f>
        <v>45.2</v>
      </c>
      <c r="N317" s="69">
        <f t="shared" si="269"/>
        <v>48.970000000000006</v>
      </c>
      <c r="O317" s="69">
        <f t="shared" si="269"/>
        <v>52.740000000000009</v>
      </c>
      <c r="P317" s="69">
        <f t="shared" si="269"/>
        <v>56.510000000000012</v>
      </c>
      <c r="Q317" s="69">
        <f t="shared" si="269"/>
        <v>60.280000000000015</v>
      </c>
      <c r="R317" s="69">
        <f t="shared" si="269"/>
        <v>64.050000000000011</v>
      </c>
      <c r="S317" s="69">
        <f t="shared" si="269"/>
        <v>67.820000000000007</v>
      </c>
      <c r="T317" s="69">
        <f t="shared" si="269"/>
        <v>71.59</v>
      </c>
      <c r="U317" s="69">
        <f t="shared" si="269"/>
        <v>75.36</v>
      </c>
      <c r="V317" s="69">
        <f t="shared" si="269"/>
        <v>79.13</v>
      </c>
      <c r="W317" s="69">
        <f t="shared" si="269"/>
        <v>82.899999999999991</v>
      </c>
      <c r="X317" s="69">
        <f t="shared" si="269"/>
        <v>86.669999999999987</v>
      </c>
      <c r="Y317" s="69">
        <f t="shared" si="269"/>
        <v>90.439999999999984</v>
      </c>
      <c r="Z317" s="69">
        <f t="shared" si="269"/>
        <v>94.20999999999998</v>
      </c>
      <c r="AA317" s="69">
        <f t="shared" si="269"/>
        <v>97.979999999999976</v>
      </c>
      <c r="AB317" s="69">
        <f t="shared" si="269"/>
        <v>101.74999999999997</v>
      </c>
      <c r="AC317" s="69">
        <f t="shared" si="269"/>
        <v>105.51999999999997</v>
      </c>
      <c r="AD317" s="69">
        <f t="shared" si="269"/>
        <v>109.28999999999996</v>
      </c>
      <c r="AE317" s="69">
        <f t="shared" si="269"/>
        <v>113.05999999999996</v>
      </c>
      <c r="AF317" s="69">
        <f t="shared" si="269"/>
        <v>116.82999999999996</v>
      </c>
      <c r="AG317" s="69">
        <f t="shared" si="269"/>
        <v>120.59999999999995</v>
      </c>
      <c r="AH317" s="69">
        <f t="shared" si="269"/>
        <v>124.36999999999995</v>
      </c>
      <c r="AI317" s="69">
        <f t="shared" si="269"/>
        <v>128.13999999999996</v>
      </c>
      <c r="AJ317" s="69">
        <f t="shared" si="269"/>
        <v>131.90999999999997</v>
      </c>
      <c r="AK317" s="69">
        <f t="shared" si="269"/>
        <v>135.67999999999998</v>
      </c>
      <c r="AL317" s="69">
        <f t="shared" si="269"/>
        <v>139.44999999999999</v>
      </c>
      <c r="AM317" s="69">
        <f t="shared" si="269"/>
        <v>143.22</v>
      </c>
      <c r="AN317" s="69">
        <f t="shared" si="269"/>
        <v>146.99</v>
      </c>
      <c r="AO317" s="69">
        <f t="shared" si="269"/>
        <v>150.76000000000002</v>
      </c>
      <c r="AP317" s="69">
        <f t="shared" si="269"/>
        <v>154.53000000000003</v>
      </c>
      <c r="AQ317" s="69">
        <f t="shared" si="269"/>
        <v>158.30000000000004</v>
      </c>
      <c r="AR317" s="69">
        <f t="shared" si="269"/>
        <v>162.07000000000005</v>
      </c>
      <c r="AS317" s="69">
        <f t="shared" si="269"/>
        <v>165.84000000000006</v>
      </c>
      <c r="AT317" s="69">
        <f t="shared" si="269"/>
        <v>169.61000000000007</v>
      </c>
      <c r="AU317" s="69">
        <f t="shared" si="269"/>
        <v>173.38000000000008</v>
      </c>
      <c r="AV317" s="69">
        <f t="shared" si="269"/>
        <v>177.15000000000009</v>
      </c>
      <c r="AW317" s="69">
        <f t="shared" si="269"/>
        <v>180.9200000000001</v>
      </c>
      <c r="AX317" s="69">
        <f t="shared" si="269"/>
        <v>184.69000000000011</v>
      </c>
      <c r="AY317" s="69">
        <f t="shared" si="269"/>
        <v>188.46000000000012</v>
      </c>
      <c r="AZ317" s="69">
        <f t="shared" si="269"/>
        <v>192.23000000000013</v>
      </c>
      <c r="BA317" s="69">
        <f t="shared" si="269"/>
        <v>196.00000000000014</v>
      </c>
      <c r="BB317" s="69">
        <f t="shared" si="269"/>
        <v>199.77000000000015</v>
      </c>
      <c r="BC317" s="69">
        <f t="shared" si="269"/>
        <v>203.54000000000016</v>
      </c>
      <c r="BD317" s="69">
        <f t="shared" si="269"/>
        <v>207.31000000000017</v>
      </c>
      <c r="BE317" s="69">
        <f t="shared" si="269"/>
        <v>211.08000000000018</v>
      </c>
      <c r="BF317" s="69">
        <f t="shared" si="269"/>
        <v>214.85000000000019</v>
      </c>
      <c r="BG317" s="69">
        <f t="shared" si="269"/>
        <v>218.6200000000002</v>
      </c>
      <c r="BH317" s="69">
        <f t="shared" si="269"/>
        <v>222.39000000000021</v>
      </c>
      <c r="BI317" s="69">
        <f t="shared" si="269"/>
        <v>226.16000000000022</v>
      </c>
      <c r="BJ317" s="69">
        <f t="shared" si="269"/>
        <v>229.93000000000023</v>
      </c>
      <c r="BK317" s="69">
        <f t="shared" si="269"/>
        <v>233.70000000000024</v>
      </c>
      <c r="BL317" s="69">
        <f t="shared" si="269"/>
        <v>237.47000000000025</v>
      </c>
      <c r="BM317" s="69">
        <f t="shared" si="269"/>
        <v>241.24000000000026</v>
      </c>
      <c r="BN317" s="69">
        <f t="shared" si="269"/>
        <v>245.01000000000028</v>
      </c>
      <c r="BO317" s="69">
        <f t="shared" si="269"/>
        <v>248.78000000000029</v>
      </c>
      <c r="BP317" s="69">
        <f t="shared" si="269"/>
        <v>252.5500000000003</v>
      </c>
      <c r="BQ317" s="69">
        <f t="shared" si="269"/>
        <v>256.32000000000028</v>
      </c>
      <c r="BR317" s="69">
        <f t="shared" si="269"/>
        <v>260.09000000000026</v>
      </c>
      <c r="BS317" s="69">
        <f t="shared" si="269"/>
        <v>263.86000000000024</v>
      </c>
      <c r="BT317" s="69">
        <f t="shared" si="269"/>
        <v>267.63000000000022</v>
      </c>
      <c r="BU317" s="69">
        <f t="shared" si="269"/>
        <v>271.4000000000002</v>
      </c>
    </row>
    <row r="318" spans="1:73" s="15" customFormat="1" ht="15.95" customHeight="1" outlineLevel="2" x14ac:dyDescent="0.3">
      <c r="A318" s="297">
        <v>24</v>
      </c>
      <c r="B318" s="43" t="s">
        <v>437</v>
      </c>
      <c r="C318" s="32" t="s">
        <v>627</v>
      </c>
      <c r="D318" s="32" t="s">
        <v>626</v>
      </c>
      <c r="E318" s="44"/>
      <c r="F318" s="300" t="s">
        <v>43</v>
      </c>
      <c r="G318" s="174" t="s">
        <v>54</v>
      </c>
      <c r="H318" s="121">
        <v>1.7</v>
      </c>
      <c r="I318" s="220">
        <v>0.7</v>
      </c>
      <c r="J318" s="69">
        <v>20</v>
      </c>
      <c r="K318" s="238">
        <f t="shared" si="216"/>
        <v>23.799999999999997</v>
      </c>
      <c r="L318" s="69">
        <f>(K318+2.38)</f>
        <v>26.179999999999996</v>
      </c>
      <c r="M318" s="69">
        <f t="shared" ref="M318:BU318" si="270">(L318+2.38)</f>
        <v>28.559999999999995</v>
      </c>
      <c r="N318" s="69">
        <f t="shared" si="270"/>
        <v>30.939999999999994</v>
      </c>
      <c r="O318" s="69">
        <f t="shared" si="270"/>
        <v>33.319999999999993</v>
      </c>
      <c r="P318" s="69">
        <f t="shared" si="270"/>
        <v>35.699999999999996</v>
      </c>
      <c r="Q318" s="69">
        <f t="shared" si="270"/>
        <v>38.08</v>
      </c>
      <c r="R318" s="69">
        <f t="shared" si="270"/>
        <v>40.46</v>
      </c>
      <c r="S318" s="69">
        <f t="shared" si="270"/>
        <v>42.84</v>
      </c>
      <c r="T318" s="69">
        <f t="shared" si="270"/>
        <v>45.220000000000006</v>
      </c>
      <c r="U318" s="69">
        <f t="shared" si="270"/>
        <v>47.600000000000009</v>
      </c>
      <c r="V318" s="69">
        <f t="shared" si="270"/>
        <v>49.980000000000011</v>
      </c>
      <c r="W318" s="69">
        <f t="shared" si="270"/>
        <v>52.360000000000014</v>
      </c>
      <c r="X318" s="69">
        <f t="shared" si="270"/>
        <v>54.740000000000016</v>
      </c>
      <c r="Y318" s="69">
        <f t="shared" si="270"/>
        <v>57.120000000000019</v>
      </c>
      <c r="Z318" s="69">
        <f t="shared" si="270"/>
        <v>59.500000000000021</v>
      </c>
      <c r="AA318" s="69">
        <f t="shared" si="270"/>
        <v>61.880000000000024</v>
      </c>
      <c r="AB318" s="69">
        <f t="shared" si="270"/>
        <v>64.260000000000019</v>
      </c>
      <c r="AC318" s="69">
        <f t="shared" si="270"/>
        <v>66.640000000000015</v>
      </c>
      <c r="AD318" s="69">
        <f t="shared" si="270"/>
        <v>69.02000000000001</v>
      </c>
      <c r="AE318" s="69">
        <f t="shared" si="270"/>
        <v>71.400000000000006</v>
      </c>
      <c r="AF318" s="69">
        <f t="shared" si="270"/>
        <v>73.78</v>
      </c>
      <c r="AG318" s="69">
        <f t="shared" si="270"/>
        <v>76.16</v>
      </c>
      <c r="AH318" s="69">
        <f t="shared" si="270"/>
        <v>78.539999999999992</v>
      </c>
      <c r="AI318" s="69">
        <f t="shared" si="270"/>
        <v>80.919999999999987</v>
      </c>
      <c r="AJ318" s="69">
        <f t="shared" si="270"/>
        <v>83.299999999999983</v>
      </c>
      <c r="AK318" s="69">
        <f t="shared" si="270"/>
        <v>85.679999999999978</v>
      </c>
      <c r="AL318" s="69">
        <f t="shared" si="270"/>
        <v>88.059999999999974</v>
      </c>
      <c r="AM318" s="69">
        <f t="shared" si="270"/>
        <v>90.439999999999969</v>
      </c>
      <c r="AN318" s="69">
        <f t="shared" si="270"/>
        <v>92.819999999999965</v>
      </c>
      <c r="AO318" s="69">
        <f t="shared" si="270"/>
        <v>95.19999999999996</v>
      </c>
      <c r="AP318" s="69">
        <f t="shared" si="270"/>
        <v>97.579999999999956</v>
      </c>
      <c r="AQ318" s="69">
        <f t="shared" si="270"/>
        <v>99.959999999999951</v>
      </c>
      <c r="AR318" s="69">
        <f t="shared" si="270"/>
        <v>102.33999999999995</v>
      </c>
      <c r="AS318" s="69">
        <f t="shared" si="270"/>
        <v>104.71999999999994</v>
      </c>
      <c r="AT318" s="69">
        <f t="shared" si="270"/>
        <v>107.09999999999994</v>
      </c>
      <c r="AU318" s="69">
        <f t="shared" si="270"/>
        <v>109.47999999999993</v>
      </c>
      <c r="AV318" s="69">
        <f t="shared" si="270"/>
        <v>111.85999999999993</v>
      </c>
      <c r="AW318" s="69">
        <f t="shared" si="270"/>
        <v>114.23999999999992</v>
      </c>
      <c r="AX318" s="69">
        <f t="shared" si="270"/>
        <v>116.61999999999992</v>
      </c>
      <c r="AY318" s="69">
        <f t="shared" si="270"/>
        <v>118.99999999999991</v>
      </c>
      <c r="AZ318" s="69">
        <f t="shared" si="270"/>
        <v>121.37999999999991</v>
      </c>
      <c r="BA318" s="69">
        <f t="shared" si="270"/>
        <v>123.75999999999991</v>
      </c>
      <c r="BB318" s="69">
        <f t="shared" si="270"/>
        <v>126.1399999999999</v>
      </c>
      <c r="BC318" s="69">
        <f t="shared" si="270"/>
        <v>128.5199999999999</v>
      </c>
      <c r="BD318" s="69">
        <f t="shared" si="270"/>
        <v>130.89999999999989</v>
      </c>
      <c r="BE318" s="69">
        <f t="shared" si="270"/>
        <v>133.27999999999989</v>
      </c>
      <c r="BF318" s="69">
        <f t="shared" si="270"/>
        <v>135.65999999999988</v>
      </c>
      <c r="BG318" s="69">
        <f t="shared" si="270"/>
        <v>138.03999999999988</v>
      </c>
      <c r="BH318" s="69">
        <f t="shared" si="270"/>
        <v>140.41999999999987</v>
      </c>
      <c r="BI318" s="69">
        <f t="shared" si="270"/>
        <v>142.79999999999987</v>
      </c>
      <c r="BJ318" s="69">
        <f t="shared" si="270"/>
        <v>145.17999999999986</v>
      </c>
      <c r="BK318" s="69">
        <f t="shared" si="270"/>
        <v>147.55999999999986</v>
      </c>
      <c r="BL318" s="69">
        <f t="shared" si="270"/>
        <v>149.93999999999986</v>
      </c>
      <c r="BM318" s="69">
        <f t="shared" si="270"/>
        <v>152.31999999999985</v>
      </c>
      <c r="BN318" s="69">
        <f t="shared" si="270"/>
        <v>154.69999999999985</v>
      </c>
      <c r="BO318" s="69">
        <f t="shared" si="270"/>
        <v>157.07999999999984</v>
      </c>
      <c r="BP318" s="69">
        <f t="shared" si="270"/>
        <v>159.45999999999984</v>
      </c>
      <c r="BQ318" s="69">
        <f t="shared" si="270"/>
        <v>161.83999999999983</v>
      </c>
      <c r="BR318" s="69">
        <f t="shared" si="270"/>
        <v>164.21999999999983</v>
      </c>
      <c r="BS318" s="69">
        <f t="shared" si="270"/>
        <v>166.59999999999982</v>
      </c>
      <c r="BT318" s="69">
        <f t="shared" si="270"/>
        <v>168.97999999999982</v>
      </c>
      <c r="BU318" s="69">
        <f t="shared" si="270"/>
        <v>171.35999999999981</v>
      </c>
    </row>
    <row r="319" spans="1:73" s="15" customFormat="1" ht="15.95" customHeight="1" outlineLevel="2" x14ac:dyDescent="0.3">
      <c r="A319" s="297">
        <v>25</v>
      </c>
      <c r="B319" s="43" t="s">
        <v>437</v>
      </c>
      <c r="C319" s="108" t="s">
        <v>500</v>
      </c>
      <c r="D319" s="297" t="s">
        <v>120</v>
      </c>
      <c r="E319" s="44" t="s">
        <v>23</v>
      </c>
      <c r="F319" s="62" t="s">
        <v>23</v>
      </c>
      <c r="G319" s="45" t="s">
        <v>107</v>
      </c>
      <c r="H319" s="46">
        <v>7.6999999999999999E-2</v>
      </c>
      <c r="I319" s="220">
        <v>0.7</v>
      </c>
      <c r="J319" s="69">
        <v>20</v>
      </c>
      <c r="K319" s="238">
        <f t="shared" si="216"/>
        <v>1.0779999999999998</v>
      </c>
      <c r="L319" s="69">
        <f>(K319+0.11)</f>
        <v>1.1879999999999999</v>
      </c>
      <c r="M319" s="69">
        <f t="shared" ref="M319:AB320" si="271">(L319+0.11)</f>
        <v>1.298</v>
      </c>
      <c r="N319" s="69">
        <f t="shared" si="271"/>
        <v>1.4080000000000001</v>
      </c>
      <c r="O319" s="69">
        <f t="shared" si="271"/>
        <v>1.5180000000000002</v>
      </c>
      <c r="P319" s="69">
        <f t="shared" si="271"/>
        <v>1.6280000000000003</v>
      </c>
      <c r="Q319" s="69">
        <f t="shared" si="271"/>
        <v>1.7380000000000004</v>
      </c>
      <c r="R319" s="69">
        <f t="shared" si="271"/>
        <v>1.8480000000000005</v>
      </c>
      <c r="S319" s="69">
        <f t="shared" si="271"/>
        <v>1.9580000000000006</v>
      </c>
      <c r="T319" s="69">
        <f t="shared" si="271"/>
        <v>2.0680000000000005</v>
      </c>
      <c r="U319" s="69">
        <f t="shared" si="271"/>
        <v>2.1780000000000004</v>
      </c>
      <c r="V319" s="69">
        <f t="shared" si="271"/>
        <v>2.2880000000000003</v>
      </c>
      <c r="W319" s="69">
        <f t="shared" si="271"/>
        <v>2.3980000000000001</v>
      </c>
      <c r="X319" s="69">
        <f t="shared" si="271"/>
        <v>2.508</v>
      </c>
      <c r="Y319" s="69">
        <f t="shared" si="271"/>
        <v>2.6179999999999999</v>
      </c>
      <c r="Z319" s="69">
        <f t="shared" si="271"/>
        <v>2.7279999999999998</v>
      </c>
      <c r="AA319" s="69">
        <f t="shared" si="271"/>
        <v>2.8379999999999996</v>
      </c>
      <c r="AB319" s="69">
        <f t="shared" si="271"/>
        <v>2.9479999999999995</v>
      </c>
      <c r="AC319" s="69">
        <f t="shared" ref="AC319:AR320" si="272">(AB319+0.11)</f>
        <v>3.0579999999999994</v>
      </c>
      <c r="AD319" s="69">
        <f t="shared" si="272"/>
        <v>3.1679999999999993</v>
      </c>
      <c r="AE319" s="69">
        <f t="shared" si="272"/>
        <v>3.2779999999999991</v>
      </c>
      <c r="AF319" s="69">
        <f t="shared" si="272"/>
        <v>3.387999999999999</v>
      </c>
      <c r="AG319" s="69">
        <f t="shared" si="272"/>
        <v>3.4979999999999989</v>
      </c>
      <c r="AH319" s="69">
        <f t="shared" si="272"/>
        <v>3.6079999999999988</v>
      </c>
      <c r="AI319" s="69">
        <f t="shared" si="272"/>
        <v>3.7179999999999986</v>
      </c>
      <c r="AJ319" s="69">
        <f t="shared" si="272"/>
        <v>3.8279999999999985</v>
      </c>
      <c r="AK319" s="69">
        <f t="shared" si="272"/>
        <v>3.9379999999999984</v>
      </c>
      <c r="AL319" s="69">
        <f t="shared" si="272"/>
        <v>4.0479999999999983</v>
      </c>
      <c r="AM319" s="69">
        <f t="shared" si="272"/>
        <v>4.1579999999999986</v>
      </c>
      <c r="AN319" s="69">
        <f t="shared" si="272"/>
        <v>4.2679999999999989</v>
      </c>
      <c r="AO319" s="69">
        <f t="shared" si="272"/>
        <v>4.3779999999999992</v>
      </c>
      <c r="AP319" s="69">
        <f t="shared" si="272"/>
        <v>4.4879999999999995</v>
      </c>
      <c r="AQ319" s="69">
        <f t="shared" si="272"/>
        <v>4.5979999999999999</v>
      </c>
      <c r="AR319" s="69">
        <f t="shared" si="272"/>
        <v>4.7080000000000002</v>
      </c>
      <c r="AS319" s="69">
        <f t="shared" ref="AS319:BH320" si="273">(AR319+0.11)</f>
        <v>4.8180000000000005</v>
      </c>
      <c r="AT319" s="69">
        <f t="shared" si="273"/>
        <v>4.9280000000000008</v>
      </c>
      <c r="AU319" s="69">
        <f t="shared" si="273"/>
        <v>5.0380000000000011</v>
      </c>
      <c r="AV319" s="69">
        <f t="shared" si="273"/>
        <v>5.1480000000000015</v>
      </c>
      <c r="AW319" s="69">
        <f t="shared" si="273"/>
        <v>5.2580000000000018</v>
      </c>
      <c r="AX319" s="69">
        <f t="shared" si="273"/>
        <v>5.3680000000000021</v>
      </c>
      <c r="AY319" s="69">
        <f t="shared" si="273"/>
        <v>5.4780000000000024</v>
      </c>
      <c r="AZ319" s="69">
        <f t="shared" si="273"/>
        <v>5.5880000000000027</v>
      </c>
      <c r="BA319" s="69">
        <f t="shared" si="273"/>
        <v>5.6980000000000031</v>
      </c>
      <c r="BB319" s="69">
        <f t="shared" si="273"/>
        <v>5.8080000000000034</v>
      </c>
      <c r="BC319" s="69">
        <f t="shared" si="273"/>
        <v>5.9180000000000037</v>
      </c>
      <c r="BD319" s="69">
        <f t="shared" si="273"/>
        <v>6.028000000000004</v>
      </c>
      <c r="BE319" s="69">
        <f t="shared" si="273"/>
        <v>6.1380000000000043</v>
      </c>
      <c r="BF319" s="69">
        <f t="shared" si="273"/>
        <v>6.2480000000000047</v>
      </c>
      <c r="BG319" s="69">
        <f t="shared" si="273"/>
        <v>6.358000000000005</v>
      </c>
      <c r="BH319" s="69">
        <f t="shared" si="273"/>
        <v>6.4680000000000053</v>
      </c>
      <c r="BI319" s="69">
        <f t="shared" ref="BI319:BR320" si="274">(BH319+0.11)</f>
        <v>6.5780000000000056</v>
      </c>
      <c r="BJ319" s="69">
        <f t="shared" si="274"/>
        <v>6.6880000000000059</v>
      </c>
      <c r="BK319" s="69">
        <f t="shared" si="274"/>
        <v>6.7980000000000063</v>
      </c>
      <c r="BL319" s="69">
        <f t="shared" si="274"/>
        <v>6.9080000000000066</v>
      </c>
      <c r="BM319" s="69">
        <f t="shared" si="274"/>
        <v>7.0180000000000069</v>
      </c>
      <c r="BN319" s="69">
        <f t="shared" si="274"/>
        <v>7.1280000000000072</v>
      </c>
      <c r="BO319" s="69">
        <f t="shared" si="274"/>
        <v>7.2380000000000075</v>
      </c>
      <c r="BP319" s="69">
        <f t="shared" si="274"/>
        <v>7.3480000000000079</v>
      </c>
      <c r="BQ319" s="69">
        <f t="shared" si="274"/>
        <v>7.4580000000000082</v>
      </c>
      <c r="BR319" s="69">
        <f t="shared" si="274"/>
        <v>7.5680000000000085</v>
      </c>
    </row>
    <row r="320" spans="1:73" s="15" customFormat="1" ht="15.95" customHeight="1" outlineLevel="2" x14ac:dyDescent="0.3">
      <c r="A320" s="297">
        <v>26</v>
      </c>
      <c r="B320" s="43" t="s">
        <v>437</v>
      </c>
      <c r="C320" s="108" t="s">
        <v>501</v>
      </c>
      <c r="D320" s="297" t="s">
        <v>120</v>
      </c>
      <c r="E320" s="44" t="s">
        <v>23</v>
      </c>
      <c r="F320" s="62" t="s">
        <v>23</v>
      </c>
      <c r="G320" s="45" t="s">
        <v>107</v>
      </c>
      <c r="H320" s="46">
        <v>7.6999999999999999E-2</v>
      </c>
      <c r="I320" s="220">
        <v>0.7</v>
      </c>
      <c r="J320" s="69">
        <v>20</v>
      </c>
      <c r="K320" s="238">
        <f t="shared" si="216"/>
        <v>1.0779999999999998</v>
      </c>
      <c r="L320" s="69">
        <f>(K320+0.11)</f>
        <v>1.1879999999999999</v>
      </c>
      <c r="M320" s="69">
        <f t="shared" si="271"/>
        <v>1.298</v>
      </c>
      <c r="N320" s="69">
        <f t="shared" si="271"/>
        <v>1.4080000000000001</v>
      </c>
      <c r="O320" s="69">
        <f t="shared" si="271"/>
        <v>1.5180000000000002</v>
      </c>
      <c r="P320" s="69">
        <f t="shared" si="271"/>
        <v>1.6280000000000003</v>
      </c>
      <c r="Q320" s="69">
        <f t="shared" si="271"/>
        <v>1.7380000000000004</v>
      </c>
      <c r="R320" s="69">
        <f t="shared" si="271"/>
        <v>1.8480000000000005</v>
      </c>
      <c r="S320" s="69">
        <f t="shared" si="271"/>
        <v>1.9580000000000006</v>
      </c>
      <c r="T320" s="69">
        <f t="shared" si="271"/>
        <v>2.0680000000000005</v>
      </c>
      <c r="U320" s="69">
        <f t="shared" si="271"/>
        <v>2.1780000000000004</v>
      </c>
      <c r="V320" s="69">
        <f t="shared" si="271"/>
        <v>2.2880000000000003</v>
      </c>
      <c r="W320" s="69">
        <f t="shared" si="271"/>
        <v>2.3980000000000001</v>
      </c>
      <c r="X320" s="69">
        <f t="shared" si="271"/>
        <v>2.508</v>
      </c>
      <c r="Y320" s="69">
        <f t="shared" si="271"/>
        <v>2.6179999999999999</v>
      </c>
      <c r="Z320" s="69">
        <f t="shared" si="271"/>
        <v>2.7279999999999998</v>
      </c>
      <c r="AA320" s="69">
        <f t="shared" si="271"/>
        <v>2.8379999999999996</v>
      </c>
      <c r="AB320" s="69">
        <f t="shared" si="271"/>
        <v>2.9479999999999995</v>
      </c>
      <c r="AC320" s="69">
        <f t="shared" si="272"/>
        <v>3.0579999999999994</v>
      </c>
      <c r="AD320" s="69">
        <f t="shared" si="272"/>
        <v>3.1679999999999993</v>
      </c>
      <c r="AE320" s="69">
        <f t="shared" si="272"/>
        <v>3.2779999999999991</v>
      </c>
      <c r="AF320" s="69">
        <f t="shared" si="272"/>
        <v>3.387999999999999</v>
      </c>
      <c r="AG320" s="69">
        <f t="shared" si="272"/>
        <v>3.4979999999999989</v>
      </c>
      <c r="AH320" s="69">
        <f t="shared" si="272"/>
        <v>3.6079999999999988</v>
      </c>
      <c r="AI320" s="69">
        <f t="shared" si="272"/>
        <v>3.7179999999999986</v>
      </c>
      <c r="AJ320" s="69">
        <f t="shared" si="272"/>
        <v>3.8279999999999985</v>
      </c>
      <c r="AK320" s="69">
        <f t="shared" si="272"/>
        <v>3.9379999999999984</v>
      </c>
      <c r="AL320" s="69">
        <f t="shared" si="272"/>
        <v>4.0479999999999983</v>
      </c>
      <c r="AM320" s="69">
        <f t="shared" si="272"/>
        <v>4.1579999999999986</v>
      </c>
      <c r="AN320" s="69">
        <f t="shared" si="272"/>
        <v>4.2679999999999989</v>
      </c>
      <c r="AO320" s="69">
        <f t="shared" si="272"/>
        <v>4.3779999999999992</v>
      </c>
      <c r="AP320" s="69">
        <f t="shared" si="272"/>
        <v>4.4879999999999995</v>
      </c>
      <c r="AQ320" s="69">
        <f t="shared" si="272"/>
        <v>4.5979999999999999</v>
      </c>
      <c r="AR320" s="69">
        <f t="shared" si="272"/>
        <v>4.7080000000000002</v>
      </c>
      <c r="AS320" s="69">
        <f t="shared" si="273"/>
        <v>4.8180000000000005</v>
      </c>
      <c r="AT320" s="69">
        <f t="shared" si="273"/>
        <v>4.9280000000000008</v>
      </c>
      <c r="AU320" s="69">
        <f t="shared" si="273"/>
        <v>5.0380000000000011</v>
      </c>
      <c r="AV320" s="69">
        <f t="shared" si="273"/>
        <v>5.1480000000000015</v>
      </c>
      <c r="AW320" s="69">
        <f t="shared" si="273"/>
        <v>5.2580000000000018</v>
      </c>
      <c r="AX320" s="69">
        <f t="shared" si="273"/>
        <v>5.3680000000000021</v>
      </c>
      <c r="AY320" s="69">
        <f t="shared" si="273"/>
        <v>5.4780000000000024</v>
      </c>
      <c r="AZ320" s="69">
        <f t="shared" si="273"/>
        <v>5.5880000000000027</v>
      </c>
      <c r="BA320" s="69">
        <f t="shared" si="273"/>
        <v>5.6980000000000031</v>
      </c>
      <c r="BB320" s="69">
        <f t="shared" si="273"/>
        <v>5.8080000000000034</v>
      </c>
      <c r="BC320" s="69">
        <f t="shared" si="273"/>
        <v>5.9180000000000037</v>
      </c>
      <c r="BD320" s="69">
        <f t="shared" si="273"/>
        <v>6.028000000000004</v>
      </c>
      <c r="BE320" s="69">
        <f t="shared" si="273"/>
        <v>6.1380000000000043</v>
      </c>
      <c r="BF320" s="69">
        <f t="shared" si="273"/>
        <v>6.2480000000000047</v>
      </c>
      <c r="BG320" s="69">
        <f t="shared" si="273"/>
        <v>6.358000000000005</v>
      </c>
      <c r="BH320" s="69">
        <f t="shared" si="273"/>
        <v>6.4680000000000053</v>
      </c>
      <c r="BI320" s="69">
        <f t="shared" si="274"/>
        <v>6.5780000000000056</v>
      </c>
      <c r="BJ320" s="69">
        <f t="shared" si="274"/>
        <v>6.6880000000000059</v>
      </c>
      <c r="BK320" s="69">
        <f t="shared" si="274"/>
        <v>6.7980000000000063</v>
      </c>
      <c r="BL320" s="69">
        <f t="shared" si="274"/>
        <v>6.9080000000000066</v>
      </c>
      <c r="BM320" s="69">
        <f t="shared" si="274"/>
        <v>7.0180000000000069</v>
      </c>
      <c r="BN320" s="69">
        <f t="shared" si="274"/>
        <v>7.1280000000000072</v>
      </c>
      <c r="BO320" s="69">
        <f t="shared" si="274"/>
        <v>7.2380000000000075</v>
      </c>
      <c r="BP320" s="69">
        <f t="shared" si="274"/>
        <v>7.3480000000000079</v>
      </c>
      <c r="BQ320" s="69">
        <f t="shared" si="274"/>
        <v>7.4580000000000082</v>
      </c>
      <c r="BR320" s="69">
        <f t="shared" si="274"/>
        <v>7.5680000000000085</v>
      </c>
    </row>
    <row r="321" spans="1:74" s="15" customFormat="1" ht="15.95" customHeight="1" outlineLevel="2" x14ac:dyDescent="0.3">
      <c r="A321" s="297">
        <v>27</v>
      </c>
      <c r="B321" s="43" t="s">
        <v>437</v>
      </c>
      <c r="C321" s="108" t="s">
        <v>502</v>
      </c>
      <c r="D321" s="297" t="s">
        <v>120</v>
      </c>
      <c r="E321" s="44" t="s">
        <v>23</v>
      </c>
      <c r="F321" s="62" t="s">
        <v>23</v>
      </c>
      <c r="G321" s="45" t="s">
        <v>107</v>
      </c>
      <c r="H321" s="46">
        <v>7.0999999999999994E-2</v>
      </c>
      <c r="I321" s="220">
        <v>0.7</v>
      </c>
      <c r="J321" s="69">
        <v>20</v>
      </c>
      <c r="K321" s="238">
        <f t="shared" si="216"/>
        <v>0.99399999999999988</v>
      </c>
      <c r="L321" s="69">
        <f>(K321+0.1)</f>
        <v>1.0939999999999999</v>
      </c>
      <c r="M321" s="69">
        <f t="shared" ref="M321:BR321" si="275">(L321+0.1)</f>
        <v>1.194</v>
      </c>
      <c r="N321" s="69">
        <f t="shared" si="275"/>
        <v>1.294</v>
      </c>
      <c r="O321" s="69">
        <f t="shared" si="275"/>
        <v>1.3940000000000001</v>
      </c>
      <c r="P321" s="69">
        <f t="shared" si="275"/>
        <v>1.4940000000000002</v>
      </c>
      <c r="Q321" s="69">
        <f t="shared" si="275"/>
        <v>1.5940000000000003</v>
      </c>
      <c r="R321" s="69">
        <f t="shared" si="275"/>
        <v>1.6940000000000004</v>
      </c>
      <c r="S321" s="69">
        <f t="shared" si="275"/>
        <v>1.7940000000000005</v>
      </c>
      <c r="T321" s="69">
        <f t="shared" si="275"/>
        <v>1.8940000000000006</v>
      </c>
      <c r="U321" s="69">
        <f t="shared" si="275"/>
        <v>1.9940000000000007</v>
      </c>
      <c r="V321" s="69">
        <f t="shared" si="275"/>
        <v>2.0940000000000007</v>
      </c>
      <c r="W321" s="69">
        <f t="shared" si="275"/>
        <v>2.1940000000000008</v>
      </c>
      <c r="X321" s="69">
        <f t="shared" si="275"/>
        <v>2.2940000000000009</v>
      </c>
      <c r="Y321" s="69">
        <f t="shared" si="275"/>
        <v>2.394000000000001</v>
      </c>
      <c r="Z321" s="69">
        <f t="shared" si="275"/>
        <v>2.4940000000000011</v>
      </c>
      <c r="AA321" s="69">
        <f t="shared" si="275"/>
        <v>2.5940000000000012</v>
      </c>
      <c r="AB321" s="69">
        <f t="shared" si="275"/>
        <v>2.6940000000000013</v>
      </c>
      <c r="AC321" s="69">
        <f t="shared" si="275"/>
        <v>2.7940000000000014</v>
      </c>
      <c r="AD321" s="69">
        <f t="shared" si="275"/>
        <v>2.8940000000000015</v>
      </c>
      <c r="AE321" s="69">
        <f t="shared" si="275"/>
        <v>2.9940000000000015</v>
      </c>
      <c r="AF321" s="69">
        <f t="shared" si="275"/>
        <v>3.0940000000000016</v>
      </c>
      <c r="AG321" s="69">
        <f t="shared" si="275"/>
        <v>3.1940000000000017</v>
      </c>
      <c r="AH321" s="69">
        <f t="shared" si="275"/>
        <v>3.2940000000000018</v>
      </c>
      <c r="AI321" s="69">
        <f t="shared" si="275"/>
        <v>3.3940000000000019</v>
      </c>
      <c r="AJ321" s="69">
        <f t="shared" si="275"/>
        <v>3.494000000000002</v>
      </c>
      <c r="AK321" s="69">
        <f t="shared" si="275"/>
        <v>3.5940000000000021</v>
      </c>
      <c r="AL321" s="69">
        <f t="shared" si="275"/>
        <v>3.6940000000000022</v>
      </c>
      <c r="AM321" s="69">
        <f t="shared" si="275"/>
        <v>3.7940000000000023</v>
      </c>
      <c r="AN321" s="69">
        <f t="shared" si="275"/>
        <v>3.8940000000000023</v>
      </c>
      <c r="AO321" s="69">
        <f t="shared" si="275"/>
        <v>3.9940000000000024</v>
      </c>
      <c r="AP321" s="69">
        <f t="shared" si="275"/>
        <v>4.0940000000000021</v>
      </c>
      <c r="AQ321" s="69">
        <f t="shared" si="275"/>
        <v>4.1940000000000017</v>
      </c>
      <c r="AR321" s="69">
        <f t="shared" si="275"/>
        <v>4.2940000000000014</v>
      </c>
      <c r="AS321" s="69">
        <f t="shared" si="275"/>
        <v>4.394000000000001</v>
      </c>
      <c r="AT321" s="69">
        <f t="shared" si="275"/>
        <v>4.4940000000000007</v>
      </c>
      <c r="AU321" s="69">
        <f t="shared" si="275"/>
        <v>4.5940000000000003</v>
      </c>
      <c r="AV321" s="69">
        <f t="shared" si="275"/>
        <v>4.694</v>
      </c>
      <c r="AW321" s="69">
        <f t="shared" si="275"/>
        <v>4.7939999999999996</v>
      </c>
      <c r="AX321" s="69">
        <f t="shared" si="275"/>
        <v>4.8939999999999992</v>
      </c>
      <c r="AY321" s="69">
        <f t="shared" si="275"/>
        <v>4.9939999999999989</v>
      </c>
      <c r="AZ321" s="69">
        <f t="shared" si="275"/>
        <v>5.0939999999999985</v>
      </c>
      <c r="BA321" s="69">
        <f t="shared" si="275"/>
        <v>5.1939999999999982</v>
      </c>
      <c r="BB321" s="69">
        <f t="shared" si="275"/>
        <v>5.2939999999999978</v>
      </c>
      <c r="BC321" s="69">
        <f t="shared" si="275"/>
        <v>5.3939999999999975</v>
      </c>
      <c r="BD321" s="69">
        <f t="shared" si="275"/>
        <v>5.4939999999999971</v>
      </c>
      <c r="BE321" s="69">
        <f t="shared" si="275"/>
        <v>5.5939999999999968</v>
      </c>
      <c r="BF321" s="69">
        <f t="shared" si="275"/>
        <v>5.6939999999999964</v>
      </c>
      <c r="BG321" s="69">
        <f t="shared" si="275"/>
        <v>5.793999999999996</v>
      </c>
      <c r="BH321" s="69">
        <f t="shared" si="275"/>
        <v>5.8939999999999957</v>
      </c>
      <c r="BI321" s="69">
        <f t="shared" si="275"/>
        <v>5.9939999999999953</v>
      </c>
      <c r="BJ321" s="69">
        <f t="shared" si="275"/>
        <v>6.093999999999995</v>
      </c>
      <c r="BK321" s="69">
        <f t="shared" si="275"/>
        <v>6.1939999999999946</v>
      </c>
      <c r="BL321" s="69">
        <f t="shared" si="275"/>
        <v>6.2939999999999943</v>
      </c>
      <c r="BM321" s="69">
        <f t="shared" si="275"/>
        <v>6.3939999999999939</v>
      </c>
      <c r="BN321" s="69">
        <f t="shared" si="275"/>
        <v>6.4939999999999936</v>
      </c>
      <c r="BO321" s="69">
        <f t="shared" si="275"/>
        <v>6.5939999999999932</v>
      </c>
      <c r="BP321" s="69">
        <f t="shared" si="275"/>
        <v>6.6939999999999928</v>
      </c>
      <c r="BQ321" s="69">
        <f t="shared" si="275"/>
        <v>6.7939999999999925</v>
      </c>
      <c r="BR321" s="69">
        <f t="shared" si="275"/>
        <v>6.8939999999999921</v>
      </c>
    </row>
    <row r="322" spans="1:74" s="15" customFormat="1" ht="15.95" customHeight="1" outlineLevel="2" x14ac:dyDescent="0.3">
      <c r="A322" s="297">
        <v>28</v>
      </c>
      <c r="B322" s="43" t="s">
        <v>437</v>
      </c>
      <c r="C322" s="108" t="s">
        <v>503</v>
      </c>
      <c r="D322" s="297" t="s">
        <v>120</v>
      </c>
      <c r="E322" s="44" t="s">
        <v>23</v>
      </c>
      <c r="F322" s="42" t="s">
        <v>23</v>
      </c>
      <c r="G322" s="43" t="s">
        <v>107</v>
      </c>
      <c r="H322" s="46">
        <v>2.9000000000000001E-2</v>
      </c>
      <c r="I322" s="220">
        <v>0.7</v>
      </c>
      <c r="J322" s="69">
        <v>20</v>
      </c>
      <c r="K322" s="238">
        <f t="shared" si="216"/>
        <v>0.40599999999999997</v>
      </c>
      <c r="L322" s="69">
        <f>(K322+0.04)</f>
        <v>0.44599999999999995</v>
      </c>
      <c r="M322" s="69">
        <f t="shared" ref="M322:BR322" si="276">(L322+0.04)</f>
        <v>0.48599999999999993</v>
      </c>
      <c r="N322" s="69">
        <f t="shared" si="276"/>
        <v>0.52599999999999991</v>
      </c>
      <c r="O322" s="69">
        <f t="shared" si="276"/>
        <v>0.56599999999999995</v>
      </c>
      <c r="P322" s="69">
        <f t="shared" si="276"/>
        <v>0.60599999999999998</v>
      </c>
      <c r="Q322" s="69">
        <f t="shared" si="276"/>
        <v>0.64600000000000002</v>
      </c>
      <c r="R322" s="69">
        <f t="shared" si="276"/>
        <v>0.68600000000000005</v>
      </c>
      <c r="S322" s="69">
        <f t="shared" si="276"/>
        <v>0.72600000000000009</v>
      </c>
      <c r="T322" s="69">
        <f t="shared" si="276"/>
        <v>0.76600000000000013</v>
      </c>
      <c r="U322" s="69">
        <f t="shared" si="276"/>
        <v>0.80600000000000016</v>
      </c>
      <c r="V322" s="69">
        <f t="shared" si="276"/>
        <v>0.8460000000000002</v>
      </c>
      <c r="W322" s="69">
        <f t="shared" si="276"/>
        <v>0.88600000000000023</v>
      </c>
      <c r="X322" s="69">
        <f t="shared" si="276"/>
        <v>0.92600000000000027</v>
      </c>
      <c r="Y322" s="69">
        <f t="shared" si="276"/>
        <v>0.9660000000000003</v>
      </c>
      <c r="Z322" s="69">
        <f t="shared" si="276"/>
        <v>1.0060000000000002</v>
      </c>
      <c r="AA322" s="69">
        <f t="shared" si="276"/>
        <v>1.0460000000000003</v>
      </c>
      <c r="AB322" s="69">
        <f t="shared" si="276"/>
        <v>1.0860000000000003</v>
      </c>
      <c r="AC322" s="69">
        <f t="shared" si="276"/>
        <v>1.1260000000000003</v>
      </c>
      <c r="AD322" s="69">
        <f t="shared" si="276"/>
        <v>1.1660000000000004</v>
      </c>
      <c r="AE322" s="69">
        <f t="shared" si="276"/>
        <v>1.2060000000000004</v>
      </c>
      <c r="AF322" s="69">
        <f t="shared" si="276"/>
        <v>1.2460000000000004</v>
      </c>
      <c r="AG322" s="69">
        <f t="shared" si="276"/>
        <v>1.2860000000000005</v>
      </c>
      <c r="AH322" s="69">
        <f t="shared" si="276"/>
        <v>1.3260000000000005</v>
      </c>
      <c r="AI322" s="69">
        <f t="shared" si="276"/>
        <v>1.3660000000000005</v>
      </c>
      <c r="AJ322" s="69">
        <f t="shared" si="276"/>
        <v>1.4060000000000006</v>
      </c>
      <c r="AK322" s="69">
        <f t="shared" si="276"/>
        <v>1.4460000000000006</v>
      </c>
      <c r="AL322" s="69">
        <f t="shared" si="276"/>
        <v>1.4860000000000007</v>
      </c>
      <c r="AM322" s="69">
        <f t="shared" si="276"/>
        <v>1.5260000000000007</v>
      </c>
      <c r="AN322" s="69">
        <f t="shared" si="276"/>
        <v>1.5660000000000007</v>
      </c>
      <c r="AO322" s="69">
        <f t="shared" si="276"/>
        <v>1.6060000000000008</v>
      </c>
      <c r="AP322" s="69">
        <f t="shared" si="276"/>
        <v>1.6460000000000008</v>
      </c>
      <c r="AQ322" s="69">
        <f t="shared" si="276"/>
        <v>1.6860000000000008</v>
      </c>
      <c r="AR322" s="69">
        <f t="shared" si="276"/>
        <v>1.7260000000000009</v>
      </c>
      <c r="AS322" s="69">
        <f t="shared" si="276"/>
        <v>1.7660000000000009</v>
      </c>
      <c r="AT322" s="69">
        <f t="shared" si="276"/>
        <v>1.8060000000000009</v>
      </c>
      <c r="AU322" s="69">
        <f t="shared" si="276"/>
        <v>1.846000000000001</v>
      </c>
      <c r="AV322" s="69">
        <f t="shared" si="276"/>
        <v>1.886000000000001</v>
      </c>
      <c r="AW322" s="69">
        <f t="shared" si="276"/>
        <v>1.926000000000001</v>
      </c>
      <c r="AX322" s="69">
        <f t="shared" si="276"/>
        <v>1.9660000000000011</v>
      </c>
      <c r="AY322" s="69">
        <f t="shared" si="276"/>
        <v>2.0060000000000011</v>
      </c>
      <c r="AZ322" s="69">
        <f t="shared" si="276"/>
        <v>2.0460000000000012</v>
      </c>
      <c r="BA322" s="69">
        <f t="shared" si="276"/>
        <v>2.0860000000000012</v>
      </c>
      <c r="BB322" s="69">
        <f t="shared" si="276"/>
        <v>2.1260000000000012</v>
      </c>
      <c r="BC322" s="69">
        <f t="shared" si="276"/>
        <v>2.1660000000000013</v>
      </c>
      <c r="BD322" s="69">
        <f t="shared" si="276"/>
        <v>2.2060000000000013</v>
      </c>
      <c r="BE322" s="69">
        <f t="shared" si="276"/>
        <v>2.2460000000000013</v>
      </c>
      <c r="BF322" s="69">
        <f t="shared" si="276"/>
        <v>2.2860000000000014</v>
      </c>
      <c r="BG322" s="69">
        <f t="shared" si="276"/>
        <v>2.3260000000000014</v>
      </c>
      <c r="BH322" s="69">
        <f t="shared" si="276"/>
        <v>2.3660000000000014</v>
      </c>
      <c r="BI322" s="69">
        <f t="shared" si="276"/>
        <v>2.4060000000000015</v>
      </c>
      <c r="BJ322" s="69">
        <f t="shared" si="276"/>
        <v>2.4460000000000015</v>
      </c>
      <c r="BK322" s="69">
        <f t="shared" si="276"/>
        <v>2.4860000000000015</v>
      </c>
      <c r="BL322" s="69">
        <f t="shared" si="276"/>
        <v>2.5260000000000016</v>
      </c>
      <c r="BM322" s="69">
        <f t="shared" si="276"/>
        <v>2.5660000000000016</v>
      </c>
      <c r="BN322" s="69">
        <f t="shared" si="276"/>
        <v>2.6060000000000016</v>
      </c>
      <c r="BO322" s="69">
        <f t="shared" si="276"/>
        <v>2.6460000000000017</v>
      </c>
      <c r="BP322" s="69">
        <f t="shared" si="276"/>
        <v>2.6860000000000017</v>
      </c>
      <c r="BQ322" s="69">
        <f t="shared" si="276"/>
        <v>2.7260000000000018</v>
      </c>
      <c r="BR322" s="69">
        <f t="shared" si="276"/>
        <v>2.7660000000000018</v>
      </c>
    </row>
    <row r="323" spans="1:74" s="15" customFormat="1" ht="15.95" customHeight="1" outlineLevel="2" x14ac:dyDescent="0.3">
      <c r="A323" s="297">
        <v>29</v>
      </c>
      <c r="B323" s="43" t="s">
        <v>437</v>
      </c>
      <c r="C323" s="108" t="s">
        <v>509</v>
      </c>
      <c r="D323" s="297" t="s">
        <v>120</v>
      </c>
      <c r="E323" s="44" t="s">
        <v>38</v>
      </c>
      <c r="F323" s="42" t="s">
        <v>38</v>
      </c>
      <c r="G323" s="45" t="s">
        <v>30</v>
      </c>
      <c r="H323" s="46">
        <v>0.441</v>
      </c>
      <c r="I323" s="220">
        <v>0.7</v>
      </c>
      <c r="J323" s="69">
        <v>20</v>
      </c>
      <c r="K323" s="238">
        <f t="shared" si="216"/>
        <v>6.1739999999999995</v>
      </c>
      <c r="L323" s="69">
        <f>(K323+0.62)</f>
        <v>6.7939999999999996</v>
      </c>
      <c r="M323" s="69">
        <f t="shared" ref="M323:BT323" si="277">(L323+0.62)</f>
        <v>7.4139999999999997</v>
      </c>
      <c r="N323" s="69">
        <f t="shared" si="277"/>
        <v>8.0339999999999989</v>
      </c>
      <c r="O323" s="69">
        <f t="shared" si="277"/>
        <v>8.6539999999999981</v>
      </c>
      <c r="P323" s="69">
        <f t="shared" si="277"/>
        <v>9.2739999999999974</v>
      </c>
      <c r="Q323" s="69">
        <f t="shared" si="277"/>
        <v>9.8939999999999966</v>
      </c>
      <c r="R323" s="69">
        <f t="shared" si="277"/>
        <v>10.513999999999996</v>
      </c>
      <c r="S323" s="69">
        <f t="shared" si="277"/>
        <v>11.133999999999995</v>
      </c>
      <c r="T323" s="69">
        <f t="shared" si="277"/>
        <v>11.753999999999994</v>
      </c>
      <c r="U323" s="69">
        <f t="shared" si="277"/>
        <v>12.373999999999993</v>
      </c>
      <c r="V323" s="69">
        <f t="shared" si="277"/>
        <v>12.993999999999993</v>
      </c>
      <c r="W323" s="69">
        <f t="shared" si="277"/>
        <v>13.613999999999992</v>
      </c>
      <c r="X323" s="69">
        <f t="shared" si="277"/>
        <v>14.233999999999991</v>
      </c>
      <c r="Y323" s="69">
        <f t="shared" si="277"/>
        <v>14.85399999999999</v>
      </c>
      <c r="Z323" s="69">
        <f t="shared" si="277"/>
        <v>15.47399999999999</v>
      </c>
      <c r="AA323" s="69">
        <f t="shared" si="277"/>
        <v>16.093999999999991</v>
      </c>
      <c r="AB323" s="69">
        <f t="shared" si="277"/>
        <v>16.713999999999992</v>
      </c>
      <c r="AC323" s="69">
        <f t="shared" si="277"/>
        <v>17.333999999999993</v>
      </c>
      <c r="AD323" s="69">
        <f t="shared" si="277"/>
        <v>17.953999999999994</v>
      </c>
      <c r="AE323" s="69">
        <f t="shared" si="277"/>
        <v>18.573999999999995</v>
      </c>
      <c r="AF323" s="69">
        <f t="shared" si="277"/>
        <v>19.193999999999996</v>
      </c>
      <c r="AG323" s="69">
        <f t="shared" si="277"/>
        <v>19.813999999999997</v>
      </c>
      <c r="AH323" s="69">
        <f t="shared" si="277"/>
        <v>20.433999999999997</v>
      </c>
      <c r="AI323" s="69">
        <f t="shared" si="277"/>
        <v>21.053999999999998</v>
      </c>
      <c r="AJ323" s="69">
        <f t="shared" si="277"/>
        <v>21.673999999999999</v>
      </c>
      <c r="AK323" s="69">
        <f t="shared" si="277"/>
        <v>22.294</v>
      </c>
      <c r="AL323" s="69">
        <f t="shared" si="277"/>
        <v>22.914000000000001</v>
      </c>
      <c r="AM323" s="69">
        <f t="shared" si="277"/>
        <v>23.534000000000002</v>
      </c>
      <c r="AN323" s="69">
        <f t="shared" si="277"/>
        <v>24.154000000000003</v>
      </c>
      <c r="AO323" s="69">
        <f t="shared" si="277"/>
        <v>24.774000000000004</v>
      </c>
      <c r="AP323" s="69">
        <f t="shared" si="277"/>
        <v>25.394000000000005</v>
      </c>
      <c r="AQ323" s="69">
        <f t="shared" si="277"/>
        <v>26.014000000000006</v>
      </c>
      <c r="AR323" s="69">
        <f t="shared" si="277"/>
        <v>26.634000000000007</v>
      </c>
      <c r="AS323" s="69">
        <f t="shared" si="277"/>
        <v>27.254000000000008</v>
      </c>
      <c r="AT323" s="69">
        <f t="shared" si="277"/>
        <v>27.874000000000009</v>
      </c>
      <c r="AU323" s="69">
        <f t="shared" si="277"/>
        <v>28.49400000000001</v>
      </c>
      <c r="AV323" s="69">
        <f t="shared" si="277"/>
        <v>29.114000000000011</v>
      </c>
      <c r="AW323" s="69">
        <f t="shared" si="277"/>
        <v>29.734000000000012</v>
      </c>
      <c r="AX323" s="69">
        <f t="shared" si="277"/>
        <v>30.354000000000013</v>
      </c>
      <c r="AY323" s="69">
        <f t="shared" si="277"/>
        <v>30.974000000000014</v>
      </c>
      <c r="AZ323" s="69">
        <f t="shared" si="277"/>
        <v>31.594000000000015</v>
      </c>
      <c r="BA323" s="69">
        <f t="shared" si="277"/>
        <v>32.214000000000013</v>
      </c>
      <c r="BB323" s="69">
        <f t="shared" si="277"/>
        <v>32.83400000000001</v>
      </c>
      <c r="BC323" s="69">
        <f t="shared" si="277"/>
        <v>33.454000000000008</v>
      </c>
      <c r="BD323" s="69">
        <f t="shared" si="277"/>
        <v>34.074000000000005</v>
      </c>
      <c r="BE323" s="69">
        <f t="shared" si="277"/>
        <v>34.694000000000003</v>
      </c>
      <c r="BF323" s="69">
        <f t="shared" si="277"/>
        <v>35.314</v>
      </c>
      <c r="BG323" s="69">
        <f t="shared" si="277"/>
        <v>35.933999999999997</v>
      </c>
      <c r="BH323" s="69">
        <f t="shared" si="277"/>
        <v>36.553999999999995</v>
      </c>
      <c r="BI323" s="69">
        <f t="shared" si="277"/>
        <v>37.173999999999992</v>
      </c>
      <c r="BJ323" s="69">
        <f t="shared" si="277"/>
        <v>37.79399999999999</v>
      </c>
      <c r="BK323" s="69">
        <f t="shared" si="277"/>
        <v>38.413999999999987</v>
      </c>
      <c r="BL323" s="69">
        <f t="shared" si="277"/>
        <v>39.033999999999985</v>
      </c>
      <c r="BM323" s="69">
        <f t="shared" si="277"/>
        <v>39.653999999999982</v>
      </c>
      <c r="BN323" s="69">
        <f t="shared" si="277"/>
        <v>40.27399999999998</v>
      </c>
      <c r="BO323" s="69">
        <f t="shared" si="277"/>
        <v>40.893999999999977</v>
      </c>
      <c r="BP323" s="69">
        <f t="shared" si="277"/>
        <v>41.513999999999974</v>
      </c>
      <c r="BQ323" s="69">
        <f t="shared" si="277"/>
        <v>42.133999999999972</v>
      </c>
      <c r="BR323" s="69">
        <f t="shared" si="277"/>
        <v>42.753999999999969</v>
      </c>
      <c r="BS323" s="69">
        <f t="shared" si="277"/>
        <v>43.373999999999967</v>
      </c>
      <c r="BT323" s="69">
        <f t="shared" si="277"/>
        <v>43.993999999999964</v>
      </c>
    </row>
    <row r="324" spans="1:74" s="15" customFormat="1" ht="15.95" customHeight="1" outlineLevel="2" x14ac:dyDescent="0.3">
      <c r="A324" s="297">
        <v>30</v>
      </c>
      <c r="B324" s="43" t="s">
        <v>437</v>
      </c>
      <c r="C324" s="32" t="s">
        <v>534</v>
      </c>
      <c r="D324" s="32" t="s">
        <v>142</v>
      </c>
      <c r="E324" s="49" t="s">
        <v>23</v>
      </c>
      <c r="F324" s="300" t="s">
        <v>23</v>
      </c>
      <c r="G324" s="134" t="s">
        <v>30</v>
      </c>
      <c r="H324" s="32">
        <v>4.4560000000000004</v>
      </c>
      <c r="I324" s="220">
        <v>0.7</v>
      </c>
      <c r="J324" s="69">
        <v>20</v>
      </c>
      <c r="K324" s="238">
        <f t="shared" si="216"/>
        <v>62.384</v>
      </c>
      <c r="L324" s="69">
        <f>(K324+6.24)</f>
        <v>68.623999999999995</v>
      </c>
      <c r="M324" s="69">
        <f t="shared" ref="M324:BV324" si="278">(L324+6.24)</f>
        <v>74.86399999999999</v>
      </c>
      <c r="N324" s="69">
        <f t="shared" si="278"/>
        <v>81.103999999999985</v>
      </c>
      <c r="O324" s="69">
        <f t="shared" si="278"/>
        <v>87.34399999999998</v>
      </c>
      <c r="P324" s="69">
        <f t="shared" si="278"/>
        <v>93.583999999999975</v>
      </c>
      <c r="Q324" s="69">
        <f t="shared" si="278"/>
        <v>99.82399999999997</v>
      </c>
      <c r="R324" s="69">
        <f t="shared" si="278"/>
        <v>106.06399999999996</v>
      </c>
      <c r="S324" s="69">
        <f t="shared" si="278"/>
        <v>112.30399999999996</v>
      </c>
      <c r="T324" s="69">
        <f t="shared" si="278"/>
        <v>118.54399999999995</v>
      </c>
      <c r="U324" s="69">
        <f t="shared" si="278"/>
        <v>124.78399999999995</v>
      </c>
      <c r="V324" s="69">
        <f t="shared" si="278"/>
        <v>131.02399999999994</v>
      </c>
      <c r="W324" s="69">
        <f t="shared" si="278"/>
        <v>137.26399999999995</v>
      </c>
      <c r="X324" s="69">
        <f t="shared" si="278"/>
        <v>143.50399999999996</v>
      </c>
      <c r="Y324" s="69">
        <f t="shared" si="278"/>
        <v>149.74399999999997</v>
      </c>
      <c r="Z324" s="69">
        <f t="shared" si="278"/>
        <v>155.98399999999998</v>
      </c>
      <c r="AA324" s="69">
        <f t="shared" si="278"/>
        <v>162.22399999999999</v>
      </c>
      <c r="AB324" s="69">
        <f t="shared" si="278"/>
        <v>168.464</v>
      </c>
      <c r="AC324" s="69">
        <f t="shared" si="278"/>
        <v>174.70400000000001</v>
      </c>
      <c r="AD324" s="69">
        <f t="shared" si="278"/>
        <v>180.94400000000002</v>
      </c>
      <c r="AE324" s="69">
        <f t="shared" si="278"/>
        <v>187.18400000000003</v>
      </c>
      <c r="AF324" s="69">
        <f t="shared" si="278"/>
        <v>193.42400000000004</v>
      </c>
      <c r="AG324" s="69">
        <f t="shared" si="278"/>
        <v>199.66400000000004</v>
      </c>
      <c r="AH324" s="69">
        <f t="shared" si="278"/>
        <v>205.90400000000005</v>
      </c>
      <c r="AI324" s="69">
        <f t="shared" si="278"/>
        <v>212.14400000000006</v>
      </c>
      <c r="AJ324" s="69">
        <f t="shared" si="278"/>
        <v>218.38400000000007</v>
      </c>
      <c r="AK324" s="69">
        <f t="shared" si="278"/>
        <v>224.62400000000008</v>
      </c>
      <c r="AL324" s="69">
        <f t="shared" si="278"/>
        <v>230.86400000000009</v>
      </c>
      <c r="AM324" s="69">
        <f t="shared" si="278"/>
        <v>237.1040000000001</v>
      </c>
      <c r="AN324" s="69">
        <f t="shared" si="278"/>
        <v>243.34400000000011</v>
      </c>
      <c r="AO324" s="69">
        <f t="shared" si="278"/>
        <v>249.58400000000012</v>
      </c>
      <c r="AP324" s="69">
        <f t="shared" si="278"/>
        <v>255.82400000000013</v>
      </c>
      <c r="AQ324" s="69">
        <f t="shared" si="278"/>
        <v>262.06400000000014</v>
      </c>
      <c r="AR324" s="69">
        <f t="shared" si="278"/>
        <v>268.30400000000014</v>
      </c>
      <c r="AS324" s="69">
        <f t="shared" si="278"/>
        <v>274.54400000000015</v>
      </c>
      <c r="AT324" s="69">
        <f t="shared" si="278"/>
        <v>280.78400000000016</v>
      </c>
      <c r="AU324" s="69">
        <f t="shared" si="278"/>
        <v>287.02400000000017</v>
      </c>
      <c r="AV324" s="69">
        <f t="shared" si="278"/>
        <v>293.26400000000018</v>
      </c>
      <c r="AW324" s="69">
        <f t="shared" si="278"/>
        <v>299.50400000000019</v>
      </c>
      <c r="AX324" s="69">
        <f t="shared" si="278"/>
        <v>305.7440000000002</v>
      </c>
      <c r="AY324" s="69">
        <f t="shared" si="278"/>
        <v>311.98400000000021</v>
      </c>
      <c r="AZ324" s="69">
        <f t="shared" si="278"/>
        <v>318.22400000000022</v>
      </c>
      <c r="BA324" s="69">
        <f t="shared" si="278"/>
        <v>324.46400000000023</v>
      </c>
      <c r="BB324" s="69">
        <f t="shared" si="278"/>
        <v>330.70400000000024</v>
      </c>
      <c r="BC324" s="69">
        <f t="shared" si="278"/>
        <v>336.94400000000024</v>
      </c>
      <c r="BD324" s="69">
        <f t="shared" si="278"/>
        <v>343.18400000000025</v>
      </c>
      <c r="BE324" s="69">
        <f t="shared" si="278"/>
        <v>349.42400000000026</v>
      </c>
      <c r="BF324" s="69">
        <f t="shared" si="278"/>
        <v>355.66400000000027</v>
      </c>
      <c r="BG324" s="69">
        <f t="shared" si="278"/>
        <v>361.90400000000028</v>
      </c>
      <c r="BH324" s="69">
        <f t="shared" si="278"/>
        <v>368.14400000000029</v>
      </c>
      <c r="BI324" s="69">
        <f t="shared" si="278"/>
        <v>374.3840000000003</v>
      </c>
      <c r="BJ324" s="69">
        <f t="shared" si="278"/>
        <v>380.62400000000031</v>
      </c>
      <c r="BK324" s="69">
        <f t="shared" si="278"/>
        <v>386.86400000000032</v>
      </c>
      <c r="BL324" s="69">
        <f t="shared" si="278"/>
        <v>393.10400000000033</v>
      </c>
      <c r="BM324" s="69">
        <f t="shared" si="278"/>
        <v>399.34400000000034</v>
      </c>
      <c r="BN324" s="69">
        <f t="shared" si="278"/>
        <v>405.58400000000034</v>
      </c>
      <c r="BO324" s="69">
        <f t="shared" si="278"/>
        <v>411.82400000000035</v>
      </c>
      <c r="BP324" s="69">
        <f t="shared" si="278"/>
        <v>418.06400000000036</v>
      </c>
      <c r="BQ324" s="69">
        <f t="shared" si="278"/>
        <v>424.30400000000037</v>
      </c>
      <c r="BR324" s="69">
        <f t="shared" si="278"/>
        <v>430.54400000000038</v>
      </c>
      <c r="BS324" s="69">
        <f t="shared" si="278"/>
        <v>436.78400000000039</v>
      </c>
      <c r="BT324" s="69">
        <f t="shared" si="278"/>
        <v>443.0240000000004</v>
      </c>
      <c r="BU324" s="69">
        <f t="shared" si="278"/>
        <v>449.26400000000041</v>
      </c>
      <c r="BV324" s="69">
        <f t="shared" si="278"/>
        <v>455.50400000000042</v>
      </c>
    </row>
    <row r="325" spans="1:74" s="15" customFormat="1" ht="15.95" customHeight="1" outlineLevel="2" x14ac:dyDescent="0.3">
      <c r="A325" s="297">
        <v>31</v>
      </c>
      <c r="B325" s="43" t="s">
        <v>437</v>
      </c>
      <c r="C325" s="108" t="s">
        <v>491</v>
      </c>
      <c r="D325" s="297" t="s">
        <v>120</v>
      </c>
      <c r="E325" s="44" t="s">
        <v>23</v>
      </c>
      <c r="F325" s="42" t="s">
        <v>23</v>
      </c>
      <c r="G325" s="134" t="s">
        <v>107</v>
      </c>
      <c r="H325" s="46">
        <v>0.187</v>
      </c>
      <c r="I325" s="220">
        <v>0.7</v>
      </c>
      <c r="J325" s="69">
        <v>20</v>
      </c>
      <c r="K325" s="238">
        <f t="shared" si="216"/>
        <v>2.6179999999999999</v>
      </c>
      <c r="L325" s="69">
        <f>(K325+0.26)</f>
        <v>2.8780000000000001</v>
      </c>
      <c r="M325" s="69">
        <f t="shared" ref="M325:BU325" si="279">(L325+0.26)</f>
        <v>3.1379999999999999</v>
      </c>
      <c r="N325" s="69">
        <f t="shared" si="279"/>
        <v>3.3979999999999997</v>
      </c>
      <c r="O325" s="69">
        <f t="shared" si="279"/>
        <v>3.6579999999999995</v>
      </c>
      <c r="P325" s="69">
        <f t="shared" si="279"/>
        <v>3.9179999999999993</v>
      </c>
      <c r="Q325" s="69">
        <f t="shared" si="279"/>
        <v>4.177999999999999</v>
      </c>
      <c r="R325" s="69">
        <f t="shared" si="279"/>
        <v>4.4379999999999988</v>
      </c>
      <c r="S325" s="69">
        <f t="shared" si="279"/>
        <v>4.6979999999999986</v>
      </c>
      <c r="T325" s="69">
        <f t="shared" si="279"/>
        <v>4.9579999999999984</v>
      </c>
      <c r="U325" s="69">
        <f t="shared" si="279"/>
        <v>5.2179999999999982</v>
      </c>
      <c r="V325" s="69">
        <f t="shared" si="279"/>
        <v>5.477999999999998</v>
      </c>
      <c r="W325" s="69">
        <f t="shared" si="279"/>
        <v>5.7379999999999978</v>
      </c>
      <c r="X325" s="69">
        <f t="shared" si="279"/>
        <v>5.9979999999999976</v>
      </c>
      <c r="Y325" s="69">
        <f t="shared" si="279"/>
        <v>6.2579999999999973</v>
      </c>
      <c r="Z325" s="69">
        <f t="shared" si="279"/>
        <v>6.5179999999999971</v>
      </c>
      <c r="AA325" s="69">
        <f t="shared" si="279"/>
        <v>6.7779999999999969</v>
      </c>
      <c r="AB325" s="69">
        <f t="shared" si="279"/>
        <v>7.0379999999999967</v>
      </c>
      <c r="AC325" s="69">
        <f t="shared" si="279"/>
        <v>7.2979999999999965</v>
      </c>
      <c r="AD325" s="69">
        <f t="shared" si="279"/>
        <v>7.5579999999999963</v>
      </c>
      <c r="AE325" s="69">
        <f t="shared" si="279"/>
        <v>7.8179999999999961</v>
      </c>
      <c r="AF325" s="69">
        <f t="shared" si="279"/>
        <v>8.0779999999999959</v>
      </c>
      <c r="AG325" s="69">
        <f t="shared" si="279"/>
        <v>8.3379999999999956</v>
      </c>
      <c r="AH325" s="69">
        <f t="shared" si="279"/>
        <v>8.5979999999999954</v>
      </c>
      <c r="AI325" s="69">
        <f t="shared" si="279"/>
        <v>8.8579999999999952</v>
      </c>
      <c r="AJ325" s="69">
        <f t="shared" si="279"/>
        <v>9.117999999999995</v>
      </c>
      <c r="AK325" s="69">
        <f t="shared" si="279"/>
        <v>9.3779999999999948</v>
      </c>
      <c r="AL325" s="69">
        <f t="shared" si="279"/>
        <v>9.6379999999999946</v>
      </c>
      <c r="AM325" s="69">
        <f t="shared" si="279"/>
        <v>9.8979999999999944</v>
      </c>
      <c r="AN325" s="69">
        <f t="shared" si="279"/>
        <v>10.157999999999994</v>
      </c>
      <c r="AO325" s="69">
        <f t="shared" si="279"/>
        <v>10.417999999999994</v>
      </c>
      <c r="AP325" s="69">
        <f t="shared" si="279"/>
        <v>10.677999999999994</v>
      </c>
      <c r="AQ325" s="69">
        <f t="shared" si="279"/>
        <v>10.937999999999994</v>
      </c>
      <c r="AR325" s="69">
        <f t="shared" si="279"/>
        <v>11.197999999999993</v>
      </c>
      <c r="AS325" s="69">
        <f t="shared" si="279"/>
        <v>11.457999999999993</v>
      </c>
      <c r="AT325" s="69">
        <f t="shared" si="279"/>
        <v>11.717999999999993</v>
      </c>
      <c r="AU325" s="69">
        <f t="shared" si="279"/>
        <v>11.977999999999993</v>
      </c>
      <c r="AV325" s="69">
        <f t="shared" si="279"/>
        <v>12.237999999999992</v>
      </c>
      <c r="AW325" s="69">
        <f t="shared" si="279"/>
        <v>12.497999999999992</v>
      </c>
      <c r="AX325" s="69">
        <f t="shared" si="279"/>
        <v>12.757999999999992</v>
      </c>
      <c r="AY325" s="69">
        <f t="shared" si="279"/>
        <v>13.017999999999992</v>
      </c>
      <c r="AZ325" s="69">
        <f t="shared" si="279"/>
        <v>13.277999999999992</v>
      </c>
      <c r="BA325" s="69">
        <f t="shared" si="279"/>
        <v>13.537999999999991</v>
      </c>
      <c r="BB325" s="69">
        <f t="shared" si="279"/>
        <v>13.797999999999991</v>
      </c>
      <c r="BC325" s="69">
        <f t="shared" si="279"/>
        <v>14.057999999999991</v>
      </c>
      <c r="BD325" s="69">
        <f t="shared" si="279"/>
        <v>14.317999999999991</v>
      </c>
      <c r="BE325" s="69">
        <f t="shared" si="279"/>
        <v>14.577999999999991</v>
      </c>
      <c r="BF325" s="69">
        <f t="shared" si="279"/>
        <v>14.83799999999999</v>
      </c>
      <c r="BG325" s="69">
        <f t="shared" si="279"/>
        <v>15.09799999999999</v>
      </c>
      <c r="BH325" s="69">
        <f t="shared" si="279"/>
        <v>15.35799999999999</v>
      </c>
      <c r="BI325" s="69">
        <f t="shared" si="279"/>
        <v>15.61799999999999</v>
      </c>
      <c r="BJ325" s="69">
        <f t="shared" si="279"/>
        <v>15.877999999999989</v>
      </c>
      <c r="BK325" s="69">
        <f t="shared" si="279"/>
        <v>16.137999999999991</v>
      </c>
      <c r="BL325" s="69">
        <f t="shared" si="279"/>
        <v>16.397999999999993</v>
      </c>
      <c r="BM325" s="69">
        <f t="shared" si="279"/>
        <v>16.657999999999994</v>
      </c>
      <c r="BN325" s="69">
        <f t="shared" si="279"/>
        <v>16.917999999999996</v>
      </c>
      <c r="BO325" s="69">
        <f t="shared" si="279"/>
        <v>17.177999999999997</v>
      </c>
      <c r="BP325" s="69">
        <f t="shared" si="279"/>
        <v>17.437999999999999</v>
      </c>
      <c r="BQ325" s="69">
        <f t="shared" si="279"/>
        <v>17.698</v>
      </c>
      <c r="BR325" s="69">
        <f t="shared" si="279"/>
        <v>17.958000000000002</v>
      </c>
      <c r="BS325" s="69">
        <f t="shared" si="279"/>
        <v>18.218000000000004</v>
      </c>
      <c r="BT325" s="69">
        <f t="shared" si="279"/>
        <v>18.478000000000005</v>
      </c>
      <c r="BU325" s="69">
        <f t="shared" si="279"/>
        <v>18.738000000000007</v>
      </c>
    </row>
    <row r="326" spans="1:74" s="15" customFormat="1" ht="15.95" customHeight="1" outlineLevel="1" x14ac:dyDescent="0.3">
      <c r="A326" s="297"/>
      <c r="B326" s="206" t="s">
        <v>802</v>
      </c>
      <c r="C326" s="108"/>
      <c r="D326" s="170"/>
      <c r="E326" s="44"/>
      <c r="F326" s="176"/>
      <c r="G326" s="158"/>
      <c r="H326" s="132">
        <f>SUBTOTAL(9,H295:H325)</f>
        <v>50.793999999999997</v>
      </c>
      <c r="I326" s="176"/>
      <c r="J326" s="68"/>
      <c r="K326" s="238"/>
      <c r="L326" s="68"/>
      <c r="M326" s="68"/>
      <c r="N326" s="1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</row>
    <row r="327" spans="1:74" s="15" customFormat="1" ht="15.95" customHeight="1" outlineLevel="1" x14ac:dyDescent="0.3">
      <c r="A327" s="297"/>
      <c r="B327" s="47"/>
      <c r="C327" s="108"/>
      <c r="D327" s="297"/>
      <c r="E327" s="44"/>
      <c r="F327" s="176"/>
      <c r="G327" s="134"/>
      <c r="H327" s="132"/>
      <c r="I327" s="176"/>
      <c r="J327" s="68"/>
      <c r="K327" s="238"/>
      <c r="L327" s="68"/>
      <c r="M327" s="68"/>
      <c r="N327" s="1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</row>
    <row r="328" spans="1:74" s="4" customFormat="1" ht="15.95" customHeight="1" outlineLevel="1" x14ac:dyDescent="0.3">
      <c r="A328" s="297"/>
      <c r="B328" s="51"/>
      <c r="C328" s="109"/>
      <c r="D328" s="297"/>
      <c r="E328" s="302"/>
      <c r="F328" s="299"/>
      <c r="G328" s="299"/>
      <c r="H328" s="297"/>
      <c r="I328" s="54"/>
      <c r="J328" s="68"/>
      <c r="K328" s="238"/>
      <c r="L328" s="68"/>
      <c r="M328" s="68"/>
      <c r="N328" s="1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</row>
    <row r="329" spans="1:74" s="4" customFormat="1" ht="15.95" customHeight="1" outlineLevel="1" x14ac:dyDescent="0.3">
      <c r="A329" s="297"/>
      <c r="B329" s="51"/>
      <c r="C329" s="109"/>
      <c r="D329" s="297"/>
      <c r="E329" s="302"/>
      <c r="F329" s="299"/>
      <c r="G329" s="299"/>
      <c r="H329" s="297"/>
      <c r="I329" s="54"/>
      <c r="J329" s="68"/>
      <c r="K329" s="238"/>
      <c r="L329" s="68"/>
      <c r="M329" s="68"/>
      <c r="N329" s="1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</row>
    <row r="330" spans="1:74" s="3" customFormat="1" ht="15.95" customHeight="1" outlineLevel="2" x14ac:dyDescent="0.3">
      <c r="A330" s="32">
        <v>1</v>
      </c>
      <c r="B330" s="299" t="s">
        <v>55</v>
      </c>
      <c r="C330" s="114" t="s">
        <v>198</v>
      </c>
      <c r="D330" s="297" t="s">
        <v>60</v>
      </c>
      <c r="E330" s="33" t="s">
        <v>19</v>
      </c>
      <c r="F330" s="300" t="s">
        <v>19</v>
      </c>
      <c r="G330" s="299" t="s">
        <v>30</v>
      </c>
      <c r="H330" s="297">
        <v>3.3159999999999998</v>
      </c>
      <c r="I330" s="55">
        <v>0.7</v>
      </c>
      <c r="J330" s="69">
        <v>37</v>
      </c>
      <c r="K330" s="238">
        <f t="shared" ref="K330:K384" si="280">(H330*I330*J330)</f>
        <v>85.884399999999985</v>
      </c>
      <c r="L330" s="69">
        <f>(K330+8.59)</f>
        <v>94.474399999999989</v>
      </c>
      <c r="M330" s="69">
        <f t="shared" ref="M330:AK330" si="281">(L330+8.59)</f>
        <v>103.06439999999999</v>
      </c>
      <c r="N330" s="69">
        <f t="shared" si="281"/>
        <v>111.6544</v>
      </c>
      <c r="O330" s="69">
        <f t="shared" si="281"/>
        <v>120.2444</v>
      </c>
      <c r="P330" s="69">
        <f t="shared" si="281"/>
        <v>128.83439999999999</v>
      </c>
      <c r="Q330" s="69">
        <f t="shared" si="281"/>
        <v>137.42439999999999</v>
      </c>
      <c r="R330" s="69">
        <f t="shared" si="281"/>
        <v>146.01439999999999</v>
      </c>
      <c r="S330" s="69">
        <f t="shared" si="281"/>
        <v>154.6044</v>
      </c>
      <c r="T330" s="69">
        <f t="shared" si="281"/>
        <v>163.1944</v>
      </c>
      <c r="U330" s="69">
        <f t="shared" si="281"/>
        <v>171.78440000000001</v>
      </c>
      <c r="V330" s="69">
        <f t="shared" si="281"/>
        <v>180.37440000000001</v>
      </c>
      <c r="W330" s="69">
        <f t="shared" si="281"/>
        <v>188.96440000000001</v>
      </c>
      <c r="X330" s="69">
        <f t="shared" si="281"/>
        <v>197.55440000000002</v>
      </c>
      <c r="Y330" s="69">
        <f t="shared" si="281"/>
        <v>206.14440000000002</v>
      </c>
      <c r="Z330" s="69">
        <f t="shared" si="281"/>
        <v>214.73440000000002</v>
      </c>
      <c r="AA330" s="69">
        <f t="shared" si="281"/>
        <v>223.32440000000003</v>
      </c>
      <c r="AB330" s="69">
        <f t="shared" si="281"/>
        <v>231.91440000000003</v>
      </c>
      <c r="AC330" s="69">
        <f t="shared" si="281"/>
        <v>240.50440000000003</v>
      </c>
      <c r="AD330" s="69">
        <f t="shared" si="281"/>
        <v>249.09440000000004</v>
      </c>
      <c r="AE330" s="69">
        <f t="shared" si="281"/>
        <v>257.68440000000004</v>
      </c>
      <c r="AF330" s="69">
        <f t="shared" si="281"/>
        <v>266.27440000000001</v>
      </c>
      <c r="AG330" s="69">
        <f t="shared" si="281"/>
        <v>274.86439999999999</v>
      </c>
      <c r="AH330" s="69">
        <f t="shared" si="281"/>
        <v>283.45439999999996</v>
      </c>
      <c r="AI330" s="69">
        <f t="shared" si="281"/>
        <v>292.04439999999994</v>
      </c>
      <c r="AJ330" s="69">
        <f t="shared" si="281"/>
        <v>300.63439999999991</v>
      </c>
      <c r="AK330" s="69">
        <f t="shared" si="281"/>
        <v>309.22439999999989</v>
      </c>
      <c r="AL330" s="69">
        <f>(AK330+8.59)</f>
        <v>317.81439999999986</v>
      </c>
      <c r="AM330" s="69">
        <f>(AL330+8.59)</f>
        <v>326.40439999999984</v>
      </c>
    </row>
    <row r="331" spans="1:74" ht="15.95" customHeight="1" outlineLevel="2" x14ac:dyDescent="0.3">
      <c r="A331" s="32">
        <v>2</v>
      </c>
      <c r="B331" s="299" t="s">
        <v>55</v>
      </c>
      <c r="C331" s="109" t="s">
        <v>609</v>
      </c>
      <c r="D331" s="297" t="s">
        <v>62</v>
      </c>
      <c r="E331" s="302" t="s">
        <v>21</v>
      </c>
      <c r="F331" s="299" t="s">
        <v>21</v>
      </c>
      <c r="G331" s="299" t="s">
        <v>30</v>
      </c>
      <c r="H331" s="297">
        <v>7.1420000000000003</v>
      </c>
      <c r="I331" s="54">
        <v>1.2</v>
      </c>
      <c r="J331" s="69">
        <v>37</v>
      </c>
      <c r="K331" s="238">
        <f t="shared" si="280"/>
        <v>317.10479999999995</v>
      </c>
      <c r="L331" s="69">
        <f>(K331+31.71)</f>
        <v>348.81479999999993</v>
      </c>
      <c r="M331" s="69">
        <f t="shared" ref="M331:AB331" si="282">(L331+31.71)</f>
        <v>380.52479999999991</v>
      </c>
      <c r="N331" s="69">
        <f t="shared" si="282"/>
        <v>412.23479999999989</v>
      </c>
      <c r="O331" s="69">
        <f t="shared" si="282"/>
        <v>443.94479999999987</v>
      </c>
      <c r="P331" s="69">
        <f t="shared" si="282"/>
        <v>475.65479999999985</v>
      </c>
      <c r="Q331" s="69">
        <f t="shared" si="282"/>
        <v>507.36479999999983</v>
      </c>
      <c r="R331" s="69">
        <f t="shared" si="282"/>
        <v>539.07479999999987</v>
      </c>
      <c r="S331" s="69">
        <f t="shared" si="282"/>
        <v>570.7847999999999</v>
      </c>
      <c r="T331" s="69">
        <f t="shared" si="282"/>
        <v>602.49479999999994</v>
      </c>
      <c r="U331" s="69">
        <f t="shared" si="282"/>
        <v>634.20479999999998</v>
      </c>
      <c r="V331" s="69">
        <f t="shared" si="282"/>
        <v>665.91480000000001</v>
      </c>
      <c r="W331" s="69">
        <f t="shared" si="282"/>
        <v>697.62480000000005</v>
      </c>
      <c r="X331" s="69">
        <f t="shared" si="282"/>
        <v>729.33480000000009</v>
      </c>
      <c r="Y331" s="69">
        <f t="shared" si="282"/>
        <v>761.04480000000012</v>
      </c>
      <c r="Z331" s="69">
        <f t="shared" si="282"/>
        <v>792.75480000000016</v>
      </c>
      <c r="AA331" s="69">
        <f t="shared" si="282"/>
        <v>824.4648000000002</v>
      </c>
      <c r="AB331" s="69">
        <f t="shared" si="282"/>
        <v>856.17480000000023</v>
      </c>
      <c r="AC331" s="69"/>
      <c r="AD331" s="69"/>
      <c r="AE331" s="69"/>
      <c r="AF331" s="69"/>
      <c r="AG331" s="69"/>
      <c r="AH331" s="69"/>
      <c r="AI331" s="69"/>
      <c r="AJ331" s="69"/>
      <c r="AK331" s="69"/>
      <c r="AL331" s="69"/>
      <c r="AM331" s="69"/>
    </row>
    <row r="332" spans="1:74" ht="15.95" customHeight="1" outlineLevel="2" x14ac:dyDescent="0.3">
      <c r="A332" s="32">
        <v>3</v>
      </c>
      <c r="B332" s="299" t="s">
        <v>55</v>
      </c>
      <c r="C332" s="109" t="s">
        <v>199</v>
      </c>
      <c r="D332" s="297" t="s">
        <v>63</v>
      </c>
      <c r="E332" s="302" t="s">
        <v>64</v>
      </c>
      <c r="F332" s="299" t="s">
        <v>64</v>
      </c>
      <c r="G332" s="299" t="s">
        <v>30</v>
      </c>
      <c r="H332" s="297">
        <v>1.8440000000000001</v>
      </c>
      <c r="I332" s="54">
        <v>1.2</v>
      </c>
      <c r="J332" s="69">
        <v>37</v>
      </c>
      <c r="K332" s="238">
        <f t="shared" si="280"/>
        <v>81.87360000000001</v>
      </c>
      <c r="L332" s="69">
        <f>(K332+8.19)</f>
        <v>90.063600000000008</v>
      </c>
      <c r="M332" s="69">
        <f t="shared" ref="M332:S332" si="283">(L332+8.19)</f>
        <v>98.253600000000006</v>
      </c>
      <c r="N332" s="69">
        <f t="shared" si="283"/>
        <v>106.4436</v>
      </c>
      <c r="O332" s="69">
        <f t="shared" si="283"/>
        <v>114.6336</v>
      </c>
      <c r="P332" s="69">
        <f t="shared" si="283"/>
        <v>122.8236</v>
      </c>
      <c r="Q332" s="69">
        <f t="shared" si="283"/>
        <v>131.0136</v>
      </c>
      <c r="R332" s="69">
        <f t="shared" si="283"/>
        <v>139.20359999999999</v>
      </c>
      <c r="S332" s="69">
        <f t="shared" si="283"/>
        <v>147.39359999999999</v>
      </c>
      <c r="T332" s="69">
        <f>(S332+8.19)</f>
        <v>155.58359999999999</v>
      </c>
      <c r="U332" s="69">
        <f>(T332+8.19)</f>
        <v>163.77359999999999</v>
      </c>
      <c r="V332" s="69">
        <f>(U332+8.19)</f>
        <v>171.96359999999999</v>
      </c>
      <c r="W332" s="69">
        <f>(V332+8.19)</f>
        <v>180.15359999999998</v>
      </c>
      <c r="X332" s="69">
        <f>(W332+8.19)</f>
        <v>188.34359999999998</v>
      </c>
      <c r="Y332" s="69"/>
      <c r="Z332" s="69"/>
      <c r="AA332" s="69"/>
      <c r="AB332" s="69"/>
      <c r="AC332" s="69"/>
      <c r="AD332" s="69"/>
      <c r="AE332" s="69"/>
      <c r="AF332" s="69"/>
      <c r="AG332" s="69"/>
      <c r="AH332" s="69"/>
      <c r="AI332" s="69"/>
      <c r="AJ332" s="69"/>
      <c r="AK332" s="69"/>
      <c r="AL332" s="69"/>
      <c r="AM332" s="69"/>
    </row>
    <row r="333" spans="1:74" s="2" customFormat="1" ht="15.95" customHeight="1" outlineLevel="2" x14ac:dyDescent="0.3">
      <c r="A333" s="32">
        <v>4</v>
      </c>
      <c r="B333" s="299" t="s">
        <v>55</v>
      </c>
      <c r="C333" s="109" t="s">
        <v>197</v>
      </c>
      <c r="D333" s="297" t="s">
        <v>59</v>
      </c>
      <c r="E333" s="302" t="s">
        <v>57</v>
      </c>
      <c r="F333" s="299" t="s">
        <v>23</v>
      </c>
      <c r="G333" s="299" t="s">
        <v>30</v>
      </c>
      <c r="H333" s="297">
        <v>5.0190000000000001</v>
      </c>
      <c r="I333" s="55">
        <v>0.7</v>
      </c>
      <c r="J333" s="69">
        <v>37</v>
      </c>
      <c r="K333" s="238">
        <f t="shared" si="280"/>
        <v>129.99209999999999</v>
      </c>
      <c r="L333" s="69">
        <f>(K333+13)</f>
        <v>142.99209999999999</v>
      </c>
      <c r="M333" s="69">
        <f t="shared" ref="M333:AK333" si="284">(L333+13)</f>
        <v>155.99209999999999</v>
      </c>
      <c r="N333" s="69">
        <f t="shared" si="284"/>
        <v>168.99209999999999</v>
      </c>
      <c r="O333" s="69">
        <f t="shared" si="284"/>
        <v>181.99209999999999</v>
      </c>
      <c r="P333" s="69">
        <f t="shared" si="284"/>
        <v>194.99209999999999</v>
      </c>
      <c r="Q333" s="69">
        <f t="shared" si="284"/>
        <v>207.99209999999999</v>
      </c>
      <c r="R333" s="69">
        <f t="shared" si="284"/>
        <v>220.99209999999999</v>
      </c>
      <c r="S333" s="69">
        <f t="shared" si="284"/>
        <v>233.99209999999999</v>
      </c>
      <c r="T333" s="69">
        <f t="shared" si="284"/>
        <v>246.99209999999999</v>
      </c>
      <c r="U333" s="69">
        <f t="shared" si="284"/>
        <v>259.99209999999999</v>
      </c>
      <c r="V333" s="69">
        <f t="shared" si="284"/>
        <v>272.99209999999999</v>
      </c>
      <c r="W333" s="69">
        <f t="shared" si="284"/>
        <v>285.99209999999999</v>
      </c>
      <c r="X333" s="69">
        <f t="shared" si="284"/>
        <v>298.99209999999999</v>
      </c>
      <c r="Y333" s="69">
        <f t="shared" si="284"/>
        <v>311.99209999999999</v>
      </c>
      <c r="Z333" s="69">
        <f t="shared" si="284"/>
        <v>324.99209999999999</v>
      </c>
      <c r="AA333" s="69">
        <f t="shared" si="284"/>
        <v>337.99209999999999</v>
      </c>
      <c r="AB333" s="69">
        <f t="shared" si="284"/>
        <v>350.99209999999999</v>
      </c>
      <c r="AC333" s="69">
        <f t="shared" si="284"/>
        <v>363.99209999999999</v>
      </c>
      <c r="AD333" s="69">
        <f t="shared" si="284"/>
        <v>376.99209999999999</v>
      </c>
      <c r="AE333" s="69">
        <f t="shared" si="284"/>
        <v>389.99209999999999</v>
      </c>
      <c r="AF333" s="69">
        <f t="shared" si="284"/>
        <v>402.99209999999999</v>
      </c>
      <c r="AG333" s="69">
        <f t="shared" si="284"/>
        <v>415.99209999999999</v>
      </c>
      <c r="AH333" s="69">
        <f t="shared" si="284"/>
        <v>428.99209999999999</v>
      </c>
      <c r="AI333" s="69">
        <f t="shared" si="284"/>
        <v>441.99209999999999</v>
      </c>
      <c r="AJ333" s="69">
        <f t="shared" si="284"/>
        <v>454.99209999999999</v>
      </c>
      <c r="AK333" s="69">
        <f t="shared" si="284"/>
        <v>467.99209999999999</v>
      </c>
      <c r="AL333" s="69">
        <f>(AK333+13)</f>
        <v>480.99209999999999</v>
      </c>
      <c r="AM333" s="69">
        <f>(AL333+13)</f>
        <v>493.99209999999999</v>
      </c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</row>
    <row r="334" spans="1:74" s="96" customFormat="1" ht="15.95" customHeight="1" outlineLevel="1" x14ac:dyDescent="0.3">
      <c r="A334" s="32"/>
      <c r="B334" s="206" t="s">
        <v>802</v>
      </c>
      <c r="C334" s="109"/>
      <c r="D334" s="297"/>
      <c r="E334" s="302"/>
      <c r="F334" s="299"/>
      <c r="G334" s="299"/>
      <c r="H334" s="131">
        <f>SUBTOTAL(9,H330:H333)</f>
        <v>17.320999999999998</v>
      </c>
      <c r="I334" s="54"/>
      <c r="J334" s="68"/>
      <c r="K334" s="238"/>
      <c r="L334" s="68"/>
      <c r="M334" s="68"/>
      <c r="N334" s="1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</row>
    <row r="335" spans="1:74" s="2" customFormat="1" ht="15.95" customHeight="1" outlineLevel="1" x14ac:dyDescent="0.3">
      <c r="A335" s="32"/>
      <c r="B335" s="51"/>
      <c r="C335" s="109"/>
      <c r="D335" s="297"/>
      <c r="E335" s="302"/>
      <c r="F335" s="299"/>
      <c r="G335" s="299"/>
      <c r="H335" s="131"/>
      <c r="I335" s="54"/>
      <c r="J335" s="68"/>
      <c r="K335" s="238"/>
      <c r="L335" s="68"/>
      <c r="M335" s="68"/>
      <c r="N335" s="1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</row>
    <row r="336" spans="1:74" s="2" customFormat="1" ht="15.95" customHeight="1" outlineLevel="1" x14ac:dyDescent="0.3">
      <c r="A336" s="32"/>
      <c r="B336" s="51"/>
      <c r="C336" s="109"/>
      <c r="D336" s="297"/>
      <c r="E336" s="302"/>
      <c r="F336" s="299"/>
      <c r="G336" s="299"/>
      <c r="H336" s="297"/>
      <c r="I336" s="54"/>
      <c r="J336" s="68"/>
      <c r="K336" s="238"/>
      <c r="L336" s="68"/>
      <c r="M336" s="68"/>
      <c r="N336" s="1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</row>
    <row r="337" spans="1:70" ht="15.95" customHeight="1" outlineLevel="1" x14ac:dyDescent="0.3">
      <c r="A337" s="32"/>
      <c r="B337" s="299"/>
      <c r="C337" s="109"/>
      <c r="D337" s="297"/>
      <c r="E337" s="302"/>
      <c r="F337" s="299"/>
      <c r="G337" s="299"/>
      <c r="H337" s="297"/>
      <c r="I337" s="54"/>
      <c r="J337" s="68"/>
      <c r="K337" s="238"/>
    </row>
    <row r="338" spans="1:70" ht="15.95" customHeight="1" outlineLevel="2" x14ac:dyDescent="0.3">
      <c r="A338" s="297">
        <v>1</v>
      </c>
      <c r="B338" s="299" t="s">
        <v>65</v>
      </c>
      <c r="C338" s="46" t="s">
        <v>325</v>
      </c>
      <c r="D338" s="32" t="s">
        <v>10</v>
      </c>
      <c r="E338" s="44" t="s">
        <v>11</v>
      </c>
      <c r="F338" s="42" t="s">
        <v>11</v>
      </c>
      <c r="G338" s="43" t="s">
        <v>30</v>
      </c>
      <c r="H338" s="46">
        <v>1.028</v>
      </c>
      <c r="I338" s="62">
        <v>1.2</v>
      </c>
      <c r="J338" s="69">
        <v>39</v>
      </c>
      <c r="K338" s="238">
        <f t="shared" si="280"/>
        <v>48.110399999999998</v>
      </c>
      <c r="L338" s="69">
        <f>(K338+4.81)</f>
        <v>52.920400000000001</v>
      </c>
      <c r="M338" s="69">
        <f t="shared" ref="M338:U338" si="285">(L338+4.81)</f>
        <v>57.730400000000003</v>
      </c>
      <c r="N338" s="69">
        <f t="shared" si="285"/>
        <v>62.540400000000005</v>
      </c>
      <c r="O338" s="69">
        <f t="shared" si="285"/>
        <v>67.350400000000008</v>
      </c>
      <c r="P338" s="69">
        <f t="shared" si="285"/>
        <v>72.16040000000001</v>
      </c>
      <c r="Q338" s="69">
        <f t="shared" si="285"/>
        <v>76.970400000000012</v>
      </c>
      <c r="R338" s="69">
        <f t="shared" si="285"/>
        <v>81.780400000000014</v>
      </c>
      <c r="S338" s="69">
        <f t="shared" si="285"/>
        <v>86.590400000000017</v>
      </c>
      <c r="T338" s="69">
        <f t="shared" si="285"/>
        <v>91.400400000000019</v>
      </c>
      <c r="U338" s="69">
        <f t="shared" si="285"/>
        <v>96.210400000000021</v>
      </c>
      <c r="V338" s="69">
        <f>(U338+4.81)</f>
        <v>101.02040000000002</v>
      </c>
      <c r="W338" s="69">
        <f>(V338+4.81)</f>
        <v>105.83040000000003</v>
      </c>
      <c r="X338" s="69">
        <f>(W338+4.81)</f>
        <v>110.64040000000003</v>
      </c>
      <c r="Y338" s="69">
        <f>(X338+4.81)</f>
        <v>115.45040000000003</v>
      </c>
    </row>
    <row r="339" spans="1:70" s="4" customFormat="1" ht="15.95" customHeight="1" outlineLevel="2" x14ac:dyDescent="0.3">
      <c r="A339" s="297">
        <v>2</v>
      </c>
      <c r="B339" s="299" t="s">
        <v>65</v>
      </c>
      <c r="C339" s="112" t="s">
        <v>201</v>
      </c>
      <c r="D339" s="32" t="s">
        <v>10</v>
      </c>
      <c r="E339" s="33" t="s">
        <v>11</v>
      </c>
      <c r="F339" s="42" t="s">
        <v>11</v>
      </c>
      <c r="G339" s="43" t="s">
        <v>30</v>
      </c>
      <c r="H339" s="119">
        <v>14.760999999999999</v>
      </c>
      <c r="I339" s="55">
        <v>1.2</v>
      </c>
      <c r="J339" s="69">
        <v>39</v>
      </c>
      <c r="K339" s="238">
        <f t="shared" si="280"/>
        <v>690.81479999999988</v>
      </c>
      <c r="L339" s="69">
        <f>(K339+69.08)</f>
        <v>759.89479999999992</v>
      </c>
      <c r="M339" s="69">
        <f t="shared" ref="M339:U339" si="286">(L339+69.08)</f>
        <v>828.97479999999996</v>
      </c>
      <c r="N339" s="69">
        <f t="shared" si="286"/>
        <v>898.0548</v>
      </c>
      <c r="O339" s="69">
        <f t="shared" si="286"/>
        <v>967.13480000000004</v>
      </c>
      <c r="P339" s="69">
        <f t="shared" si="286"/>
        <v>1036.2148</v>
      </c>
      <c r="Q339" s="69">
        <f t="shared" si="286"/>
        <v>1105.2947999999999</v>
      </c>
      <c r="R339" s="69">
        <f t="shared" si="286"/>
        <v>1174.3747999999998</v>
      </c>
      <c r="S339" s="69">
        <f t="shared" si="286"/>
        <v>1243.4547999999998</v>
      </c>
      <c r="T339" s="69">
        <f t="shared" si="286"/>
        <v>1312.5347999999997</v>
      </c>
      <c r="U339" s="69">
        <f t="shared" si="286"/>
        <v>1381.6147999999996</v>
      </c>
      <c r="V339" s="69">
        <f>(U339+69.08)</f>
        <v>1450.6947999999995</v>
      </c>
      <c r="W339" s="69">
        <f>(V339+69.08)</f>
        <v>1519.7747999999995</v>
      </c>
      <c r="X339" s="69">
        <f>(W339+69.08)</f>
        <v>1588.8547999999994</v>
      </c>
      <c r="Y339" s="69"/>
      <c r="Z339" s="69"/>
      <c r="AA339" s="69"/>
      <c r="AB339" s="69"/>
      <c r="AC339" s="69"/>
      <c r="AD339" s="69"/>
      <c r="AE339" s="69"/>
      <c r="AF339" s="69"/>
      <c r="AG339" s="9"/>
      <c r="AH339" s="9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</row>
    <row r="340" spans="1:70" ht="15.95" customHeight="1" outlineLevel="2" x14ac:dyDescent="0.3">
      <c r="A340" s="297">
        <v>3</v>
      </c>
      <c r="B340" s="299" t="s">
        <v>65</v>
      </c>
      <c r="C340" s="112" t="s">
        <v>202</v>
      </c>
      <c r="D340" s="32" t="s">
        <v>10</v>
      </c>
      <c r="E340" s="33" t="s">
        <v>11</v>
      </c>
      <c r="F340" s="42" t="s">
        <v>11</v>
      </c>
      <c r="G340" s="43" t="s">
        <v>30</v>
      </c>
      <c r="H340" s="119">
        <v>4.0430000000000001</v>
      </c>
      <c r="I340" s="62">
        <v>1.2</v>
      </c>
      <c r="J340" s="69">
        <v>39</v>
      </c>
      <c r="K340" s="238">
        <f t="shared" si="280"/>
        <v>189.2124</v>
      </c>
      <c r="L340" s="69">
        <f>(K340+18.92)</f>
        <v>208.13240000000002</v>
      </c>
      <c r="M340" s="69">
        <f t="shared" ref="M340:U340" si="287">(L340+18.92)</f>
        <v>227.05240000000003</v>
      </c>
      <c r="N340" s="69">
        <f t="shared" si="287"/>
        <v>245.97240000000005</v>
      </c>
      <c r="O340" s="69">
        <f t="shared" si="287"/>
        <v>264.89240000000007</v>
      </c>
      <c r="P340" s="69">
        <f t="shared" si="287"/>
        <v>283.81240000000008</v>
      </c>
      <c r="Q340" s="69">
        <f t="shared" si="287"/>
        <v>302.7324000000001</v>
      </c>
      <c r="R340" s="69">
        <f t="shared" si="287"/>
        <v>321.65240000000011</v>
      </c>
      <c r="S340" s="69">
        <f t="shared" si="287"/>
        <v>340.57240000000013</v>
      </c>
      <c r="T340" s="69">
        <f t="shared" si="287"/>
        <v>359.49240000000015</v>
      </c>
      <c r="U340" s="69">
        <f t="shared" si="287"/>
        <v>378.41240000000016</v>
      </c>
      <c r="V340" s="69">
        <f>(U340+18.92)</f>
        <v>397.33240000000018</v>
      </c>
      <c r="W340" s="69">
        <f>(V340+18.92)</f>
        <v>416.25240000000019</v>
      </c>
      <c r="X340" s="69">
        <f>(W340+18.92)</f>
        <v>435.17240000000021</v>
      </c>
      <c r="Y340" s="69">
        <f>(X340+18.92)</f>
        <v>454.09240000000023</v>
      </c>
    </row>
    <row r="341" spans="1:70" s="2" customFormat="1" ht="15.95" customHeight="1" outlineLevel="2" x14ac:dyDescent="0.3">
      <c r="A341" s="297">
        <v>4</v>
      </c>
      <c r="B341" s="299" t="s">
        <v>65</v>
      </c>
      <c r="C341" s="46" t="s">
        <v>326</v>
      </c>
      <c r="D341" s="32" t="s">
        <v>10</v>
      </c>
      <c r="E341" s="44" t="s">
        <v>11</v>
      </c>
      <c r="F341" s="42" t="s">
        <v>11</v>
      </c>
      <c r="G341" s="43" t="s">
        <v>30</v>
      </c>
      <c r="H341" s="46">
        <v>1.629</v>
      </c>
      <c r="I341" s="62">
        <v>1.2</v>
      </c>
      <c r="J341" s="69">
        <v>39</v>
      </c>
      <c r="K341" s="238">
        <f t="shared" si="280"/>
        <v>76.237200000000001</v>
      </c>
      <c r="L341" s="69">
        <f>(K341+7.62)</f>
        <v>83.857200000000006</v>
      </c>
      <c r="M341" s="69">
        <f t="shared" ref="M341:U341" si="288">(L341+7.62)</f>
        <v>91.477200000000011</v>
      </c>
      <c r="N341" s="69">
        <f t="shared" si="288"/>
        <v>99.097200000000015</v>
      </c>
      <c r="O341" s="69">
        <f t="shared" si="288"/>
        <v>106.71720000000002</v>
      </c>
      <c r="P341" s="69">
        <f t="shared" si="288"/>
        <v>114.33720000000002</v>
      </c>
      <c r="Q341" s="69">
        <f t="shared" si="288"/>
        <v>121.95720000000003</v>
      </c>
      <c r="R341" s="69">
        <f t="shared" si="288"/>
        <v>129.57720000000003</v>
      </c>
      <c r="S341" s="69">
        <f t="shared" si="288"/>
        <v>137.19720000000004</v>
      </c>
      <c r="T341" s="69">
        <f t="shared" si="288"/>
        <v>144.81720000000004</v>
      </c>
      <c r="U341" s="69">
        <f t="shared" si="288"/>
        <v>152.43720000000005</v>
      </c>
      <c r="V341" s="69">
        <f>(U341+7.62)</f>
        <v>160.05720000000005</v>
      </c>
      <c r="W341" s="69">
        <f>(V341+7.62)</f>
        <v>167.67720000000006</v>
      </c>
      <c r="X341" s="69"/>
      <c r="Y341" s="69"/>
      <c r="Z341" s="9"/>
      <c r="AA341" s="9"/>
      <c r="AB341" s="9"/>
      <c r="AC341" s="9"/>
      <c r="AD341" s="9"/>
      <c r="AE341" s="9"/>
      <c r="AF341" s="9"/>
      <c r="AG341" s="9"/>
      <c r="AH341" s="9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</row>
    <row r="342" spans="1:70" s="4" customFormat="1" ht="15.95" customHeight="1" outlineLevel="2" x14ac:dyDescent="0.3">
      <c r="A342" s="297">
        <v>5</v>
      </c>
      <c r="B342" s="299" t="s">
        <v>65</v>
      </c>
      <c r="C342" s="46" t="s">
        <v>327</v>
      </c>
      <c r="D342" s="32" t="s">
        <v>10</v>
      </c>
      <c r="E342" s="44" t="s">
        <v>11</v>
      </c>
      <c r="F342" s="42" t="s">
        <v>11</v>
      </c>
      <c r="G342" s="43" t="s">
        <v>30</v>
      </c>
      <c r="H342" s="46">
        <v>1.1870000000000001</v>
      </c>
      <c r="I342" s="62">
        <v>1.2</v>
      </c>
      <c r="J342" s="69">
        <v>39</v>
      </c>
      <c r="K342" s="238">
        <f t="shared" si="280"/>
        <v>55.551600000000008</v>
      </c>
      <c r="L342" s="69">
        <f>(K342+5.56)</f>
        <v>61.11160000000001</v>
      </c>
      <c r="M342" s="69">
        <f t="shared" ref="M342:U342" si="289">(L342+5.56)</f>
        <v>66.671600000000012</v>
      </c>
      <c r="N342" s="69">
        <f t="shared" si="289"/>
        <v>72.231600000000014</v>
      </c>
      <c r="O342" s="69">
        <f t="shared" si="289"/>
        <v>77.791600000000017</v>
      </c>
      <c r="P342" s="69">
        <f t="shared" si="289"/>
        <v>83.351600000000019</v>
      </c>
      <c r="Q342" s="69">
        <f t="shared" si="289"/>
        <v>88.911600000000021</v>
      </c>
      <c r="R342" s="69">
        <f t="shared" si="289"/>
        <v>94.471600000000024</v>
      </c>
      <c r="S342" s="69">
        <f t="shared" si="289"/>
        <v>100.03160000000003</v>
      </c>
      <c r="T342" s="69">
        <f t="shared" si="289"/>
        <v>105.59160000000003</v>
      </c>
      <c r="U342" s="69">
        <f t="shared" si="289"/>
        <v>111.15160000000003</v>
      </c>
      <c r="V342" s="69">
        <f>(U342+5.56)</f>
        <v>116.71160000000003</v>
      </c>
      <c r="W342" s="69"/>
      <c r="X342" s="69"/>
      <c r="Y342" s="69"/>
      <c r="Z342" s="9"/>
      <c r="AA342" s="9"/>
      <c r="AB342" s="9"/>
      <c r="AC342" s="9"/>
      <c r="AD342" s="9"/>
      <c r="AE342" s="9"/>
      <c r="AF342" s="9"/>
      <c r="AG342" s="9"/>
      <c r="AH342" s="9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</row>
    <row r="343" spans="1:70" s="15" customFormat="1" ht="15.95" customHeight="1" outlineLevel="2" x14ac:dyDescent="0.3">
      <c r="A343" s="297">
        <v>6</v>
      </c>
      <c r="B343" s="299" t="s">
        <v>65</v>
      </c>
      <c r="C343" s="46" t="s">
        <v>328</v>
      </c>
      <c r="D343" s="32" t="s">
        <v>10</v>
      </c>
      <c r="E343" s="44" t="s">
        <v>11</v>
      </c>
      <c r="F343" s="42" t="s">
        <v>11</v>
      </c>
      <c r="G343" s="45" t="s">
        <v>30</v>
      </c>
      <c r="H343" s="46">
        <v>3.8559999999999999</v>
      </c>
      <c r="I343" s="62">
        <v>1.2</v>
      </c>
      <c r="J343" s="69">
        <v>39</v>
      </c>
      <c r="K343" s="238">
        <f t="shared" si="280"/>
        <v>180.46079999999998</v>
      </c>
      <c r="L343" s="69">
        <f>(K343+18.05)</f>
        <v>198.51079999999999</v>
      </c>
      <c r="M343" s="69">
        <f t="shared" ref="M343:U343" si="290">(L343+18.05)</f>
        <v>216.5608</v>
      </c>
      <c r="N343" s="69">
        <f t="shared" si="290"/>
        <v>234.61080000000001</v>
      </c>
      <c r="O343" s="69">
        <f t="shared" si="290"/>
        <v>252.66080000000002</v>
      </c>
      <c r="P343" s="69">
        <f t="shared" si="290"/>
        <v>270.71080000000001</v>
      </c>
      <c r="Q343" s="69">
        <f t="shared" si="290"/>
        <v>288.76080000000002</v>
      </c>
      <c r="R343" s="69">
        <f t="shared" si="290"/>
        <v>306.81080000000003</v>
      </c>
      <c r="S343" s="69">
        <f t="shared" si="290"/>
        <v>324.86080000000004</v>
      </c>
      <c r="T343" s="69">
        <f t="shared" si="290"/>
        <v>342.91080000000005</v>
      </c>
      <c r="U343" s="69">
        <f t="shared" si="290"/>
        <v>360.96080000000006</v>
      </c>
      <c r="V343" s="69">
        <f>(U343+18.05)</f>
        <v>379.01080000000007</v>
      </c>
      <c r="W343" s="69">
        <f>(V343+18.05)</f>
        <v>397.06080000000009</v>
      </c>
      <c r="X343" s="69"/>
      <c r="Y343" s="69"/>
      <c r="Z343" s="9"/>
      <c r="AA343" s="9"/>
      <c r="AB343" s="9"/>
      <c r="AC343" s="9"/>
      <c r="AD343" s="9"/>
      <c r="AE343" s="9"/>
      <c r="AF343" s="9"/>
      <c r="AG343" s="9"/>
      <c r="AH343" s="9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</row>
    <row r="344" spans="1:70" s="15" customFormat="1" ht="15.95" customHeight="1" outlineLevel="2" x14ac:dyDescent="0.3">
      <c r="A344" s="297">
        <v>7</v>
      </c>
      <c r="B344" s="299" t="s">
        <v>65</v>
      </c>
      <c r="C344" s="46" t="s">
        <v>329</v>
      </c>
      <c r="D344" s="32" t="s">
        <v>10</v>
      </c>
      <c r="E344" s="44" t="s">
        <v>11</v>
      </c>
      <c r="F344" s="42" t="s">
        <v>11</v>
      </c>
      <c r="G344" s="45" t="s">
        <v>30</v>
      </c>
      <c r="H344" s="46">
        <v>3.89</v>
      </c>
      <c r="I344" s="62">
        <v>1.2</v>
      </c>
      <c r="J344" s="69">
        <v>39</v>
      </c>
      <c r="K344" s="238">
        <f t="shared" si="280"/>
        <v>182.05199999999999</v>
      </c>
      <c r="L344" s="69">
        <f>(K344+18.21)</f>
        <v>200.262</v>
      </c>
      <c r="M344" s="69">
        <f t="shared" ref="M344:U344" si="291">(L344+18.21)</f>
        <v>218.47200000000001</v>
      </c>
      <c r="N344" s="69">
        <f t="shared" si="291"/>
        <v>236.68200000000002</v>
      </c>
      <c r="O344" s="69">
        <f t="shared" si="291"/>
        <v>254.89200000000002</v>
      </c>
      <c r="P344" s="69">
        <f t="shared" si="291"/>
        <v>273.10200000000003</v>
      </c>
      <c r="Q344" s="69">
        <f t="shared" si="291"/>
        <v>291.31200000000001</v>
      </c>
      <c r="R344" s="69">
        <f t="shared" si="291"/>
        <v>309.52199999999999</v>
      </c>
      <c r="S344" s="69">
        <f t="shared" si="291"/>
        <v>327.73199999999997</v>
      </c>
      <c r="T344" s="69">
        <f t="shared" si="291"/>
        <v>345.94199999999995</v>
      </c>
      <c r="U344" s="69">
        <f t="shared" si="291"/>
        <v>364.15199999999993</v>
      </c>
      <c r="V344" s="69">
        <f>(U344+18.21)</f>
        <v>382.36199999999991</v>
      </c>
      <c r="W344" s="69"/>
      <c r="X344" s="69"/>
      <c r="Y344" s="69"/>
      <c r="Z344" s="9"/>
      <c r="AA344" s="9"/>
      <c r="AB344" s="9"/>
      <c r="AC344" s="9"/>
      <c r="AD344" s="9"/>
      <c r="AE344" s="9"/>
      <c r="AF344" s="9"/>
      <c r="AG344" s="9"/>
      <c r="AH344" s="9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</row>
    <row r="345" spans="1:70" s="15" customFormat="1" ht="15.95" customHeight="1" outlineLevel="2" x14ac:dyDescent="0.3">
      <c r="A345" s="297">
        <v>8</v>
      </c>
      <c r="B345" s="299" t="s">
        <v>65</v>
      </c>
      <c r="C345" s="46" t="s">
        <v>436</v>
      </c>
      <c r="D345" s="32" t="s">
        <v>10</v>
      </c>
      <c r="E345" s="44" t="s">
        <v>11</v>
      </c>
      <c r="F345" s="42" t="s">
        <v>11</v>
      </c>
      <c r="G345" s="45" t="s">
        <v>30</v>
      </c>
      <c r="H345" s="46">
        <v>0.65500000000000003</v>
      </c>
      <c r="I345" s="62">
        <v>1</v>
      </c>
      <c r="J345" s="69">
        <v>39</v>
      </c>
      <c r="K345" s="238">
        <f t="shared" si="280"/>
        <v>25.545000000000002</v>
      </c>
      <c r="L345" s="69">
        <f>(K345+2.56)</f>
        <v>28.105</v>
      </c>
      <c r="M345" s="69">
        <f t="shared" ref="M345:U345" si="292">(L345+2.56)</f>
        <v>30.664999999999999</v>
      </c>
      <c r="N345" s="69">
        <f t="shared" si="292"/>
        <v>33.225000000000001</v>
      </c>
      <c r="O345" s="69">
        <f t="shared" si="292"/>
        <v>35.785000000000004</v>
      </c>
      <c r="P345" s="69">
        <f t="shared" si="292"/>
        <v>38.345000000000006</v>
      </c>
      <c r="Q345" s="69">
        <f t="shared" si="292"/>
        <v>40.905000000000008</v>
      </c>
      <c r="R345" s="69">
        <f t="shared" si="292"/>
        <v>43.465000000000011</v>
      </c>
      <c r="S345" s="69">
        <f t="shared" si="292"/>
        <v>46.025000000000013</v>
      </c>
      <c r="T345" s="69">
        <f t="shared" si="292"/>
        <v>48.585000000000015</v>
      </c>
      <c r="U345" s="69">
        <f t="shared" si="292"/>
        <v>51.145000000000017</v>
      </c>
      <c r="V345" s="69">
        <f>(U345+2.56)</f>
        <v>53.70500000000002</v>
      </c>
      <c r="W345" s="69">
        <f>(V345+2.56)</f>
        <v>56.265000000000022</v>
      </c>
      <c r="X345" s="69">
        <f>(W345+2.56)</f>
        <v>58.825000000000024</v>
      </c>
      <c r="Y345" s="69">
        <f>(X345+2.56)</f>
        <v>61.385000000000026</v>
      </c>
      <c r="Z345" s="9"/>
      <c r="AA345" s="9"/>
      <c r="AB345" s="9"/>
      <c r="AC345" s="9"/>
      <c r="AD345" s="9"/>
      <c r="AE345" s="9"/>
      <c r="AF345" s="9"/>
      <c r="AG345" s="9"/>
      <c r="AH345" s="9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</row>
    <row r="346" spans="1:70" s="15" customFormat="1" ht="15.95" customHeight="1" outlineLevel="2" x14ac:dyDescent="0.3">
      <c r="A346" s="297">
        <v>9</v>
      </c>
      <c r="B346" s="299" t="s">
        <v>65</v>
      </c>
      <c r="C346" s="46" t="s">
        <v>330</v>
      </c>
      <c r="D346" s="32" t="s">
        <v>10</v>
      </c>
      <c r="E346" s="44" t="s">
        <v>11</v>
      </c>
      <c r="F346" s="42" t="s">
        <v>11</v>
      </c>
      <c r="G346" s="45" t="s">
        <v>30</v>
      </c>
      <c r="H346" s="46">
        <v>1.3260000000000001</v>
      </c>
      <c r="I346" s="62">
        <v>1.2</v>
      </c>
      <c r="J346" s="69">
        <v>39</v>
      </c>
      <c r="K346" s="238">
        <f t="shared" si="280"/>
        <v>62.056799999999996</v>
      </c>
      <c r="L346" s="69">
        <f>(K346+6.21)</f>
        <v>68.266799999999989</v>
      </c>
      <c r="M346" s="69">
        <f t="shared" ref="M346:U346" si="293">(L346+6.21)</f>
        <v>74.476799999999983</v>
      </c>
      <c r="N346" s="69">
        <f t="shared" si="293"/>
        <v>80.686799999999977</v>
      </c>
      <c r="O346" s="69">
        <f t="shared" si="293"/>
        <v>86.896799999999971</v>
      </c>
      <c r="P346" s="69">
        <f t="shared" si="293"/>
        <v>93.106799999999964</v>
      </c>
      <c r="Q346" s="69">
        <f t="shared" si="293"/>
        <v>99.316799999999958</v>
      </c>
      <c r="R346" s="69">
        <f t="shared" si="293"/>
        <v>105.52679999999995</v>
      </c>
      <c r="S346" s="69">
        <f t="shared" si="293"/>
        <v>111.73679999999995</v>
      </c>
      <c r="T346" s="69">
        <f t="shared" si="293"/>
        <v>117.94679999999994</v>
      </c>
      <c r="U346" s="69">
        <f t="shared" si="293"/>
        <v>124.15679999999993</v>
      </c>
      <c r="V346" s="69">
        <f>(U346+6.21)</f>
        <v>130.36679999999993</v>
      </c>
      <c r="W346" s="69">
        <f>(V346+6.21)</f>
        <v>136.57679999999993</v>
      </c>
      <c r="X346" s="69">
        <f>(W346+6.21)</f>
        <v>142.78679999999994</v>
      </c>
      <c r="Y346" s="69"/>
      <c r="Z346" s="9"/>
      <c r="AA346" s="9"/>
      <c r="AB346" s="9"/>
      <c r="AC346" s="9"/>
      <c r="AD346" s="9"/>
      <c r="AE346" s="9"/>
      <c r="AF346" s="9"/>
      <c r="AG346" s="9"/>
      <c r="AH346" s="9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</row>
    <row r="347" spans="1:70" s="15" customFormat="1" ht="15.95" customHeight="1" outlineLevel="2" x14ac:dyDescent="0.3">
      <c r="A347" s="297">
        <v>10</v>
      </c>
      <c r="B347" s="299" t="s">
        <v>65</v>
      </c>
      <c r="C347" s="46" t="s">
        <v>331</v>
      </c>
      <c r="D347" s="32" t="s">
        <v>10</v>
      </c>
      <c r="E347" s="44" t="s">
        <v>11</v>
      </c>
      <c r="F347" s="42" t="s">
        <v>11</v>
      </c>
      <c r="G347" s="45" t="s">
        <v>30</v>
      </c>
      <c r="H347" s="46">
        <v>1.248</v>
      </c>
      <c r="I347" s="62">
        <v>1.2</v>
      </c>
      <c r="J347" s="69">
        <v>39</v>
      </c>
      <c r="K347" s="238">
        <f t="shared" si="280"/>
        <v>58.406400000000005</v>
      </c>
      <c r="L347" s="69">
        <f>(K347+5.84)</f>
        <v>64.246400000000008</v>
      </c>
      <c r="M347" s="69">
        <f t="shared" ref="M347:U347" si="294">(L347+5.84)</f>
        <v>70.086400000000012</v>
      </c>
      <c r="N347" s="69">
        <f t="shared" si="294"/>
        <v>75.926400000000015</v>
      </c>
      <c r="O347" s="69">
        <f t="shared" si="294"/>
        <v>81.766400000000019</v>
      </c>
      <c r="P347" s="69">
        <f t="shared" si="294"/>
        <v>87.606400000000022</v>
      </c>
      <c r="Q347" s="69">
        <f t="shared" si="294"/>
        <v>93.446400000000025</v>
      </c>
      <c r="R347" s="69">
        <f t="shared" si="294"/>
        <v>99.286400000000029</v>
      </c>
      <c r="S347" s="69">
        <f t="shared" si="294"/>
        <v>105.12640000000003</v>
      </c>
      <c r="T347" s="69">
        <f t="shared" si="294"/>
        <v>110.96640000000004</v>
      </c>
      <c r="U347" s="69">
        <f t="shared" si="294"/>
        <v>116.80640000000004</v>
      </c>
      <c r="V347" s="69">
        <f>(U347+5.84)</f>
        <v>122.64640000000004</v>
      </c>
      <c r="W347" s="69">
        <f>(V347+5.84)</f>
        <v>128.48640000000003</v>
      </c>
      <c r="X347" s="69"/>
      <c r="Y347" s="69"/>
      <c r="Z347" s="9"/>
      <c r="AA347" s="9"/>
      <c r="AB347" s="9"/>
      <c r="AC347" s="9"/>
      <c r="AD347" s="9"/>
      <c r="AE347" s="9"/>
      <c r="AF347" s="9"/>
      <c r="AG347" s="9"/>
      <c r="AH347" s="9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</row>
    <row r="348" spans="1:70" s="15" customFormat="1" ht="15.95" customHeight="1" outlineLevel="2" x14ac:dyDescent="0.3">
      <c r="A348" s="297">
        <v>11</v>
      </c>
      <c r="B348" s="299" t="s">
        <v>65</v>
      </c>
      <c r="C348" s="46" t="s">
        <v>332</v>
      </c>
      <c r="D348" s="32" t="s">
        <v>10</v>
      </c>
      <c r="E348" s="44" t="s">
        <v>11</v>
      </c>
      <c r="F348" s="42" t="s">
        <v>11</v>
      </c>
      <c r="G348" s="45" t="s">
        <v>30</v>
      </c>
      <c r="H348" s="46">
        <v>1.141</v>
      </c>
      <c r="I348" s="62">
        <v>1.2</v>
      </c>
      <c r="J348" s="69">
        <v>39</v>
      </c>
      <c r="K348" s="238">
        <f t="shared" si="280"/>
        <v>53.398800000000001</v>
      </c>
      <c r="L348" s="69">
        <f>(K348+5.34)</f>
        <v>58.738799999999998</v>
      </c>
      <c r="M348" s="69">
        <f t="shared" ref="M348:U348" si="295">(L348+5.34)</f>
        <v>64.078800000000001</v>
      </c>
      <c r="N348" s="69">
        <f t="shared" si="295"/>
        <v>69.418800000000005</v>
      </c>
      <c r="O348" s="69">
        <f t="shared" si="295"/>
        <v>74.758800000000008</v>
      </c>
      <c r="P348" s="69">
        <f t="shared" si="295"/>
        <v>80.098800000000011</v>
      </c>
      <c r="Q348" s="69">
        <f t="shared" si="295"/>
        <v>85.438800000000015</v>
      </c>
      <c r="R348" s="69">
        <f t="shared" si="295"/>
        <v>90.778800000000018</v>
      </c>
      <c r="S348" s="69">
        <f t="shared" si="295"/>
        <v>96.118800000000022</v>
      </c>
      <c r="T348" s="69">
        <f t="shared" si="295"/>
        <v>101.45880000000002</v>
      </c>
      <c r="U348" s="69">
        <f t="shared" si="295"/>
        <v>106.79880000000003</v>
      </c>
      <c r="V348" s="69">
        <f>(U348+5.34)</f>
        <v>112.13880000000003</v>
      </c>
      <c r="W348" s="69">
        <f>(V348+5.34)</f>
        <v>117.47880000000004</v>
      </c>
      <c r="X348" s="69">
        <f>(W348+5.34)</f>
        <v>122.81880000000004</v>
      </c>
      <c r="Y348" s="69"/>
      <c r="Z348" s="9"/>
      <c r="AA348" s="9"/>
      <c r="AB348" s="9"/>
      <c r="AC348" s="9"/>
      <c r="AD348" s="9"/>
      <c r="AE348" s="9"/>
      <c r="AF348" s="9"/>
      <c r="AG348" s="9"/>
      <c r="AH348" s="9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</row>
    <row r="349" spans="1:70" s="15" customFormat="1" ht="15.95" customHeight="1" outlineLevel="2" x14ac:dyDescent="0.3">
      <c r="A349" s="297">
        <v>12</v>
      </c>
      <c r="B349" s="299" t="s">
        <v>65</v>
      </c>
      <c r="C349" s="46" t="s">
        <v>333</v>
      </c>
      <c r="D349" s="32" t="s">
        <v>10</v>
      </c>
      <c r="E349" s="44" t="s">
        <v>11</v>
      </c>
      <c r="F349" s="42" t="s">
        <v>11</v>
      </c>
      <c r="G349" s="45" t="s">
        <v>30</v>
      </c>
      <c r="H349" s="46">
        <v>1.3740000000000001</v>
      </c>
      <c r="I349" s="62">
        <v>1.2</v>
      </c>
      <c r="J349" s="69">
        <v>39</v>
      </c>
      <c r="K349" s="238">
        <f t="shared" si="280"/>
        <v>64.303200000000004</v>
      </c>
      <c r="L349" s="69">
        <f>(K349+6.43)</f>
        <v>70.733200000000011</v>
      </c>
      <c r="M349" s="69">
        <f t="shared" ref="M349:U349" si="296">(L349+6.43)</f>
        <v>77.163200000000018</v>
      </c>
      <c r="N349" s="69">
        <f t="shared" si="296"/>
        <v>83.593200000000024</v>
      </c>
      <c r="O349" s="69">
        <f t="shared" si="296"/>
        <v>90.023200000000031</v>
      </c>
      <c r="P349" s="69">
        <f t="shared" si="296"/>
        <v>96.453200000000038</v>
      </c>
      <c r="Q349" s="69">
        <f t="shared" si="296"/>
        <v>102.88320000000004</v>
      </c>
      <c r="R349" s="69">
        <f t="shared" si="296"/>
        <v>109.31320000000005</v>
      </c>
      <c r="S349" s="69">
        <f t="shared" si="296"/>
        <v>115.74320000000006</v>
      </c>
      <c r="T349" s="69">
        <f t="shared" si="296"/>
        <v>122.17320000000007</v>
      </c>
      <c r="U349" s="69">
        <f t="shared" si="296"/>
        <v>128.60320000000007</v>
      </c>
      <c r="V349" s="69">
        <f>(U349+6.43)</f>
        <v>135.03320000000008</v>
      </c>
      <c r="W349" s="69">
        <f>(V349+6.43)</f>
        <v>141.46320000000009</v>
      </c>
      <c r="X349" s="69"/>
      <c r="Y349" s="69"/>
      <c r="Z349" s="9"/>
      <c r="AA349" s="9"/>
      <c r="AB349" s="9"/>
      <c r="AC349" s="9"/>
      <c r="AD349" s="9"/>
      <c r="AE349" s="9"/>
      <c r="AF349" s="9"/>
      <c r="AG349" s="9"/>
      <c r="AH349" s="9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</row>
    <row r="350" spans="1:70" s="15" customFormat="1" ht="15.95" customHeight="1" outlineLevel="2" x14ac:dyDescent="0.3">
      <c r="A350" s="297">
        <v>13</v>
      </c>
      <c r="B350" s="299" t="s">
        <v>65</v>
      </c>
      <c r="C350" s="112" t="s">
        <v>203</v>
      </c>
      <c r="D350" s="32" t="s">
        <v>10</v>
      </c>
      <c r="E350" s="33" t="s">
        <v>11</v>
      </c>
      <c r="F350" s="42" t="s">
        <v>11</v>
      </c>
      <c r="G350" s="45" t="s">
        <v>30</v>
      </c>
      <c r="H350" s="119">
        <v>6.8129999999999997</v>
      </c>
      <c r="I350" s="62">
        <v>1.2</v>
      </c>
      <c r="J350" s="69">
        <v>39</v>
      </c>
      <c r="K350" s="238">
        <f t="shared" si="280"/>
        <v>318.84839999999997</v>
      </c>
      <c r="L350" s="69">
        <f>(K350+31.89)</f>
        <v>350.73839999999996</v>
      </c>
      <c r="M350" s="69">
        <f t="shared" ref="M350:U350" si="297">(L350+31.89)</f>
        <v>382.62839999999994</v>
      </c>
      <c r="N350" s="69">
        <f t="shared" si="297"/>
        <v>414.51839999999993</v>
      </c>
      <c r="O350" s="69">
        <f t="shared" si="297"/>
        <v>446.40839999999992</v>
      </c>
      <c r="P350" s="69">
        <f t="shared" si="297"/>
        <v>478.2983999999999</v>
      </c>
      <c r="Q350" s="69">
        <f t="shared" si="297"/>
        <v>510.18839999999989</v>
      </c>
      <c r="R350" s="69">
        <f t="shared" si="297"/>
        <v>542.07839999999987</v>
      </c>
      <c r="S350" s="69">
        <f t="shared" si="297"/>
        <v>573.96839999999986</v>
      </c>
      <c r="T350" s="69">
        <f t="shared" si="297"/>
        <v>605.85839999999985</v>
      </c>
      <c r="U350" s="69">
        <f t="shared" si="297"/>
        <v>637.74839999999983</v>
      </c>
      <c r="V350" s="69">
        <f>(U350+31.89)</f>
        <v>669.63839999999982</v>
      </c>
      <c r="W350" s="69">
        <f>(V350+31.89)</f>
        <v>701.52839999999981</v>
      </c>
      <c r="X350" s="69"/>
      <c r="Y350" s="69"/>
      <c r="Z350" s="9"/>
      <c r="AA350" s="9"/>
      <c r="AB350" s="9"/>
      <c r="AC350" s="9"/>
      <c r="AD350" s="9"/>
      <c r="AE350" s="9"/>
      <c r="AF350" s="9"/>
      <c r="AG350" s="9"/>
      <c r="AH350" s="9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</row>
    <row r="351" spans="1:70" s="15" customFormat="1" ht="15.95" customHeight="1" outlineLevel="2" x14ac:dyDescent="0.3">
      <c r="A351" s="297">
        <v>14</v>
      </c>
      <c r="B351" s="299" t="s">
        <v>65</v>
      </c>
      <c r="C351" s="46" t="s">
        <v>334</v>
      </c>
      <c r="D351" s="32" t="s">
        <v>10</v>
      </c>
      <c r="E351" s="44" t="s">
        <v>11</v>
      </c>
      <c r="F351" s="42" t="s">
        <v>11</v>
      </c>
      <c r="G351" s="45" t="s">
        <v>30</v>
      </c>
      <c r="H351" s="46">
        <v>1.1359999999999999</v>
      </c>
      <c r="I351" s="62">
        <v>1.2</v>
      </c>
      <c r="J351" s="69">
        <v>39</v>
      </c>
      <c r="K351" s="238">
        <f t="shared" si="280"/>
        <v>53.164799999999993</v>
      </c>
      <c r="L351" s="69">
        <f>(K351+5.32)</f>
        <v>58.484799999999993</v>
      </c>
      <c r="M351" s="69">
        <f t="shared" ref="M351:U351" si="298">(L351+5.32)</f>
        <v>63.804799999999993</v>
      </c>
      <c r="N351" s="69">
        <f t="shared" si="298"/>
        <v>69.124799999999993</v>
      </c>
      <c r="O351" s="69">
        <f t="shared" si="298"/>
        <v>74.444799999999987</v>
      </c>
      <c r="P351" s="69">
        <f t="shared" si="298"/>
        <v>79.76479999999998</v>
      </c>
      <c r="Q351" s="69">
        <f t="shared" si="298"/>
        <v>85.084799999999973</v>
      </c>
      <c r="R351" s="69">
        <f t="shared" si="298"/>
        <v>90.404799999999966</v>
      </c>
      <c r="S351" s="69">
        <f t="shared" si="298"/>
        <v>95.724799999999959</v>
      </c>
      <c r="T351" s="69">
        <f t="shared" si="298"/>
        <v>101.04479999999995</v>
      </c>
      <c r="U351" s="69">
        <f t="shared" si="298"/>
        <v>106.36479999999995</v>
      </c>
      <c r="V351" s="69">
        <f>(U351+5.32)</f>
        <v>111.68479999999994</v>
      </c>
      <c r="W351" s="69">
        <f>(V351+5.32)</f>
        <v>117.00479999999993</v>
      </c>
      <c r="X351" s="69"/>
      <c r="Y351" s="69"/>
      <c r="Z351" s="9"/>
      <c r="AA351" s="9"/>
      <c r="AB351" s="9"/>
      <c r="AC351" s="9"/>
      <c r="AD351" s="9"/>
      <c r="AE351" s="9"/>
      <c r="AF351" s="9"/>
      <c r="AG351" s="9"/>
      <c r="AH351" s="9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</row>
    <row r="352" spans="1:70" s="15" customFormat="1" ht="15.95" customHeight="1" outlineLevel="2" x14ac:dyDescent="0.3">
      <c r="A352" s="297">
        <v>15</v>
      </c>
      <c r="B352" s="299" t="s">
        <v>65</v>
      </c>
      <c r="C352" s="46" t="s">
        <v>335</v>
      </c>
      <c r="D352" s="32" t="s">
        <v>10</v>
      </c>
      <c r="E352" s="44" t="s">
        <v>11</v>
      </c>
      <c r="F352" s="42" t="s">
        <v>11</v>
      </c>
      <c r="G352" s="45" t="s">
        <v>30</v>
      </c>
      <c r="H352" s="46">
        <v>1.1890000000000001</v>
      </c>
      <c r="I352" s="62">
        <v>1.2</v>
      </c>
      <c r="J352" s="69">
        <v>39</v>
      </c>
      <c r="K352" s="238">
        <f t="shared" si="280"/>
        <v>55.645200000000003</v>
      </c>
      <c r="L352" s="69">
        <f>(K352+5.57)</f>
        <v>61.215200000000003</v>
      </c>
      <c r="M352" s="69">
        <f t="shared" ref="M352:U352" si="299">(L352+5.57)</f>
        <v>66.785200000000003</v>
      </c>
      <c r="N352" s="69">
        <f t="shared" si="299"/>
        <v>72.355199999999996</v>
      </c>
      <c r="O352" s="69">
        <f t="shared" si="299"/>
        <v>77.92519999999999</v>
      </c>
      <c r="P352" s="69">
        <f t="shared" si="299"/>
        <v>83.495199999999983</v>
      </c>
      <c r="Q352" s="69">
        <f t="shared" si="299"/>
        <v>89.065199999999976</v>
      </c>
      <c r="R352" s="69">
        <f t="shared" si="299"/>
        <v>94.635199999999969</v>
      </c>
      <c r="S352" s="69">
        <f t="shared" si="299"/>
        <v>100.20519999999996</v>
      </c>
      <c r="T352" s="69">
        <f t="shared" si="299"/>
        <v>105.77519999999996</v>
      </c>
      <c r="U352" s="69">
        <f t="shared" si="299"/>
        <v>111.34519999999995</v>
      </c>
      <c r="V352" s="69">
        <f>(U352+5.57)</f>
        <v>116.91519999999994</v>
      </c>
      <c r="W352" s="69">
        <f>(V352+5.57)</f>
        <v>122.48519999999994</v>
      </c>
      <c r="X352" s="69"/>
      <c r="Y352" s="69"/>
      <c r="Z352" s="9"/>
      <c r="AA352" s="9"/>
      <c r="AB352" s="9"/>
      <c r="AC352" s="9"/>
      <c r="AD352" s="9"/>
      <c r="AE352" s="9"/>
      <c r="AF352" s="9"/>
      <c r="AG352" s="9"/>
      <c r="AH352" s="9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</row>
    <row r="353" spans="1:70" s="15" customFormat="1" ht="15.95" customHeight="1" outlineLevel="2" x14ac:dyDescent="0.3">
      <c r="A353" s="297">
        <v>16</v>
      </c>
      <c r="B353" s="299" t="s">
        <v>65</v>
      </c>
      <c r="C353" s="46" t="s">
        <v>336</v>
      </c>
      <c r="D353" s="32" t="s">
        <v>10</v>
      </c>
      <c r="E353" s="44" t="s">
        <v>11</v>
      </c>
      <c r="F353" s="42" t="s">
        <v>11</v>
      </c>
      <c r="G353" s="45" t="s">
        <v>30</v>
      </c>
      <c r="H353" s="46">
        <v>1.381</v>
      </c>
      <c r="I353" s="62">
        <v>1.2</v>
      </c>
      <c r="J353" s="69">
        <v>39</v>
      </c>
      <c r="K353" s="238">
        <f t="shared" si="280"/>
        <v>64.630799999999994</v>
      </c>
      <c r="L353" s="69">
        <f>(K353+6.46)</f>
        <v>71.090799999999987</v>
      </c>
      <c r="M353" s="69">
        <f t="shared" ref="M353:U353" si="300">(L353+6.46)</f>
        <v>77.550799999999981</v>
      </c>
      <c r="N353" s="69">
        <f t="shared" si="300"/>
        <v>84.010799999999975</v>
      </c>
      <c r="O353" s="69">
        <f t="shared" si="300"/>
        <v>90.470799999999969</v>
      </c>
      <c r="P353" s="69">
        <f t="shared" si="300"/>
        <v>96.930799999999962</v>
      </c>
      <c r="Q353" s="69">
        <f t="shared" si="300"/>
        <v>103.39079999999996</v>
      </c>
      <c r="R353" s="69">
        <f t="shared" si="300"/>
        <v>109.85079999999995</v>
      </c>
      <c r="S353" s="69">
        <f t="shared" si="300"/>
        <v>116.31079999999994</v>
      </c>
      <c r="T353" s="69">
        <f t="shared" si="300"/>
        <v>122.77079999999994</v>
      </c>
      <c r="U353" s="69">
        <f t="shared" si="300"/>
        <v>129.23079999999993</v>
      </c>
      <c r="V353" s="69">
        <f>(U353+6.46)</f>
        <v>135.69079999999994</v>
      </c>
      <c r="W353" s="69">
        <f>(V353+6.46)</f>
        <v>142.15079999999995</v>
      </c>
      <c r="X353" s="69"/>
      <c r="Y353" s="69"/>
      <c r="Z353" s="9"/>
      <c r="AA353" s="9"/>
      <c r="AB353" s="9"/>
      <c r="AC353" s="9"/>
      <c r="AD353" s="9"/>
      <c r="AE353" s="9"/>
      <c r="AF353" s="9"/>
      <c r="AG353" s="9"/>
      <c r="AH353" s="9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</row>
    <row r="354" spans="1:70" s="15" customFormat="1" ht="15.95" customHeight="1" outlineLevel="2" x14ac:dyDescent="0.3">
      <c r="A354" s="297">
        <v>17</v>
      </c>
      <c r="B354" s="299" t="s">
        <v>65</v>
      </c>
      <c r="C354" s="46" t="s">
        <v>337</v>
      </c>
      <c r="D354" s="32" t="s">
        <v>10</v>
      </c>
      <c r="E354" s="44" t="s">
        <v>11</v>
      </c>
      <c r="F354" s="42" t="s">
        <v>11</v>
      </c>
      <c r="G354" s="45" t="s">
        <v>30</v>
      </c>
      <c r="H354" s="46">
        <v>1.2689999999999999</v>
      </c>
      <c r="I354" s="62">
        <v>1.2</v>
      </c>
      <c r="J354" s="69">
        <v>39</v>
      </c>
      <c r="K354" s="238">
        <f t="shared" si="280"/>
        <v>59.389199999999995</v>
      </c>
      <c r="L354" s="69">
        <f>(K354+5.94)</f>
        <v>65.3292</v>
      </c>
      <c r="M354" s="69">
        <f t="shared" ref="M354:U354" si="301">(L354+5.94)</f>
        <v>71.269199999999998</v>
      </c>
      <c r="N354" s="69">
        <f t="shared" si="301"/>
        <v>77.209199999999996</v>
      </c>
      <c r="O354" s="69">
        <f t="shared" si="301"/>
        <v>83.149199999999993</v>
      </c>
      <c r="P354" s="69">
        <f t="shared" si="301"/>
        <v>89.089199999999991</v>
      </c>
      <c r="Q354" s="69">
        <f t="shared" si="301"/>
        <v>95.029199999999989</v>
      </c>
      <c r="R354" s="69">
        <f t="shared" si="301"/>
        <v>100.96919999999999</v>
      </c>
      <c r="S354" s="69">
        <f t="shared" si="301"/>
        <v>106.90919999999998</v>
      </c>
      <c r="T354" s="69">
        <f t="shared" si="301"/>
        <v>112.84919999999998</v>
      </c>
      <c r="U354" s="69">
        <f t="shared" si="301"/>
        <v>118.78919999999998</v>
      </c>
      <c r="V354" s="69">
        <f>(U354+5.94)</f>
        <v>124.72919999999998</v>
      </c>
      <c r="W354" s="69"/>
      <c r="X354" s="69"/>
      <c r="Y354" s="69"/>
      <c r="Z354" s="9"/>
      <c r="AA354" s="9"/>
      <c r="AB354" s="9"/>
      <c r="AC354" s="9"/>
      <c r="AD354" s="9"/>
      <c r="AE354" s="9"/>
      <c r="AF354" s="9"/>
      <c r="AG354" s="9"/>
      <c r="AH354" s="9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</row>
    <row r="355" spans="1:70" s="15" customFormat="1" ht="15.95" customHeight="1" outlineLevel="2" x14ac:dyDescent="0.3">
      <c r="A355" s="297">
        <v>18</v>
      </c>
      <c r="B355" s="299" t="s">
        <v>65</v>
      </c>
      <c r="C355" s="46" t="s">
        <v>338</v>
      </c>
      <c r="D355" s="32" t="s">
        <v>10</v>
      </c>
      <c r="E355" s="44" t="s">
        <v>11</v>
      </c>
      <c r="F355" s="42" t="s">
        <v>11</v>
      </c>
      <c r="G355" s="45" t="s">
        <v>30</v>
      </c>
      <c r="H355" s="46">
        <v>2.3860000000000001</v>
      </c>
      <c r="I355" s="62">
        <v>1.2</v>
      </c>
      <c r="J355" s="69">
        <v>39</v>
      </c>
      <c r="K355" s="238">
        <f t="shared" si="280"/>
        <v>111.6648</v>
      </c>
      <c r="L355" s="69">
        <f>(K355+11.17)</f>
        <v>122.8348</v>
      </c>
      <c r="M355" s="69">
        <f t="shared" ref="M355:U355" si="302">(L355+11.17)</f>
        <v>134.00479999999999</v>
      </c>
      <c r="N355" s="69">
        <f t="shared" si="302"/>
        <v>145.17479999999998</v>
      </c>
      <c r="O355" s="69">
        <f t="shared" si="302"/>
        <v>156.34479999999996</v>
      </c>
      <c r="P355" s="69">
        <f t="shared" si="302"/>
        <v>167.51479999999995</v>
      </c>
      <c r="Q355" s="69">
        <f t="shared" si="302"/>
        <v>178.68479999999994</v>
      </c>
      <c r="R355" s="69">
        <f t="shared" si="302"/>
        <v>189.85479999999993</v>
      </c>
      <c r="S355" s="69">
        <f t="shared" si="302"/>
        <v>201.02479999999991</v>
      </c>
      <c r="T355" s="69">
        <f t="shared" si="302"/>
        <v>212.1947999999999</v>
      </c>
      <c r="U355" s="69">
        <f t="shared" si="302"/>
        <v>223.36479999999989</v>
      </c>
      <c r="V355" s="69">
        <f>(U355+11.17)</f>
        <v>234.53479999999988</v>
      </c>
      <c r="W355" s="69">
        <f>(V355+11.17)</f>
        <v>245.70479999999986</v>
      </c>
      <c r="X355" s="69"/>
      <c r="Y355" s="69"/>
      <c r="Z355" s="9"/>
      <c r="AA355" s="9"/>
      <c r="AB355" s="9"/>
      <c r="AC355" s="9"/>
      <c r="AD355" s="9"/>
      <c r="AE355" s="9"/>
      <c r="AF355" s="9"/>
      <c r="AG355" s="9"/>
      <c r="AH355" s="9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</row>
    <row r="356" spans="1:70" s="15" customFormat="1" ht="15.95" customHeight="1" outlineLevel="2" x14ac:dyDescent="0.3">
      <c r="A356" s="297">
        <v>19</v>
      </c>
      <c r="B356" s="299" t="s">
        <v>65</v>
      </c>
      <c r="C356" s="46" t="s">
        <v>339</v>
      </c>
      <c r="D356" s="32" t="s">
        <v>10</v>
      </c>
      <c r="E356" s="44" t="s">
        <v>11</v>
      </c>
      <c r="F356" s="42" t="s">
        <v>11</v>
      </c>
      <c r="G356" s="45" t="s">
        <v>30</v>
      </c>
      <c r="H356" s="46">
        <v>1.38</v>
      </c>
      <c r="I356" s="62">
        <v>1.2</v>
      </c>
      <c r="J356" s="69">
        <v>39</v>
      </c>
      <c r="K356" s="238">
        <f t="shared" si="280"/>
        <v>64.584000000000003</v>
      </c>
      <c r="L356" s="69">
        <f>(K356+6.46)</f>
        <v>71.043999999999997</v>
      </c>
      <c r="M356" s="69">
        <f t="shared" ref="M356:U356" si="303">(L356+6.46)</f>
        <v>77.503999999999991</v>
      </c>
      <c r="N356" s="69">
        <f t="shared" si="303"/>
        <v>83.963999999999984</v>
      </c>
      <c r="O356" s="69">
        <f t="shared" si="303"/>
        <v>90.423999999999978</v>
      </c>
      <c r="P356" s="69">
        <f t="shared" si="303"/>
        <v>96.883999999999972</v>
      </c>
      <c r="Q356" s="69">
        <f t="shared" si="303"/>
        <v>103.34399999999997</v>
      </c>
      <c r="R356" s="69">
        <f t="shared" si="303"/>
        <v>109.80399999999996</v>
      </c>
      <c r="S356" s="69">
        <f t="shared" si="303"/>
        <v>116.26399999999995</v>
      </c>
      <c r="T356" s="69">
        <f t="shared" si="303"/>
        <v>122.72399999999995</v>
      </c>
      <c r="U356" s="69">
        <f t="shared" si="303"/>
        <v>129.18399999999994</v>
      </c>
      <c r="V356" s="69">
        <f>(U356+6.46)</f>
        <v>135.64399999999995</v>
      </c>
      <c r="W356" s="69">
        <f>(V356+6.46)</f>
        <v>142.10399999999996</v>
      </c>
      <c r="X356" s="69"/>
      <c r="Y356" s="69"/>
      <c r="Z356" s="9"/>
      <c r="AA356" s="9"/>
      <c r="AB356" s="9"/>
      <c r="AC356" s="9"/>
      <c r="AD356" s="9"/>
      <c r="AE356" s="9"/>
      <c r="AF356" s="9"/>
      <c r="AG356" s="9"/>
      <c r="AH356" s="9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</row>
    <row r="357" spans="1:70" s="15" customFormat="1" ht="15.95" customHeight="1" outlineLevel="2" x14ac:dyDescent="0.3">
      <c r="A357" s="297">
        <v>20</v>
      </c>
      <c r="B357" s="299" t="s">
        <v>65</v>
      </c>
      <c r="C357" s="46" t="s">
        <v>340</v>
      </c>
      <c r="D357" s="32" t="s">
        <v>10</v>
      </c>
      <c r="E357" s="44" t="s">
        <v>11</v>
      </c>
      <c r="F357" s="42" t="s">
        <v>11</v>
      </c>
      <c r="G357" s="45" t="s">
        <v>30</v>
      </c>
      <c r="H357" s="46">
        <v>1.653</v>
      </c>
      <c r="I357" s="62">
        <v>1.2</v>
      </c>
      <c r="J357" s="69">
        <v>39</v>
      </c>
      <c r="K357" s="238">
        <f t="shared" si="280"/>
        <v>77.360399999999998</v>
      </c>
      <c r="L357" s="69">
        <f>(K357+7.74)</f>
        <v>85.100399999999993</v>
      </c>
      <c r="M357" s="69">
        <f t="shared" ref="M357:U357" si="304">(L357+7.74)</f>
        <v>92.840399999999988</v>
      </c>
      <c r="N357" s="69">
        <f t="shared" si="304"/>
        <v>100.58039999999998</v>
      </c>
      <c r="O357" s="69">
        <f t="shared" si="304"/>
        <v>108.32039999999998</v>
      </c>
      <c r="P357" s="69">
        <f t="shared" si="304"/>
        <v>116.06039999999997</v>
      </c>
      <c r="Q357" s="69">
        <f t="shared" si="304"/>
        <v>123.80039999999997</v>
      </c>
      <c r="R357" s="69">
        <f t="shared" si="304"/>
        <v>131.54039999999998</v>
      </c>
      <c r="S357" s="69">
        <f t="shared" si="304"/>
        <v>139.28039999999999</v>
      </c>
      <c r="T357" s="69">
        <f t="shared" si="304"/>
        <v>147.0204</v>
      </c>
      <c r="U357" s="69">
        <f t="shared" si="304"/>
        <v>154.7604</v>
      </c>
      <c r="V357" s="69">
        <f>(U357+7.74)</f>
        <v>162.50040000000001</v>
      </c>
      <c r="W357" s="69">
        <f>(V357+7.74)</f>
        <v>170.24040000000002</v>
      </c>
      <c r="X357" s="69"/>
      <c r="Y357" s="69"/>
      <c r="Z357" s="9"/>
      <c r="AA357" s="9"/>
      <c r="AB357" s="9"/>
      <c r="AC357" s="9"/>
      <c r="AD357" s="9"/>
      <c r="AE357" s="9"/>
      <c r="AF357" s="9"/>
      <c r="AG357" s="9"/>
      <c r="AH357" s="9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</row>
    <row r="358" spans="1:70" s="15" customFormat="1" ht="15.95" customHeight="1" outlineLevel="2" x14ac:dyDescent="0.3">
      <c r="A358" s="297">
        <v>21</v>
      </c>
      <c r="B358" s="299" t="s">
        <v>65</v>
      </c>
      <c r="C358" s="46" t="s">
        <v>341</v>
      </c>
      <c r="D358" s="32" t="s">
        <v>10</v>
      </c>
      <c r="E358" s="44" t="s">
        <v>11</v>
      </c>
      <c r="F358" s="42" t="s">
        <v>11</v>
      </c>
      <c r="G358" s="45" t="s">
        <v>30</v>
      </c>
      <c r="H358" s="46">
        <v>1.3580000000000001</v>
      </c>
      <c r="I358" s="62">
        <v>1.2</v>
      </c>
      <c r="J358" s="69">
        <v>39</v>
      </c>
      <c r="K358" s="238">
        <f t="shared" si="280"/>
        <v>63.554400000000008</v>
      </c>
      <c r="L358" s="69">
        <f>(K358+6.36)</f>
        <v>69.914400000000015</v>
      </c>
      <c r="M358" s="69">
        <f t="shared" ref="M358:U358" si="305">(L358+6.36)</f>
        <v>76.274400000000014</v>
      </c>
      <c r="N358" s="69">
        <f t="shared" si="305"/>
        <v>82.634400000000014</v>
      </c>
      <c r="O358" s="69">
        <f t="shared" si="305"/>
        <v>88.994400000000013</v>
      </c>
      <c r="P358" s="69">
        <f t="shared" si="305"/>
        <v>95.354400000000012</v>
      </c>
      <c r="Q358" s="69">
        <f t="shared" si="305"/>
        <v>101.71440000000001</v>
      </c>
      <c r="R358" s="69">
        <f t="shared" si="305"/>
        <v>108.07440000000001</v>
      </c>
      <c r="S358" s="69">
        <f t="shared" si="305"/>
        <v>114.43440000000001</v>
      </c>
      <c r="T358" s="69">
        <f t="shared" si="305"/>
        <v>120.79440000000001</v>
      </c>
      <c r="U358" s="69">
        <f t="shared" si="305"/>
        <v>127.15440000000001</v>
      </c>
      <c r="V358" s="69">
        <f>(U358+6.36)</f>
        <v>133.51440000000002</v>
      </c>
      <c r="W358" s="69">
        <f>(V358+6.36)</f>
        <v>139.87440000000004</v>
      </c>
      <c r="X358" s="69"/>
      <c r="Y358" s="69"/>
      <c r="Z358" s="9"/>
      <c r="AA358" s="9"/>
      <c r="AB358" s="9"/>
      <c r="AC358" s="9"/>
      <c r="AD358" s="9"/>
      <c r="AE358" s="9"/>
      <c r="AF358" s="9"/>
      <c r="AG358" s="9"/>
      <c r="AH358" s="9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</row>
    <row r="359" spans="1:70" s="15" customFormat="1" ht="15.95" customHeight="1" outlineLevel="2" x14ac:dyDescent="0.3">
      <c r="A359" s="297">
        <v>22</v>
      </c>
      <c r="B359" s="299" t="s">
        <v>65</v>
      </c>
      <c r="C359" s="46" t="s">
        <v>342</v>
      </c>
      <c r="D359" s="32" t="s">
        <v>10</v>
      </c>
      <c r="E359" s="44" t="s">
        <v>11</v>
      </c>
      <c r="F359" s="42" t="s">
        <v>11</v>
      </c>
      <c r="G359" s="45" t="s">
        <v>30</v>
      </c>
      <c r="H359" s="46">
        <v>1.028</v>
      </c>
      <c r="I359" s="62">
        <v>1.2</v>
      </c>
      <c r="J359" s="69">
        <v>39</v>
      </c>
      <c r="K359" s="238">
        <f t="shared" si="280"/>
        <v>48.110399999999998</v>
      </c>
      <c r="L359" s="69">
        <f>(K359+4.81)</f>
        <v>52.920400000000001</v>
      </c>
      <c r="M359" s="69">
        <f t="shared" ref="M359:W359" si="306">(L359+4.81)</f>
        <v>57.730400000000003</v>
      </c>
      <c r="N359" s="69">
        <f t="shared" si="306"/>
        <v>62.540400000000005</v>
      </c>
      <c r="O359" s="69">
        <f t="shared" si="306"/>
        <v>67.350400000000008</v>
      </c>
      <c r="P359" s="69">
        <f t="shared" si="306"/>
        <v>72.16040000000001</v>
      </c>
      <c r="Q359" s="69">
        <f t="shared" si="306"/>
        <v>76.970400000000012</v>
      </c>
      <c r="R359" s="69">
        <f t="shared" si="306"/>
        <v>81.780400000000014</v>
      </c>
      <c r="S359" s="69">
        <f t="shared" si="306"/>
        <v>86.590400000000017</v>
      </c>
      <c r="T359" s="69">
        <f t="shared" si="306"/>
        <v>91.400400000000019</v>
      </c>
      <c r="U359" s="69">
        <f t="shared" si="306"/>
        <v>96.210400000000021</v>
      </c>
      <c r="V359" s="69">
        <f t="shared" si="306"/>
        <v>101.02040000000002</v>
      </c>
      <c r="W359" s="69">
        <f t="shared" si="306"/>
        <v>105.83040000000003</v>
      </c>
      <c r="X359" s="69"/>
      <c r="Y359" s="69"/>
      <c r="Z359" s="9"/>
      <c r="AA359" s="9"/>
      <c r="AB359" s="9"/>
      <c r="AC359" s="9"/>
      <c r="AD359" s="9"/>
      <c r="AE359" s="9"/>
      <c r="AF359" s="9"/>
      <c r="AG359" s="9"/>
      <c r="AH359" s="9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</row>
    <row r="360" spans="1:70" s="15" customFormat="1" ht="15.95" customHeight="1" outlineLevel="2" x14ac:dyDescent="0.3">
      <c r="A360" s="297">
        <v>23</v>
      </c>
      <c r="B360" s="299" t="s">
        <v>65</v>
      </c>
      <c r="C360" s="46" t="s">
        <v>343</v>
      </c>
      <c r="D360" s="32" t="s">
        <v>10</v>
      </c>
      <c r="E360" s="44" t="s">
        <v>11</v>
      </c>
      <c r="F360" s="42" t="s">
        <v>11</v>
      </c>
      <c r="G360" s="45" t="s">
        <v>30</v>
      </c>
      <c r="H360" s="46">
        <v>1.1140000000000001</v>
      </c>
      <c r="I360" s="62">
        <v>1.2</v>
      </c>
      <c r="J360" s="69">
        <v>39</v>
      </c>
      <c r="K360" s="238">
        <f t="shared" si="280"/>
        <v>52.135199999999998</v>
      </c>
      <c r="L360" s="69">
        <f>(K360+5.21)</f>
        <v>57.345199999999998</v>
      </c>
      <c r="M360" s="69">
        <f t="shared" ref="M360:U360" si="307">(L360+5.21)</f>
        <v>62.555199999999999</v>
      </c>
      <c r="N360" s="69">
        <f t="shared" si="307"/>
        <v>67.765199999999993</v>
      </c>
      <c r="O360" s="69">
        <f t="shared" si="307"/>
        <v>72.975199999999987</v>
      </c>
      <c r="P360" s="69">
        <f t="shared" si="307"/>
        <v>78.18519999999998</v>
      </c>
      <c r="Q360" s="69">
        <f t="shared" si="307"/>
        <v>83.395199999999974</v>
      </c>
      <c r="R360" s="69">
        <f t="shared" si="307"/>
        <v>88.605199999999968</v>
      </c>
      <c r="S360" s="69">
        <f t="shared" si="307"/>
        <v>93.815199999999962</v>
      </c>
      <c r="T360" s="69">
        <f t="shared" si="307"/>
        <v>99.025199999999955</v>
      </c>
      <c r="U360" s="69">
        <f t="shared" si="307"/>
        <v>104.23519999999995</v>
      </c>
      <c r="V360" s="69">
        <f>(U360+5.21)</f>
        <v>109.44519999999994</v>
      </c>
      <c r="W360" s="69">
        <f>(V360+5.21)</f>
        <v>114.65519999999994</v>
      </c>
      <c r="X360" s="69">
        <f>(W360+5.21)</f>
        <v>119.86519999999993</v>
      </c>
      <c r="Y360" s="69"/>
      <c r="Z360" s="9"/>
      <c r="AA360" s="9"/>
      <c r="AB360" s="9"/>
      <c r="AC360" s="9"/>
      <c r="AD360" s="9"/>
      <c r="AE360" s="9"/>
      <c r="AF360" s="9"/>
      <c r="AG360" s="9"/>
      <c r="AH360" s="9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</row>
    <row r="361" spans="1:70" s="15" customFormat="1" ht="15.95" customHeight="1" outlineLevel="2" x14ac:dyDescent="0.3">
      <c r="A361" s="297">
        <v>24</v>
      </c>
      <c r="B361" s="299" t="s">
        <v>65</v>
      </c>
      <c r="C361" s="46" t="s">
        <v>344</v>
      </c>
      <c r="D361" s="32" t="s">
        <v>10</v>
      </c>
      <c r="E361" s="44" t="s">
        <v>11</v>
      </c>
      <c r="F361" s="42" t="s">
        <v>11</v>
      </c>
      <c r="G361" s="45" t="s">
        <v>30</v>
      </c>
      <c r="H361" s="46">
        <v>1.395</v>
      </c>
      <c r="I361" s="62">
        <v>1.2</v>
      </c>
      <c r="J361" s="69">
        <v>39</v>
      </c>
      <c r="K361" s="238">
        <f t="shared" si="280"/>
        <v>65.286000000000001</v>
      </c>
      <c r="L361" s="69">
        <f>(K361+6.53)</f>
        <v>71.816000000000003</v>
      </c>
      <c r="M361" s="69">
        <f t="shared" ref="M361:U361" si="308">(L361+6.53)</f>
        <v>78.346000000000004</v>
      </c>
      <c r="N361" s="69">
        <f t="shared" si="308"/>
        <v>84.876000000000005</v>
      </c>
      <c r="O361" s="69">
        <f t="shared" si="308"/>
        <v>91.406000000000006</v>
      </c>
      <c r="P361" s="69">
        <f t="shared" si="308"/>
        <v>97.936000000000007</v>
      </c>
      <c r="Q361" s="69">
        <f t="shared" si="308"/>
        <v>104.46600000000001</v>
      </c>
      <c r="R361" s="69">
        <f t="shared" si="308"/>
        <v>110.99600000000001</v>
      </c>
      <c r="S361" s="69">
        <f t="shared" si="308"/>
        <v>117.52600000000001</v>
      </c>
      <c r="T361" s="69">
        <f t="shared" si="308"/>
        <v>124.05600000000001</v>
      </c>
      <c r="U361" s="69">
        <f t="shared" si="308"/>
        <v>130.58600000000001</v>
      </c>
      <c r="V361" s="69">
        <f>(U361+6.53)</f>
        <v>137.11600000000001</v>
      </c>
      <c r="W361" s="69">
        <f>(V361+6.53)</f>
        <v>143.64600000000002</v>
      </c>
      <c r="X361" s="69"/>
      <c r="Y361" s="69"/>
      <c r="Z361" s="9"/>
      <c r="AA361" s="9"/>
      <c r="AB361" s="9"/>
      <c r="AC361" s="9"/>
      <c r="AD361" s="9"/>
      <c r="AE361" s="9"/>
      <c r="AF361" s="9"/>
      <c r="AG361" s="9"/>
      <c r="AH361" s="9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</row>
    <row r="362" spans="1:70" s="15" customFormat="1" ht="15.95" customHeight="1" outlineLevel="2" x14ac:dyDescent="0.3">
      <c r="A362" s="297">
        <v>25</v>
      </c>
      <c r="B362" s="299" t="s">
        <v>65</v>
      </c>
      <c r="C362" s="46" t="s">
        <v>345</v>
      </c>
      <c r="D362" s="32" t="s">
        <v>10</v>
      </c>
      <c r="E362" s="44" t="s">
        <v>11</v>
      </c>
      <c r="F362" s="42" t="s">
        <v>11</v>
      </c>
      <c r="G362" s="45" t="s">
        <v>30</v>
      </c>
      <c r="H362" s="46">
        <v>2.778</v>
      </c>
      <c r="I362" s="62">
        <v>1.2</v>
      </c>
      <c r="J362" s="69">
        <v>39</v>
      </c>
      <c r="K362" s="238">
        <f t="shared" si="280"/>
        <v>130.0104</v>
      </c>
      <c r="L362" s="69">
        <f>(K362+13)</f>
        <v>143.0104</v>
      </c>
      <c r="M362" s="69">
        <f t="shared" ref="M362:U362" si="309">(L362+13)</f>
        <v>156.0104</v>
      </c>
      <c r="N362" s="69">
        <f t="shared" si="309"/>
        <v>169.0104</v>
      </c>
      <c r="O362" s="69">
        <f t="shared" si="309"/>
        <v>182.0104</v>
      </c>
      <c r="P362" s="69">
        <f t="shared" si="309"/>
        <v>195.0104</v>
      </c>
      <c r="Q362" s="69">
        <f t="shared" si="309"/>
        <v>208.0104</v>
      </c>
      <c r="R362" s="69">
        <f t="shared" si="309"/>
        <v>221.0104</v>
      </c>
      <c r="S362" s="69">
        <f t="shared" si="309"/>
        <v>234.0104</v>
      </c>
      <c r="T362" s="69">
        <f t="shared" si="309"/>
        <v>247.0104</v>
      </c>
      <c r="U362" s="69">
        <f t="shared" si="309"/>
        <v>260.0104</v>
      </c>
      <c r="V362" s="69">
        <f>(U362+13)</f>
        <v>273.0104</v>
      </c>
      <c r="W362" s="69">
        <f>(V362+13)</f>
        <v>286.0104</v>
      </c>
      <c r="X362" s="69"/>
      <c r="Y362" s="69"/>
      <c r="Z362" s="9"/>
      <c r="AA362" s="9"/>
      <c r="AB362" s="9"/>
      <c r="AC362" s="9"/>
      <c r="AD362" s="9"/>
      <c r="AE362" s="9"/>
      <c r="AF362" s="9"/>
      <c r="AG362" s="9"/>
      <c r="AH362" s="9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</row>
    <row r="363" spans="1:70" s="15" customFormat="1" ht="15.95" customHeight="1" outlineLevel="2" x14ac:dyDescent="0.3">
      <c r="A363" s="297">
        <v>26</v>
      </c>
      <c r="B363" s="49" t="s">
        <v>65</v>
      </c>
      <c r="C363" s="32" t="s">
        <v>544</v>
      </c>
      <c r="D363" s="32" t="s">
        <v>545</v>
      </c>
      <c r="E363" s="49" t="s">
        <v>11</v>
      </c>
      <c r="F363" s="42" t="s">
        <v>11</v>
      </c>
      <c r="G363" s="45" t="s">
        <v>30</v>
      </c>
      <c r="H363" s="32">
        <v>10.597</v>
      </c>
      <c r="I363" s="55">
        <v>1.2</v>
      </c>
      <c r="J363" s="69">
        <v>39</v>
      </c>
      <c r="K363" s="238">
        <f t="shared" si="280"/>
        <v>495.93959999999993</v>
      </c>
      <c r="L363" s="69">
        <f>(K363+49.59)</f>
        <v>545.52959999999996</v>
      </c>
      <c r="M363" s="69">
        <f t="shared" ref="M363:U363" si="310">(L363+49.59)</f>
        <v>595.11959999999999</v>
      </c>
      <c r="N363" s="69">
        <f t="shared" si="310"/>
        <v>644.70960000000002</v>
      </c>
      <c r="O363" s="69">
        <f t="shared" si="310"/>
        <v>694.29960000000005</v>
      </c>
      <c r="P363" s="69">
        <f t="shared" si="310"/>
        <v>743.88960000000009</v>
      </c>
      <c r="Q363" s="69">
        <f t="shared" si="310"/>
        <v>793.47960000000012</v>
      </c>
      <c r="R363" s="69">
        <f t="shared" si="310"/>
        <v>843.06960000000015</v>
      </c>
      <c r="S363" s="69">
        <f t="shared" si="310"/>
        <v>892.65960000000018</v>
      </c>
      <c r="T363" s="69">
        <f t="shared" si="310"/>
        <v>942.24960000000021</v>
      </c>
      <c r="U363" s="69">
        <f t="shared" si="310"/>
        <v>991.83960000000025</v>
      </c>
      <c r="V363" s="69">
        <f>(U363+49.59)</f>
        <v>1041.4296000000002</v>
      </c>
      <c r="W363" s="69">
        <f>(V363+49.59)</f>
        <v>1091.0196000000001</v>
      </c>
      <c r="X363" s="69">
        <f>(W363+49.59)</f>
        <v>1140.6096</v>
      </c>
      <c r="Y363" s="69">
        <f>(X363+49.59)</f>
        <v>1190.1995999999999</v>
      </c>
      <c r="Z363" s="9"/>
      <c r="AA363" s="9"/>
      <c r="AB363" s="9"/>
      <c r="AC363" s="9"/>
      <c r="AD363" s="9"/>
      <c r="AE363" s="9"/>
      <c r="AF363" s="9"/>
      <c r="AG363" s="9"/>
      <c r="AH363" s="9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</row>
    <row r="364" spans="1:70" s="15" customFormat="1" ht="15.95" customHeight="1" outlineLevel="2" x14ac:dyDescent="0.3">
      <c r="A364" s="297">
        <v>27</v>
      </c>
      <c r="B364" s="299" t="s">
        <v>65</v>
      </c>
      <c r="C364" s="46" t="s">
        <v>346</v>
      </c>
      <c r="D364" s="32" t="s">
        <v>10</v>
      </c>
      <c r="E364" s="44" t="s">
        <v>11</v>
      </c>
      <c r="F364" s="42" t="s">
        <v>11</v>
      </c>
      <c r="G364" s="45" t="s">
        <v>30</v>
      </c>
      <c r="H364" s="46">
        <v>3.3079999999999998</v>
      </c>
      <c r="I364" s="62">
        <v>1.2</v>
      </c>
      <c r="J364" s="69">
        <v>39</v>
      </c>
      <c r="K364" s="238">
        <f t="shared" si="280"/>
        <v>154.81439999999998</v>
      </c>
      <c r="L364" s="69">
        <f>(K364+15.48)</f>
        <v>170.29439999999997</v>
      </c>
      <c r="M364" s="69">
        <f t="shared" ref="M364:U364" si="311">(L364+15.48)</f>
        <v>185.77439999999996</v>
      </c>
      <c r="N364" s="69">
        <f t="shared" si="311"/>
        <v>201.25439999999995</v>
      </c>
      <c r="O364" s="69">
        <f t="shared" si="311"/>
        <v>216.73439999999994</v>
      </c>
      <c r="P364" s="69">
        <f t="shared" si="311"/>
        <v>232.21439999999993</v>
      </c>
      <c r="Q364" s="69">
        <f t="shared" si="311"/>
        <v>247.69439999999992</v>
      </c>
      <c r="R364" s="69">
        <f t="shared" si="311"/>
        <v>263.17439999999993</v>
      </c>
      <c r="S364" s="69">
        <f t="shared" si="311"/>
        <v>278.65439999999995</v>
      </c>
      <c r="T364" s="69">
        <f t="shared" si="311"/>
        <v>294.13439999999997</v>
      </c>
      <c r="U364" s="69">
        <f t="shared" si="311"/>
        <v>309.61439999999999</v>
      </c>
      <c r="V364" s="69">
        <f>(U364+15.48)</f>
        <v>325.09440000000001</v>
      </c>
      <c r="W364" s="69">
        <f>(V364+15.48)</f>
        <v>340.57440000000003</v>
      </c>
      <c r="X364" s="69"/>
      <c r="Y364" s="69"/>
      <c r="Z364" s="9"/>
      <c r="AA364" s="9"/>
      <c r="AB364" s="9"/>
      <c r="AC364" s="9"/>
      <c r="AD364" s="9"/>
      <c r="AE364" s="9"/>
      <c r="AF364" s="9"/>
      <c r="AG364" s="9"/>
      <c r="AH364" s="9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</row>
    <row r="365" spans="1:70" s="15" customFormat="1" ht="15.95" customHeight="1" outlineLevel="2" x14ac:dyDescent="0.3">
      <c r="A365" s="297">
        <v>28</v>
      </c>
      <c r="B365" s="299" t="s">
        <v>65</v>
      </c>
      <c r="C365" s="46" t="s">
        <v>347</v>
      </c>
      <c r="D365" s="32" t="s">
        <v>10</v>
      </c>
      <c r="E365" s="44" t="s">
        <v>11</v>
      </c>
      <c r="F365" s="42" t="s">
        <v>11</v>
      </c>
      <c r="G365" s="45" t="s">
        <v>30</v>
      </c>
      <c r="H365" s="46">
        <v>2.605</v>
      </c>
      <c r="I365" s="62">
        <v>1.2</v>
      </c>
      <c r="J365" s="69">
        <v>39</v>
      </c>
      <c r="K365" s="238">
        <f t="shared" si="280"/>
        <v>121.914</v>
      </c>
      <c r="L365" s="69">
        <f>(K365+12.19)</f>
        <v>134.10400000000001</v>
      </c>
      <c r="M365" s="69">
        <f t="shared" ref="M365:U365" si="312">(L365+12.19)</f>
        <v>146.29400000000001</v>
      </c>
      <c r="N365" s="69">
        <f t="shared" si="312"/>
        <v>158.48400000000001</v>
      </c>
      <c r="O365" s="69">
        <f t="shared" si="312"/>
        <v>170.67400000000001</v>
      </c>
      <c r="P365" s="69">
        <f t="shared" si="312"/>
        <v>182.864</v>
      </c>
      <c r="Q365" s="69">
        <f t="shared" si="312"/>
        <v>195.054</v>
      </c>
      <c r="R365" s="69">
        <f t="shared" si="312"/>
        <v>207.244</v>
      </c>
      <c r="S365" s="69">
        <f t="shared" si="312"/>
        <v>219.434</v>
      </c>
      <c r="T365" s="69">
        <f t="shared" si="312"/>
        <v>231.624</v>
      </c>
      <c r="U365" s="69">
        <f t="shared" si="312"/>
        <v>243.81399999999999</v>
      </c>
      <c r="V365" s="69">
        <f>(U365+12.19)</f>
        <v>256.00400000000002</v>
      </c>
      <c r="W365" s="69">
        <f>(V365+12.19)</f>
        <v>268.19400000000002</v>
      </c>
      <c r="X365" s="69"/>
      <c r="Y365" s="69"/>
      <c r="Z365" s="9"/>
      <c r="AA365" s="9"/>
      <c r="AB365" s="9"/>
      <c r="AC365" s="9"/>
      <c r="AD365" s="9"/>
      <c r="AE365" s="9"/>
      <c r="AF365" s="9"/>
      <c r="AG365" s="9"/>
      <c r="AH365" s="9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</row>
    <row r="366" spans="1:70" s="15" customFormat="1" ht="15.95" customHeight="1" outlineLevel="2" x14ac:dyDescent="0.3">
      <c r="A366" s="297">
        <v>29</v>
      </c>
      <c r="B366" s="299" t="s">
        <v>65</v>
      </c>
      <c r="C366" s="46" t="s">
        <v>348</v>
      </c>
      <c r="D366" s="32" t="s">
        <v>10</v>
      </c>
      <c r="E366" s="44" t="s">
        <v>11</v>
      </c>
      <c r="F366" s="42" t="s">
        <v>11</v>
      </c>
      <c r="G366" s="45" t="s">
        <v>30</v>
      </c>
      <c r="H366" s="46">
        <v>1.7170000000000001</v>
      </c>
      <c r="I366" s="62">
        <v>1.2</v>
      </c>
      <c r="J366" s="69">
        <v>39</v>
      </c>
      <c r="K366" s="238">
        <f t="shared" si="280"/>
        <v>80.355599999999995</v>
      </c>
      <c r="L366" s="69">
        <f>(K366+8.04)</f>
        <v>88.395600000000002</v>
      </c>
      <c r="M366" s="69">
        <f t="shared" ref="M366:U366" si="313">(L366+8.04)</f>
        <v>96.435599999999994</v>
      </c>
      <c r="N366" s="69">
        <f t="shared" si="313"/>
        <v>104.47559999999999</v>
      </c>
      <c r="O366" s="69">
        <f t="shared" si="313"/>
        <v>112.51559999999998</v>
      </c>
      <c r="P366" s="69">
        <f t="shared" si="313"/>
        <v>120.55559999999997</v>
      </c>
      <c r="Q366" s="69">
        <f t="shared" si="313"/>
        <v>128.59559999999996</v>
      </c>
      <c r="R366" s="69">
        <f t="shared" si="313"/>
        <v>136.63559999999995</v>
      </c>
      <c r="S366" s="69">
        <f t="shared" si="313"/>
        <v>144.67559999999995</v>
      </c>
      <c r="T366" s="69">
        <f t="shared" si="313"/>
        <v>152.71559999999994</v>
      </c>
      <c r="U366" s="69">
        <f t="shared" si="313"/>
        <v>160.75559999999993</v>
      </c>
      <c r="V366" s="69">
        <f>(U366+8.04)</f>
        <v>168.79559999999992</v>
      </c>
      <c r="W366" s="69">
        <f>(V366+8.04)</f>
        <v>176.83559999999991</v>
      </c>
      <c r="X366" s="69"/>
      <c r="Y366" s="69"/>
      <c r="Z366" s="9"/>
      <c r="AA366" s="9"/>
      <c r="AB366" s="9"/>
      <c r="AC366" s="9"/>
      <c r="AD366" s="9"/>
      <c r="AE366" s="9"/>
      <c r="AF366" s="9"/>
      <c r="AG366" s="9"/>
      <c r="AH366" s="9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</row>
    <row r="367" spans="1:70" s="15" customFormat="1" ht="15.95" customHeight="1" outlineLevel="2" x14ac:dyDescent="0.3">
      <c r="A367" s="297">
        <v>30</v>
      </c>
      <c r="B367" s="299" t="s">
        <v>65</v>
      </c>
      <c r="C367" s="46" t="s">
        <v>349</v>
      </c>
      <c r="D367" s="32" t="s">
        <v>10</v>
      </c>
      <c r="E367" s="44" t="s">
        <v>11</v>
      </c>
      <c r="F367" s="42" t="s">
        <v>11</v>
      </c>
      <c r="G367" s="45" t="s">
        <v>30</v>
      </c>
      <c r="H367" s="46">
        <v>1.2969999999999999</v>
      </c>
      <c r="I367" s="62">
        <v>1.2</v>
      </c>
      <c r="J367" s="69">
        <v>39</v>
      </c>
      <c r="K367" s="238">
        <f t="shared" si="280"/>
        <v>60.69959999999999</v>
      </c>
      <c r="L367" s="69">
        <f>(K367+6.07)</f>
        <v>66.769599999999997</v>
      </c>
      <c r="M367" s="69">
        <f t="shared" ref="M367:U367" si="314">(L367+6.07)</f>
        <v>72.83959999999999</v>
      </c>
      <c r="N367" s="69">
        <f t="shared" si="314"/>
        <v>78.909599999999983</v>
      </c>
      <c r="O367" s="69">
        <f t="shared" si="314"/>
        <v>84.979599999999976</v>
      </c>
      <c r="P367" s="69">
        <f t="shared" si="314"/>
        <v>91.04959999999997</v>
      </c>
      <c r="Q367" s="69">
        <f t="shared" si="314"/>
        <v>97.119599999999963</v>
      </c>
      <c r="R367" s="69">
        <f t="shared" si="314"/>
        <v>103.18959999999996</v>
      </c>
      <c r="S367" s="69">
        <f t="shared" si="314"/>
        <v>109.25959999999995</v>
      </c>
      <c r="T367" s="69">
        <f t="shared" si="314"/>
        <v>115.32959999999994</v>
      </c>
      <c r="U367" s="69">
        <f t="shared" si="314"/>
        <v>121.39959999999994</v>
      </c>
      <c r="V367" s="69">
        <f>(U367+6.07)</f>
        <v>127.46959999999993</v>
      </c>
      <c r="W367" s="69">
        <f>(V367+6.07)</f>
        <v>133.53959999999992</v>
      </c>
      <c r="X367" s="69"/>
      <c r="Y367" s="69"/>
      <c r="Z367" s="9"/>
      <c r="AA367" s="9"/>
      <c r="AB367" s="9"/>
      <c r="AC367" s="9"/>
      <c r="AD367" s="9"/>
      <c r="AE367" s="9"/>
      <c r="AF367" s="9"/>
      <c r="AG367" s="9"/>
      <c r="AH367" s="9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</row>
    <row r="368" spans="1:70" s="15" customFormat="1" ht="15.95" customHeight="1" outlineLevel="2" x14ac:dyDescent="0.3">
      <c r="A368" s="297">
        <v>31</v>
      </c>
      <c r="B368" s="299" t="s">
        <v>65</v>
      </c>
      <c r="C368" s="46" t="s">
        <v>350</v>
      </c>
      <c r="D368" s="32" t="s">
        <v>10</v>
      </c>
      <c r="E368" s="44" t="s">
        <v>11</v>
      </c>
      <c r="F368" s="42" t="s">
        <v>11</v>
      </c>
      <c r="G368" s="45" t="s">
        <v>30</v>
      </c>
      <c r="H368" s="46">
        <v>1.1870000000000001</v>
      </c>
      <c r="I368" s="62">
        <v>1.2</v>
      </c>
      <c r="J368" s="69">
        <v>39</v>
      </c>
      <c r="K368" s="238">
        <f t="shared" si="280"/>
        <v>55.551600000000008</v>
      </c>
      <c r="L368" s="69">
        <f>(K368+5.56)</f>
        <v>61.11160000000001</v>
      </c>
      <c r="M368" s="69">
        <f t="shared" ref="M368:U368" si="315">(L368+5.56)</f>
        <v>66.671600000000012</v>
      </c>
      <c r="N368" s="69">
        <f t="shared" si="315"/>
        <v>72.231600000000014</v>
      </c>
      <c r="O368" s="69">
        <f t="shared" si="315"/>
        <v>77.791600000000017</v>
      </c>
      <c r="P368" s="69">
        <f t="shared" si="315"/>
        <v>83.351600000000019</v>
      </c>
      <c r="Q368" s="69">
        <f t="shared" si="315"/>
        <v>88.911600000000021</v>
      </c>
      <c r="R368" s="69">
        <f t="shared" si="315"/>
        <v>94.471600000000024</v>
      </c>
      <c r="S368" s="69">
        <f t="shared" si="315"/>
        <v>100.03160000000003</v>
      </c>
      <c r="T368" s="69">
        <f t="shared" si="315"/>
        <v>105.59160000000003</v>
      </c>
      <c r="U368" s="69">
        <f t="shared" si="315"/>
        <v>111.15160000000003</v>
      </c>
      <c r="V368" s="69">
        <f>(U368+5.56)</f>
        <v>116.71160000000003</v>
      </c>
      <c r="W368" s="69">
        <f>(V368+5.56)</f>
        <v>122.27160000000003</v>
      </c>
      <c r="X368" s="69"/>
      <c r="Y368" s="69"/>
      <c r="Z368" s="9"/>
      <c r="AA368" s="9"/>
      <c r="AB368" s="9"/>
      <c r="AC368" s="9"/>
      <c r="AD368" s="9"/>
      <c r="AE368" s="9"/>
      <c r="AF368" s="9"/>
      <c r="AG368" s="9"/>
      <c r="AH368" s="9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</row>
    <row r="369" spans="1:70" s="15" customFormat="1" ht="15.95" customHeight="1" outlineLevel="2" x14ac:dyDescent="0.3">
      <c r="A369" s="297">
        <v>32</v>
      </c>
      <c r="B369" s="299" t="s">
        <v>65</v>
      </c>
      <c r="C369" s="46" t="s">
        <v>351</v>
      </c>
      <c r="D369" s="32" t="s">
        <v>10</v>
      </c>
      <c r="E369" s="44" t="s">
        <v>11</v>
      </c>
      <c r="F369" s="42" t="s">
        <v>11</v>
      </c>
      <c r="G369" s="45" t="s">
        <v>30</v>
      </c>
      <c r="H369" s="46">
        <v>1.6619999999999999</v>
      </c>
      <c r="I369" s="62">
        <v>1.2</v>
      </c>
      <c r="J369" s="69">
        <v>39</v>
      </c>
      <c r="K369" s="238">
        <f t="shared" si="280"/>
        <v>77.781599999999983</v>
      </c>
      <c r="L369" s="69">
        <f>(K369+7.78)</f>
        <v>85.561599999999984</v>
      </c>
      <c r="M369" s="69">
        <f t="shared" ref="M369:U369" si="316">(L369+7.78)</f>
        <v>93.341599999999985</v>
      </c>
      <c r="N369" s="69">
        <f t="shared" si="316"/>
        <v>101.12159999999999</v>
      </c>
      <c r="O369" s="69">
        <f t="shared" si="316"/>
        <v>108.90159999999999</v>
      </c>
      <c r="P369" s="69">
        <f t="shared" si="316"/>
        <v>116.68159999999999</v>
      </c>
      <c r="Q369" s="69">
        <f t="shared" si="316"/>
        <v>124.46159999999999</v>
      </c>
      <c r="R369" s="69">
        <f t="shared" si="316"/>
        <v>132.24159999999998</v>
      </c>
      <c r="S369" s="69">
        <f t="shared" si="316"/>
        <v>140.02159999999998</v>
      </c>
      <c r="T369" s="69">
        <f t="shared" si="316"/>
        <v>147.80159999999998</v>
      </c>
      <c r="U369" s="69">
        <f t="shared" si="316"/>
        <v>155.58159999999998</v>
      </c>
      <c r="V369" s="69">
        <f>(U369+7.78)</f>
        <v>163.36159999999998</v>
      </c>
      <c r="W369" s="69">
        <f>(V369+7.78)</f>
        <v>171.14159999999998</v>
      </c>
      <c r="X369" s="69"/>
      <c r="Y369" s="69"/>
      <c r="Z369" s="9"/>
      <c r="AA369" s="9"/>
      <c r="AB369" s="9"/>
      <c r="AC369" s="9"/>
      <c r="AD369" s="9"/>
      <c r="AE369" s="9"/>
      <c r="AF369" s="9"/>
      <c r="AG369" s="9"/>
      <c r="AH369" s="9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</row>
    <row r="370" spans="1:70" s="15" customFormat="1" ht="15.95" customHeight="1" outlineLevel="2" x14ac:dyDescent="0.3">
      <c r="A370" s="297">
        <v>33</v>
      </c>
      <c r="B370" s="299" t="s">
        <v>65</v>
      </c>
      <c r="C370" s="46" t="s">
        <v>352</v>
      </c>
      <c r="D370" s="32" t="s">
        <v>10</v>
      </c>
      <c r="E370" s="44" t="s">
        <v>11</v>
      </c>
      <c r="F370" s="42" t="s">
        <v>11</v>
      </c>
      <c r="G370" s="45" t="s">
        <v>30</v>
      </c>
      <c r="H370" s="46">
        <v>1.234</v>
      </c>
      <c r="I370" s="62">
        <v>1.2</v>
      </c>
      <c r="J370" s="69">
        <v>39</v>
      </c>
      <c r="K370" s="238">
        <f t="shared" si="280"/>
        <v>57.751199999999997</v>
      </c>
      <c r="L370" s="69">
        <f>(K370+5.78)</f>
        <v>63.531199999999998</v>
      </c>
      <c r="M370" s="69">
        <f t="shared" ref="M370:U370" si="317">(L370+5.78)</f>
        <v>69.311199999999999</v>
      </c>
      <c r="N370" s="69">
        <f t="shared" si="317"/>
        <v>75.091200000000001</v>
      </c>
      <c r="O370" s="69">
        <f t="shared" si="317"/>
        <v>80.871200000000002</v>
      </c>
      <c r="P370" s="69">
        <f t="shared" si="317"/>
        <v>86.651200000000003</v>
      </c>
      <c r="Q370" s="69">
        <f t="shared" si="317"/>
        <v>92.431200000000004</v>
      </c>
      <c r="R370" s="69">
        <f t="shared" si="317"/>
        <v>98.211200000000005</v>
      </c>
      <c r="S370" s="69">
        <f t="shared" si="317"/>
        <v>103.99120000000001</v>
      </c>
      <c r="T370" s="69">
        <f t="shared" si="317"/>
        <v>109.77120000000001</v>
      </c>
      <c r="U370" s="69">
        <f t="shared" si="317"/>
        <v>115.55120000000001</v>
      </c>
      <c r="V370" s="69">
        <f>(U370+5.78)</f>
        <v>121.33120000000001</v>
      </c>
      <c r="W370" s="69"/>
      <c r="X370" s="69"/>
      <c r="Y370" s="69"/>
      <c r="Z370" s="9"/>
      <c r="AA370" s="9"/>
      <c r="AB370" s="9"/>
      <c r="AC370" s="9"/>
      <c r="AD370" s="9"/>
      <c r="AE370" s="9"/>
      <c r="AF370" s="9"/>
      <c r="AG370" s="9"/>
      <c r="AH370" s="9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</row>
    <row r="371" spans="1:70" s="15" customFormat="1" ht="15.95" customHeight="1" outlineLevel="2" x14ac:dyDescent="0.3">
      <c r="A371" s="297">
        <v>34</v>
      </c>
      <c r="B371" s="299" t="s">
        <v>65</v>
      </c>
      <c r="C371" s="46" t="s">
        <v>353</v>
      </c>
      <c r="D371" s="32" t="s">
        <v>10</v>
      </c>
      <c r="E371" s="44" t="s">
        <v>11</v>
      </c>
      <c r="F371" s="42" t="s">
        <v>11</v>
      </c>
      <c r="G371" s="45" t="s">
        <v>30</v>
      </c>
      <c r="H371" s="46">
        <v>1.974</v>
      </c>
      <c r="I371" s="62">
        <v>1.2</v>
      </c>
      <c r="J371" s="69">
        <v>39</v>
      </c>
      <c r="K371" s="238">
        <f t="shared" si="280"/>
        <v>92.383199999999988</v>
      </c>
      <c r="L371" s="69">
        <f>(K371+9.24)</f>
        <v>101.62319999999998</v>
      </c>
      <c r="M371" s="69">
        <f t="shared" ref="M371:U371" si="318">(L371+9.24)</f>
        <v>110.86319999999998</v>
      </c>
      <c r="N371" s="69">
        <f t="shared" si="318"/>
        <v>120.10319999999997</v>
      </c>
      <c r="O371" s="69">
        <f t="shared" si="318"/>
        <v>129.34319999999997</v>
      </c>
      <c r="P371" s="69">
        <f t="shared" si="318"/>
        <v>138.58319999999998</v>
      </c>
      <c r="Q371" s="69">
        <f t="shared" si="318"/>
        <v>147.82319999999999</v>
      </c>
      <c r="R371" s="69">
        <f t="shared" si="318"/>
        <v>157.06319999999999</v>
      </c>
      <c r="S371" s="69">
        <f t="shared" si="318"/>
        <v>166.3032</v>
      </c>
      <c r="T371" s="69">
        <f t="shared" si="318"/>
        <v>175.54320000000001</v>
      </c>
      <c r="U371" s="69">
        <f t="shared" si="318"/>
        <v>184.78320000000002</v>
      </c>
      <c r="V371" s="69">
        <f>(U371+9.24)</f>
        <v>194.02320000000003</v>
      </c>
      <c r="W371" s="69">
        <f>(V371+9.24)</f>
        <v>203.26320000000004</v>
      </c>
      <c r="X371" s="69"/>
      <c r="Y371" s="69"/>
      <c r="Z371" s="9"/>
      <c r="AA371" s="9"/>
      <c r="AB371" s="9"/>
      <c r="AC371" s="9"/>
      <c r="AD371" s="9"/>
      <c r="AE371" s="9"/>
      <c r="AF371" s="9"/>
      <c r="AG371" s="9"/>
      <c r="AH371" s="9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</row>
    <row r="372" spans="1:70" s="15" customFormat="1" ht="15.95" customHeight="1" outlineLevel="2" x14ac:dyDescent="0.3">
      <c r="A372" s="297">
        <v>35</v>
      </c>
      <c r="B372" s="299" t="s">
        <v>65</v>
      </c>
      <c r="C372" s="46" t="s">
        <v>354</v>
      </c>
      <c r="D372" s="32" t="s">
        <v>10</v>
      </c>
      <c r="E372" s="44" t="s">
        <v>11</v>
      </c>
      <c r="F372" s="42" t="s">
        <v>11</v>
      </c>
      <c r="G372" s="45" t="s">
        <v>30</v>
      </c>
      <c r="H372" s="46">
        <v>1.855</v>
      </c>
      <c r="I372" s="62">
        <v>1.2</v>
      </c>
      <c r="J372" s="69">
        <v>39</v>
      </c>
      <c r="K372" s="238">
        <f t="shared" si="280"/>
        <v>86.813999999999993</v>
      </c>
      <c r="L372" s="69">
        <f>(K372+8.68)</f>
        <v>95.494</v>
      </c>
      <c r="M372" s="69">
        <f t="shared" ref="M372:U372" si="319">(L372+8.68)</f>
        <v>104.17400000000001</v>
      </c>
      <c r="N372" s="69">
        <f t="shared" si="319"/>
        <v>112.85400000000001</v>
      </c>
      <c r="O372" s="69">
        <f t="shared" si="319"/>
        <v>121.53400000000002</v>
      </c>
      <c r="P372" s="69">
        <f t="shared" si="319"/>
        <v>130.21400000000003</v>
      </c>
      <c r="Q372" s="69">
        <f t="shared" si="319"/>
        <v>138.89400000000003</v>
      </c>
      <c r="R372" s="69">
        <f t="shared" si="319"/>
        <v>147.57400000000004</v>
      </c>
      <c r="S372" s="69">
        <f t="shared" si="319"/>
        <v>156.25400000000005</v>
      </c>
      <c r="T372" s="69">
        <f t="shared" si="319"/>
        <v>164.93400000000005</v>
      </c>
      <c r="U372" s="69">
        <f t="shared" si="319"/>
        <v>173.61400000000006</v>
      </c>
      <c r="V372" s="69">
        <f>(U372+8.68)</f>
        <v>182.29400000000007</v>
      </c>
      <c r="W372" s="69">
        <f>(V372+8.68)</f>
        <v>190.97400000000007</v>
      </c>
      <c r="X372" s="69"/>
      <c r="Y372" s="69"/>
      <c r="Z372" s="9"/>
      <c r="AA372" s="9"/>
      <c r="AB372" s="9"/>
      <c r="AC372" s="9"/>
      <c r="AD372" s="9"/>
      <c r="AE372" s="9"/>
      <c r="AF372" s="9"/>
      <c r="AG372" s="9"/>
      <c r="AH372" s="9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</row>
    <row r="373" spans="1:70" s="15" customFormat="1" ht="15.95" customHeight="1" outlineLevel="2" x14ac:dyDescent="0.3">
      <c r="A373" s="297">
        <v>36</v>
      </c>
      <c r="B373" s="299" t="s">
        <v>65</v>
      </c>
      <c r="C373" s="46" t="s">
        <v>355</v>
      </c>
      <c r="D373" s="32" t="s">
        <v>10</v>
      </c>
      <c r="E373" s="44" t="s">
        <v>11</v>
      </c>
      <c r="F373" s="42" t="s">
        <v>11</v>
      </c>
      <c r="G373" s="45" t="s">
        <v>30</v>
      </c>
      <c r="H373" s="46">
        <v>2.9849999999999999</v>
      </c>
      <c r="I373" s="62">
        <v>1.2</v>
      </c>
      <c r="J373" s="69">
        <v>39</v>
      </c>
      <c r="K373" s="238">
        <f t="shared" si="280"/>
        <v>139.69800000000001</v>
      </c>
      <c r="L373" s="69">
        <f>(K373+13.97)</f>
        <v>153.66800000000001</v>
      </c>
      <c r="M373" s="69">
        <f t="shared" ref="M373:U373" si="320">(L373+13.97)</f>
        <v>167.63800000000001</v>
      </c>
      <c r="N373" s="69">
        <f t="shared" si="320"/>
        <v>181.608</v>
      </c>
      <c r="O373" s="69">
        <f t="shared" si="320"/>
        <v>195.578</v>
      </c>
      <c r="P373" s="69">
        <f t="shared" si="320"/>
        <v>209.548</v>
      </c>
      <c r="Q373" s="69">
        <f t="shared" si="320"/>
        <v>223.518</v>
      </c>
      <c r="R373" s="69">
        <f t="shared" si="320"/>
        <v>237.488</v>
      </c>
      <c r="S373" s="69">
        <f t="shared" si="320"/>
        <v>251.458</v>
      </c>
      <c r="T373" s="69">
        <f t="shared" si="320"/>
        <v>265.428</v>
      </c>
      <c r="U373" s="69">
        <f t="shared" si="320"/>
        <v>279.39800000000002</v>
      </c>
      <c r="V373" s="69">
        <f>(U373+13.97)</f>
        <v>293.36800000000005</v>
      </c>
      <c r="W373" s="69">
        <f>(V373+13.97)</f>
        <v>307.33800000000008</v>
      </c>
      <c r="X373" s="69"/>
      <c r="Y373" s="69"/>
      <c r="Z373" s="9"/>
      <c r="AA373" s="9"/>
      <c r="AB373" s="9"/>
      <c r="AC373" s="9"/>
      <c r="AD373" s="9"/>
      <c r="AE373" s="9"/>
      <c r="AF373" s="9"/>
      <c r="AG373" s="9"/>
      <c r="AH373" s="9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</row>
    <row r="374" spans="1:70" s="15" customFormat="1" ht="15.95" customHeight="1" outlineLevel="2" x14ac:dyDescent="0.3">
      <c r="A374" s="297">
        <v>37</v>
      </c>
      <c r="B374" s="299" t="s">
        <v>65</v>
      </c>
      <c r="C374" s="46" t="s">
        <v>356</v>
      </c>
      <c r="D374" s="32" t="s">
        <v>10</v>
      </c>
      <c r="E374" s="44" t="s">
        <v>11</v>
      </c>
      <c r="F374" s="42" t="s">
        <v>11</v>
      </c>
      <c r="G374" s="43" t="s">
        <v>30</v>
      </c>
      <c r="H374" s="46">
        <v>3.8929999999999998</v>
      </c>
      <c r="I374" s="62">
        <v>1.2</v>
      </c>
      <c r="J374" s="69">
        <v>39</v>
      </c>
      <c r="K374" s="238">
        <f t="shared" si="280"/>
        <v>182.19239999999999</v>
      </c>
      <c r="L374" s="69">
        <f>(K374+18.22)</f>
        <v>200.41239999999999</v>
      </c>
      <c r="M374" s="69">
        <f t="shared" ref="M374:U374" si="321">(L374+18.22)</f>
        <v>218.63239999999999</v>
      </c>
      <c r="N374" s="69">
        <f t="shared" si="321"/>
        <v>236.85239999999999</v>
      </c>
      <c r="O374" s="69">
        <f t="shared" si="321"/>
        <v>255.07239999999999</v>
      </c>
      <c r="P374" s="69">
        <f t="shared" si="321"/>
        <v>273.29239999999999</v>
      </c>
      <c r="Q374" s="69">
        <f t="shared" si="321"/>
        <v>291.51239999999996</v>
      </c>
      <c r="R374" s="69">
        <f t="shared" si="321"/>
        <v>309.73239999999998</v>
      </c>
      <c r="S374" s="69">
        <f t="shared" si="321"/>
        <v>327.95240000000001</v>
      </c>
      <c r="T374" s="69">
        <f t="shared" si="321"/>
        <v>346.17240000000004</v>
      </c>
      <c r="U374" s="69">
        <f t="shared" si="321"/>
        <v>364.39240000000007</v>
      </c>
      <c r="V374" s="69">
        <f>(U374+18.22)</f>
        <v>382.61240000000009</v>
      </c>
      <c r="W374" s="69">
        <f>(V374+18.22)</f>
        <v>400.83240000000012</v>
      </c>
      <c r="X374" s="69"/>
      <c r="Y374" s="69"/>
      <c r="Z374" s="9"/>
      <c r="AA374" s="9"/>
      <c r="AB374" s="9"/>
      <c r="AC374" s="9"/>
      <c r="AD374" s="9"/>
      <c r="AE374" s="9"/>
      <c r="AF374" s="9"/>
      <c r="AG374" s="9"/>
      <c r="AH374" s="9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</row>
    <row r="375" spans="1:70" s="15" customFormat="1" ht="15.95" customHeight="1" outlineLevel="2" x14ac:dyDescent="0.3">
      <c r="A375" s="297">
        <v>38</v>
      </c>
      <c r="B375" s="49" t="s">
        <v>65</v>
      </c>
      <c r="C375" s="32" t="s">
        <v>573</v>
      </c>
      <c r="D375" s="32" t="s">
        <v>574</v>
      </c>
      <c r="E375" s="49" t="s">
        <v>17</v>
      </c>
      <c r="F375" s="300" t="s">
        <v>17</v>
      </c>
      <c r="G375" s="43" t="s">
        <v>30</v>
      </c>
      <c r="H375" s="119">
        <v>3</v>
      </c>
      <c r="I375" s="62">
        <v>1.2</v>
      </c>
      <c r="J375" s="69">
        <v>39</v>
      </c>
      <c r="K375" s="238">
        <f t="shared" si="280"/>
        <v>140.39999999999998</v>
      </c>
      <c r="L375" s="69">
        <f>(K375+14.04)</f>
        <v>154.43999999999997</v>
      </c>
      <c r="M375" s="69">
        <f t="shared" ref="M375:U375" si="322">(L375+14.04)</f>
        <v>168.47999999999996</v>
      </c>
      <c r="N375" s="69">
        <f t="shared" si="322"/>
        <v>182.51999999999995</v>
      </c>
      <c r="O375" s="69">
        <f t="shared" si="322"/>
        <v>196.55999999999995</v>
      </c>
      <c r="P375" s="69">
        <f t="shared" si="322"/>
        <v>210.59999999999994</v>
      </c>
      <c r="Q375" s="69">
        <f t="shared" si="322"/>
        <v>224.63999999999993</v>
      </c>
      <c r="R375" s="69">
        <f t="shared" si="322"/>
        <v>238.67999999999992</v>
      </c>
      <c r="S375" s="69">
        <f t="shared" si="322"/>
        <v>252.71999999999991</v>
      </c>
      <c r="T375" s="69">
        <f t="shared" si="322"/>
        <v>266.75999999999993</v>
      </c>
      <c r="U375" s="69">
        <f t="shared" si="322"/>
        <v>280.79999999999995</v>
      </c>
      <c r="V375" s="69">
        <f>(U375+14.04)</f>
        <v>294.83999999999997</v>
      </c>
      <c r="W375" s="69">
        <f>(V375+14.04)</f>
        <v>308.88</v>
      </c>
      <c r="X375" s="69"/>
      <c r="Y375" s="69"/>
      <c r="Z375" s="9"/>
      <c r="AA375" s="9"/>
      <c r="AB375" s="9"/>
      <c r="AC375" s="9"/>
      <c r="AD375" s="9"/>
      <c r="AE375" s="9"/>
      <c r="AF375" s="9"/>
      <c r="AG375" s="9"/>
      <c r="AH375" s="9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</row>
    <row r="376" spans="1:70" s="15" customFormat="1" ht="15.95" customHeight="1" outlineLevel="2" x14ac:dyDescent="0.3">
      <c r="A376" s="385">
        <v>39</v>
      </c>
      <c r="B376" s="327" t="s">
        <v>65</v>
      </c>
      <c r="C376" s="162" t="s">
        <v>578</v>
      </c>
      <c r="D376" s="162" t="s">
        <v>574</v>
      </c>
      <c r="E376" s="327" t="s">
        <v>17</v>
      </c>
      <c r="F376" s="328" t="s">
        <v>17</v>
      </c>
      <c r="G376" s="329" t="s">
        <v>30</v>
      </c>
      <c r="H376" s="162">
        <v>25.498999999999999</v>
      </c>
      <c r="I376" s="139">
        <v>1.2</v>
      </c>
      <c r="J376" s="331">
        <v>39</v>
      </c>
      <c r="K376" s="332">
        <f t="shared" si="280"/>
        <v>1193.3531999999998</v>
      </c>
      <c r="L376" s="331">
        <f>(K376+119.34)</f>
        <v>1312.6931999999997</v>
      </c>
      <c r="M376" s="331">
        <f t="shared" ref="M376:U376" si="323">(L376+119.34)</f>
        <v>1432.0331999999996</v>
      </c>
      <c r="N376" s="331">
        <f t="shared" si="323"/>
        <v>1551.3731999999995</v>
      </c>
      <c r="O376" s="331">
        <f t="shared" si="323"/>
        <v>1670.7131999999995</v>
      </c>
      <c r="P376" s="331">
        <f t="shared" si="323"/>
        <v>1790.0531999999994</v>
      </c>
      <c r="Q376" s="331">
        <f t="shared" si="323"/>
        <v>1909.3931999999993</v>
      </c>
      <c r="R376" s="331">
        <f t="shared" si="323"/>
        <v>2028.7331999999992</v>
      </c>
      <c r="S376" s="331">
        <f t="shared" si="323"/>
        <v>2148.0731999999994</v>
      </c>
      <c r="T376" s="331">
        <f t="shared" si="323"/>
        <v>2267.4131999999995</v>
      </c>
      <c r="U376" s="331">
        <f t="shared" si="323"/>
        <v>2386.7531999999997</v>
      </c>
      <c r="V376" s="331">
        <f>(U376+119.34)</f>
        <v>2506.0931999999998</v>
      </c>
      <c r="W376" s="331">
        <f>(V376+119.34)</f>
        <v>2625.4331999999999</v>
      </c>
      <c r="X376" s="331"/>
      <c r="Y376" s="331"/>
      <c r="Z376" s="386"/>
      <c r="AA376" s="386"/>
      <c r="AB376" s="386"/>
      <c r="AC376" s="386"/>
      <c r="AD376" s="386"/>
      <c r="AE376" s="386"/>
      <c r="AF376" s="386"/>
      <c r="AG376" s="386"/>
      <c r="AH376" s="386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</row>
    <row r="377" spans="1:70" s="365" customFormat="1" ht="15.95" customHeight="1" outlineLevel="2" x14ac:dyDescent="0.3">
      <c r="A377" s="297">
        <v>40</v>
      </c>
      <c r="B377" s="49" t="s">
        <v>65</v>
      </c>
      <c r="C377" s="326" t="s">
        <v>567</v>
      </c>
      <c r="D377" s="326" t="s">
        <v>526</v>
      </c>
      <c r="E377" s="387" t="s">
        <v>11</v>
      </c>
      <c r="F377" s="387" t="s">
        <v>11</v>
      </c>
      <c r="G377" s="387" t="s">
        <v>30</v>
      </c>
      <c r="H377" s="326">
        <v>2.698</v>
      </c>
      <c r="I377" s="323">
        <v>1.2</v>
      </c>
      <c r="J377" s="69">
        <v>39</v>
      </c>
      <c r="K377" s="315">
        <f t="shared" si="280"/>
        <v>126.2664</v>
      </c>
      <c r="L377" s="315"/>
      <c r="M377" s="315"/>
      <c r="N377" s="315"/>
      <c r="O377" s="315"/>
      <c r="P377" s="315"/>
      <c r="Q377" s="315"/>
      <c r="R377" s="315"/>
      <c r="S377" s="315"/>
      <c r="T377" s="315"/>
      <c r="U377" s="315"/>
      <c r="V377" s="315"/>
      <c r="W377" s="315"/>
      <c r="X377" s="315"/>
      <c r="Y377" s="315"/>
    </row>
    <row r="378" spans="1:70" s="365" customFormat="1" ht="15.95" customHeight="1" outlineLevel="2" x14ac:dyDescent="0.3">
      <c r="A378" s="297">
        <v>41</v>
      </c>
      <c r="B378" s="49" t="s">
        <v>65</v>
      </c>
      <c r="C378" s="326" t="s">
        <v>570</v>
      </c>
      <c r="D378" s="326" t="s">
        <v>32</v>
      </c>
      <c r="E378" s="342" t="s">
        <v>11</v>
      </c>
      <c r="F378" s="342" t="s">
        <v>11</v>
      </c>
      <c r="G378" s="387" t="s">
        <v>30</v>
      </c>
      <c r="H378" s="326">
        <v>1.7909999999999999</v>
      </c>
      <c r="I378" s="323">
        <v>1.2</v>
      </c>
      <c r="J378" s="69">
        <v>39</v>
      </c>
      <c r="K378" s="315">
        <f t="shared" si="280"/>
        <v>83.818799999999996</v>
      </c>
      <c r="L378" s="315"/>
      <c r="M378" s="315"/>
      <c r="N378" s="315"/>
      <c r="O378" s="315"/>
      <c r="P378" s="315"/>
      <c r="Q378" s="315"/>
      <c r="R378" s="315"/>
      <c r="S378" s="315"/>
      <c r="T378" s="315"/>
      <c r="U378" s="315"/>
      <c r="V378" s="315"/>
      <c r="W378" s="315"/>
      <c r="X378" s="315"/>
      <c r="Y378" s="315"/>
    </row>
    <row r="379" spans="1:70" s="365" customFormat="1" ht="15.95" customHeight="1" outlineLevel="2" x14ac:dyDescent="0.3">
      <c r="A379" s="297">
        <v>42</v>
      </c>
      <c r="B379" s="49" t="s">
        <v>65</v>
      </c>
      <c r="C379" s="326" t="s">
        <v>560</v>
      </c>
      <c r="D379" s="326" t="s">
        <v>561</v>
      </c>
      <c r="E379" s="387" t="s">
        <v>11</v>
      </c>
      <c r="F379" s="387" t="s">
        <v>11</v>
      </c>
      <c r="G379" s="387" t="s">
        <v>30</v>
      </c>
      <c r="H379" s="326">
        <v>10.367000000000001</v>
      </c>
      <c r="I379" s="323">
        <v>1.2</v>
      </c>
      <c r="J379" s="69">
        <v>39</v>
      </c>
      <c r="K379" s="315">
        <f t="shared" si="280"/>
        <v>485.17560000000003</v>
      </c>
      <c r="L379" s="315"/>
      <c r="M379" s="315"/>
      <c r="N379" s="315"/>
      <c r="O379" s="315"/>
      <c r="P379" s="315"/>
      <c r="Q379" s="315"/>
      <c r="R379" s="315"/>
      <c r="S379" s="315"/>
      <c r="T379" s="315"/>
      <c r="U379" s="315"/>
      <c r="V379" s="315"/>
      <c r="W379" s="315"/>
      <c r="X379" s="315"/>
      <c r="Y379" s="315"/>
    </row>
    <row r="380" spans="1:70" s="365" customFormat="1" ht="15.95" customHeight="1" outlineLevel="2" x14ac:dyDescent="0.3">
      <c r="A380" s="297">
        <v>43</v>
      </c>
      <c r="B380" s="49" t="s">
        <v>65</v>
      </c>
      <c r="C380" s="326" t="s">
        <v>557</v>
      </c>
      <c r="D380" s="326" t="s">
        <v>526</v>
      </c>
      <c r="E380" s="387" t="s">
        <v>11</v>
      </c>
      <c r="F380" s="387" t="s">
        <v>11</v>
      </c>
      <c r="G380" s="387" t="s">
        <v>30</v>
      </c>
      <c r="H380" s="326">
        <v>12.714</v>
      </c>
      <c r="I380" s="323">
        <v>1.2</v>
      </c>
      <c r="J380" s="69">
        <v>39</v>
      </c>
      <c r="K380" s="315">
        <f t="shared" si="280"/>
        <v>595.01520000000005</v>
      </c>
      <c r="L380" s="315"/>
      <c r="M380" s="315"/>
      <c r="N380" s="315"/>
      <c r="O380" s="315"/>
      <c r="P380" s="315"/>
      <c r="Q380" s="315"/>
      <c r="R380" s="315"/>
      <c r="S380" s="315"/>
      <c r="T380" s="315"/>
      <c r="U380" s="315"/>
      <c r="V380" s="315"/>
      <c r="W380" s="315"/>
      <c r="X380" s="315"/>
      <c r="Y380" s="315"/>
    </row>
    <row r="381" spans="1:70" s="365" customFormat="1" ht="15.95" customHeight="1" outlineLevel="2" x14ac:dyDescent="0.3">
      <c r="A381" s="297">
        <v>44</v>
      </c>
      <c r="B381" s="49" t="s">
        <v>65</v>
      </c>
      <c r="C381" s="326" t="s">
        <v>562</v>
      </c>
      <c r="D381" s="326" t="s">
        <v>526</v>
      </c>
      <c r="E381" s="387" t="s">
        <v>11</v>
      </c>
      <c r="F381" s="387" t="s">
        <v>11</v>
      </c>
      <c r="G381" s="387" t="s">
        <v>30</v>
      </c>
      <c r="H381" s="326">
        <v>5.8250000000000002</v>
      </c>
      <c r="I381" s="323">
        <v>1.2</v>
      </c>
      <c r="J381" s="69">
        <v>39</v>
      </c>
      <c r="K381" s="315">
        <f t="shared" si="280"/>
        <v>272.61</v>
      </c>
      <c r="L381" s="315"/>
      <c r="M381" s="315"/>
      <c r="N381" s="315"/>
      <c r="O381" s="315"/>
      <c r="P381" s="315"/>
      <c r="Q381" s="315"/>
      <c r="R381" s="315"/>
      <c r="S381" s="315"/>
      <c r="T381" s="315"/>
      <c r="U381" s="315"/>
      <c r="V381" s="315"/>
      <c r="W381" s="315"/>
      <c r="X381" s="315"/>
      <c r="Y381" s="315"/>
    </row>
    <row r="382" spans="1:70" s="365" customFormat="1" ht="15.95" customHeight="1" outlineLevel="2" x14ac:dyDescent="0.3">
      <c r="A382" s="297">
        <v>45</v>
      </c>
      <c r="B382" s="49" t="s">
        <v>65</v>
      </c>
      <c r="C382" s="326" t="s">
        <v>563</v>
      </c>
      <c r="D382" s="326" t="s">
        <v>526</v>
      </c>
      <c r="E382" s="342" t="s">
        <v>11</v>
      </c>
      <c r="F382" s="342" t="s">
        <v>11</v>
      </c>
      <c r="G382" s="387" t="s">
        <v>30</v>
      </c>
      <c r="H382" s="326">
        <v>10.798999999999999</v>
      </c>
      <c r="I382" s="323">
        <v>1.2</v>
      </c>
      <c r="J382" s="69">
        <v>39</v>
      </c>
      <c r="K382" s="315">
        <f t="shared" si="280"/>
        <v>505.39319999999992</v>
      </c>
      <c r="L382" s="315"/>
      <c r="M382" s="315"/>
      <c r="N382" s="315"/>
      <c r="O382" s="315"/>
      <c r="P382" s="315"/>
      <c r="Q382" s="315"/>
      <c r="R382" s="315"/>
      <c r="S382" s="315"/>
      <c r="T382" s="315"/>
      <c r="U382" s="315"/>
      <c r="V382" s="315"/>
      <c r="W382" s="315"/>
      <c r="X382" s="315"/>
      <c r="Y382" s="315"/>
    </row>
    <row r="383" spans="1:70" s="365" customFormat="1" ht="15.95" customHeight="1" outlineLevel="2" x14ac:dyDescent="0.3">
      <c r="A383" s="297">
        <v>46</v>
      </c>
      <c r="B383" s="49" t="s">
        <v>65</v>
      </c>
      <c r="C383" s="326" t="s">
        <v>548</v>
      </c>
      <c r="D383" s="326" t="s">
        <v>549</v>
      </c>
      <c r="E383" s="342" t="s">
        <v>17</v>
      </c>
      <c r="F383" s="342" t="s">
        <v>17</v>
      </c>
      <c r="G383" s="387" t="s">
        <v>30</v>
      </c>
      <c r="H383" s="326">
        <v>4.2910000000000004</v>
      </c>
      <c r="I383" s="323">
        <v>1.2</v>
      </c>
      <c r="J383" s="69">
        <v>39</v>
      </c>
      <c r="K383" s="315">
        <f t="shared" si="280"/>
        <v>200.81880000000001</v>
      </c>
      <c r="L383" s="315"/>
      <c r="M383" s="315"/>
      <c r="N383" s="315"/>
      <c r="O383" s="315"/>
      <c r="P383" s="315"/>
      <c r="Q383" s="315"/>
      <c r="R383" s="315"/>
      <c r="S383" s="315"/>
      <c r="T383" s="315"/>
      <c r="U383" s="315"/>
      <c r="V383" s="315"/>
      <c r="W383" s="315"/>
      <c r="X383" s="315"/>
      <c r="Y383" s="315"/>
    </row>
    <row r="384" spans="1:70" s="365" customFormat="1" ht="15.95" customHeight="1" outlineLevel="2" x14ac:dyDescent="0.3">
      <c r="A384" s="297">
        <v>47</v>
      </c>
      <c r="B384" s="49" t="s">
        <v>65</v>
      </c>
      <c r="C384" s="326" t="s">
        <v>200</v>
      </c>
      <c r="D384" s="326" t="s">
        <v>123</v>
      </c>
      <c r="E384" s="342" t="s">
        <v>17</v>
      </c>
      <c r="F384" s="342" t="s">
        <v>17</v>
      </c>
      <c r="G384" s="342" t="s">
        <v>14</v>
      </c>
      <c r="H384" s="326">
        <v>2.9990000000000001</v>
      </c>
      <c r="I384" s="323">
        <v>1.2</v>
      </c>
      <c r="J384" s="69">
        <v>39</v>
      </c>
      <c r="K384" s="315">
        <f t="shared" si="280"/>
        <v>140.35319999999999</v>
      </c>
      <c r="L384" s="315"/>
      <c r="M384" s="315"/>
      <c r="N384" s="315"/>
      <c r="O384" s="315"/>
      <c r="P384" s="315"/>
      <c r="Q384" s="315"/>
      <c r="R384" s="315"/>
      <c r="S384" s="315"/>
      <c r="T384" s="315"/>
      <c r="U384" s="315"/>
      <c r="V384" s="315"/>
      <c r="W384" s="315"/>
      <c r="X384" s="315"/>
      <c r="Y384" s="315"/>
    </row>
    <row r="385" spans="1:34" s="365" customFormat="1" ht="15.95" customHeight="1" outlineLevel="2" x14ac:dyDescent="0.3">
      <c r="A385" s="297">
        <v>48</v>
      </c>
      <c r="B385" s="49" t="s">
        <v>65</v>
      </c>
      <c r="C385" s="326" t="s">
        <v>568</v>
      </c>
      <c r="D385" s="326" t="s">
        <v>551</v>
      </c>
      <c r="E385" s="342" t="s">
        <v>21</v>
      </c>
      <c r="F385" s="342" t="s">
        <v>21</v>
      </c>
      <c r="G385" s="387" t="s">
        <v>30</v>
      </c>
      <c r="H385" s="326">
        <v>3.444</v>
      </c>
      <c r="I385" s="323">
        <v>1.2</v>
      </c>
      <c r="J385" s="69">
        <v>39</v>
      </c>
      <c r="K385" s="315">
        <f t="shared" ref="K385:K399" si="324">(H385*I385*J385)</f>
        <v>161.17919999999998</v>
      </c>
      <c r="L385" s="315"/>
      <c r="M385" s="315"/>
      <c r="N385" s="315"/>
      <c r="O385" s="315"/>
      <c r="P385" s="315"/>
      <c r="Q385" s="315"/>
      <c r="R385" s="315"/>
      <c r="S385" s="315"/>
      <c r="T385" s="315"/>
      <c r="U385" s="315"/>
      <c r="V385" s="315"/>
      <c r="W385" s="315"/>
      <c r="X385" s="315"/>
      <c r="Y385" s="315"/>
    </row>
    <row r="386" spans="1:34" s="365" customFormat="1" ht="15.95" customHeight="1" outlineLevel="2" x14ac:dyDescent="0.3">
      <c r="A386" s="297">
        <v>49</v>
      </c>
      <c r="B386" s="49" t="s">
        <v>65</v>
      </c>
      <c r="C386" s="326" t="s">
        <v>550</v>
      </c>
      <c r="D386" s="326" t="s">
        <v>551</v>
      </c>
      <c r="E386" s="342" t="s">
        <v>21</v>
      </c>
      <c r="F386" s="342" t="s">
        <v>21</v>
      </c>
      <c r="G386" s="387" t="s">
        <v>30</v>
      </c>
      <c r="H386" s="326">
        <v>5.49</v>
      </c>
      <c r="I386" s="323">
        <v>1.2</v>
      </c>
      <c r="J386" s="69">
        <v>39</v>
      </c>
      <c r="K386" s="315">
        <f t="shared" si="324"/>
        <v>256.93200000000002</v>
      </c>
      <c r="L386" s="315"/>
      <c r="M386" s="315"/>
      <c r="N386" s="315"/>
      <c r="O386" s="315"/>
      <c r="P386" s="315"/>
      <c r="Q386" s="315"/>
      <c r="R386" s="315"/>
      <c r="S386" s="315"/>
      <c r="T386" s="315"/>
      <c r="U386" s="315"/>
      <c r="V386" s="315"/>
      <c r="W386" s="315"/>
      <c r="X386" s="315"/>
      <c r="Y386" s="315"/>
    </row>
    <row r="387" spans="1:34" s="365" customFormat="1" ht="15.95" customHeight="1" outlineLevel="2" x14ac:dyDescent="0.3">
      <c r="A387" s="297">
        <v>50</v>
      </c>
      <c r="B387" s="49" t="s">
        <v>65</v>
      </c>
      <c r="C387" s="326" t="s">
        <v>552</v>
      </c>
      <c r="D387" s="326" t="s">
        <v>547</v>
      </c>
      <c r="E387" s="342" t="s">
        <v>11</v>
      </c>
      <c r="F387" s="342" t="s">
        <v>11</v>
      </c>
      <c r="G387" s="387" t="s">
        <v>30</v>
      </c>
      <c r="H387" s="326">
        <v>3.9990000000000001</v>
      </c>
      <c r="I387" s="323">
        <v>1.2</v>
      </c>
      <c r="J387" s="69">
        <v>39</v>
      </c>
      <c r="K387" s="315">
        <f t="shared" si="324"/>
        <v>187.1532</v>
      </c>
      <c r="L387" s="315"/>
      <c r="M387" s="315"/>
      <c r="N387" s="315"/>
      <c r="O387" s="315"/>
      <c r="P387" s="315"/>
      <c r="Q387" s="315"/>
      <c r="R387" s="315"/>
      <c r="S387" s="315"/>
      <c r="T387" s="315"/>
      <c r="U387" s="315"/>
      <c r="V387" s="315"/>
      <c r="W387" s="315"/>
      <c r="X387" s="315"/>
      <c r="Y387" s="315"/>
    </row>
    <row r="388" spans="1:34" s="365" customFormat="1" ht="15.95" customHeight="1" outlineLevel="2" x14ac:dyDescent="0.3">
      <c r="A388" s="297">
        <v>51</v>
      </c>
      <c r="B388" s="49" t="s">
        <v>65</v>
      </c>
      <c r="C388" s="326" t="s">
        <v>571</v>
      </c>
      <c r="D388" s="326" t="s">
        <v>572</v>
      </c>
      <c r="E388" s="342" t="s">
        <v>17</v>
      </c>
      <c r="F388" s="342" t="s">
        <v>17</v>
      </c>
      <c r="G388" s="387" t="s">
        <v>30</v>
      </c>
      <c r="H388" s="326">
        <v>2.9660000000000002</v>
      </c>
      <c r="I388" s="323">
        <v>1.2</v>
      </c>
      <c r="J388" s="69">
        <v>39</v>
      </c>
      <c r="K388" s="315">
        <f t="shared" si="324"/>
        <v>138.80880000000002</v>
      </c>
      <c r="L388" s="315"/>
      <c r="M388" s="315"/>
      <c r="N388" s="315"/>
      <c r="O388" s="315"/>
      <c r="P388" s="315"/>
      <c r="Q388" s="315"/>
      <c r="R388" s="315"/>
      <c r="S388" s="315"/>
      <c r="T388" s="315"/>
      <c r="U388" s="315"/>
      <c r="V388" s="315"/>
      <c r="W388" s="315"/>
      <c r="X388" s="315"/>
      <c r="Y388" s="315"/>
    </row>
    <row r="389" spans="1:34" s="365" customFormat="1" ht="15.95" customHeight="1" outlineLevel="2" x14ac:dyDescent="0.3">
      <c r="A389" s="297">
        <v>52</v>
      </c>
      <c r="B389" s="49" t="s">
        <v>65</v>
      </c>
      <c r="C389" s="326" t="s">
        <v>569</v>
      </c>
      <c r="D389" s="326" t="s">
        <v>559</v>
      </c>
      <c r="E389" s="342" t="s">
        <v>17</v>
      </c>
      <c r="F389" s="342" t="s">
        <v>17</v>
      </c>
      <c r="G389" s="387" t="s">
        <v>30</v>
      </c>
      <c r="H389" s="326">
        <v>3.6190000000000002</v>
      </c>
      <c r="I389" s="323">
        <v>1.2</v>
      </c>
      <c r="J389" s="69">
        <v>39</v>
      </c>
      <c r="K389" s="315">
        <f t="shared" si="324"/>
        <v>169.36920000000001</v>
      </c>
      <c r="L389" s="315"/>
      <c r="M389" s="315"/>
      <c r="N389" s="315"/>
      <c r="O389" s="315"/>
      <c r="P389" s="315"/>
      <c r="Q389" s="315"/>
      <c r="R389" s="315"/>
      <c r="S389" s="315"/>
      <c r="T389" s="315"/>
      <c r="U389" s="315"/>
      <c r="V389" s="315"/>
      <c r="W389" s="315"/>
      <c r="X389" s="315"/>
      <c r="Y389" s="315"/>
    </row>
    <row r="390" spans="1:34" s="365" customFormat="1" ht="15.95" customHeight="1" outlineLevel="2" x14ac:dyDescent="0.3">
      <c r="A390" s="297">
        <v>53</v>
      </c>
      <c r="B390" s="49" t="s">
        <v>65</v>
      </c>
      <c r="C390" s="326" t="s">
        <v>558</v>
      </c>
      <c r="D390" s="326" t="s">
        <v>559</v>
      </c>
      <c r="E390" s="342" t="s">
        <v>17</v>
      </c>
      <c r="F390" s="342" t="s">
        <v>17</v>
      </c>
      <c r="G390" s="387" t="s">
        <v>30</v>
      </c>
      <c r="H390" s="326">
        <v>5.9989999999999997</v>
      </c>
      <c r="I390" s="323">
        <v>1.2</v>
      </c>
      <c r="J390" s="69">
        <v>39</v>
      </c>
      <c r="K390" s="315">
        <f t="shared" si="324"/>
        <v>280.75319999999999</v>
      </c>
      <c r="L390" s="315"/>
      <c r="M390" s="315"/>
      <c r="N390" s="315"/>
      <c r="O390" s="315"/>
      <c r="P390" s="315"/>
      <c r="Q390" s="315"/>
      <c r="R390" s="315"/>
      <c r="S390" s="315"/>
      <c r="T390" s="315"/>
      <c r="U390" s="315"/>
      <c r="V390" s="315"/>
      <c r="W390" s="315"/>
      <c r="X390" s="315"/>
      <c r="Y390" s="315"/>
    </row>
    <row r="391" spans="1:34" s="365" customFormat="1" ht="15.95" customHeight="1" outlineLevel="2" x14ac:dyDescent="0.3">
      <c r="A391" s="297">
        <v>54</v>
      </c>
      <c r="B391" s="49" t="s">
        <v>65</v>
      </c>
      <c r="C391" s="326" t="s">
        <v>564</v>
      </c>
      <c r="D391" s="326" t="s">
        <v>559</v>
      </c>
      <c r="E391" s="342" t="s">
        <v>17</v>
      </c>
      <c r="F391" s="342" t="s">
        <v>17</v>
      </c>
      <c r="G391" s="387" t="s">
        <v>30</v>
      </c>
      <c r="H391" s="326">
        <v>9.0069999999999997</v>
      </c>
      <c r="I391" s="323">
        <v>1.2</v>
      </c>
      <c r="J391" s="69">
        <v>39</v>
      </c>
      <c r="K391" s="315">
        <f t="shared" si="324"/>
        <v>421.52759999999995</v>
      </c>
      <c r="L391" s="315"/>
      <c r="M391" s="315"/>
      <c r="N391" s="315"/>
      <c r="O391" s="315"/>
      <c r="P391" s="315"/>
      <c r="Q391" s="315"/>
      <c r="R391" s="315"/>
      <c r="S391" s="315"/>
      <c r="T391" s="315"/>
      <c r="U391" s="315"/>
      <c r="V391" s="315"/>
      <c r="W391" s="315"/>
      <c r="X391" s="315"/>
      <c r="Y391" s="315"/>
    </row>
    <row r="392" spans="1:34" s="365" customFormat="1" ht="15.95" customHeight="1" outlineLevel="2" x14ac:dyDescent="0.3">
      <c r="A392" s="297">
        <v>55</v>
      </c>
      <c r="B392" s="49" t="s">
        <v>65</v>
      </c>
      <c r="C392" s="326" t="s">
        <v>565</v>
      </c>
      <c r="D392" s="326" t="s">
        <v>566</v>
      </c>
      <c r="E392" s="342" t="s">
        <v>17</v>
      </c>
      <c r="F392" s="342" t="s">
        <v>17</v>
      </c>
      <c r="G392" s="387" t="s">
        <v>30</v>
      </c>
      <c r="H392" s="326">
        <v>9.1370000000000005</v>
      </c>
      <c r="I392" s="323">
        <v>1.2</v>
      </c>
      <c r="J392" s="69">
        <v>39</v>
      </c>
      <c r="K392" s="315">
        <f t="shared" si="324"/>
        <v>427.61159999999995</v>
      </c>
      <c r="L392" s="315"/>
      <c r="M392" s="315"/>
      <c r="N392" s="315"/>
      <c r="O392" s="315"/>
      <c r="P392" s="315"/>
      <c r="Q392" s="315"/>
      <c r="R392" s="315"/>
      <c r="S392" s="315"/>
      <c r="T392" s="315"/>
      <c r="U392" s="315"/>
      <c r="V392" s="315"/>
      <c r="W392" s="315"/>
      <c r="X392" s="315"/>
      <c r="Y392" s="315"/>
    </row>
    <row r="393" spans="1:34" s="365" customFormat="1" ht="15.95" customHeight="1" outlineLevel="2" x14ac:dyDescent="0.3">
      <c r="A393" s="297">
        <v>56</v>
      </c>
      <c r="B393" s="49" t="s">
        <v>65</v>
      </c>
      <c r="C393" s="326" t="s">
        <v>553</v>
      </c>
      <c r="D393" s="326" t="s">
        <v>539</v>
      </c>
      <c r="E393" s="342" t="s">
        <v>17</v>
      </c>
      <c r="F393" s="342" t="s">
        <v>17</v>
      </c>
      <c r="G393" s="387" t="s">
        <v>30</v>
      </c>
      <c r="H393" s="326">
        <v>8.6809999999999992</v>
      </c>
      <c r="I393" s="323">
        <v>1.2</v>
      </c>
      <c r="J393" s="69">
        <v>39</v>
      </c>
      <c r="K393" s="315">
        <f t="shared" si="324"/>
        <v>406.27079999999995</v>
      </c>
      <c r="L393" s="315"/>
      <c r="M393" s="315"/>
      <c r="N393" s="315"/>
      <c r="O393" s="315"/>
      <c r="P393" s="315"/>
      <c r="Q393" s="315"/>
      <c r="R393" s="315"/>
      <c r="S393" s="315"/>
      <c r="T393" s="315"/>
      <c r="U393" s="315"/>
      <c r="V393" s="315"/>
      <c r="W393" s="315"/>
      <c r="X393" s="315"/>
      <c r="Y393" s="315"/>
    </row>
    <row r="394" spans="1:34" s="365" customFormat="1" ht="15.95" customHeight="1" outlineLevel="2" x14ac:dyDescent="0.3">
      <c r="A394" s="297">
        <v>57</v>
      </c>
      <c r="B394" s="49" t="s">
        <v>65</v>
      </c>
      <c r="C394" s="326" t="s">
        <v>554</v>
      </c>
      <c r="D394" s="326" t="s">
        <v>555</v>
      </c>
      <c r="E394" s="342" t="s">
        <v>17</v>
      </c>
      <c r="F394" s="342" t="s">
        <v>17</v>
      </c>
      <c r="G394" s="387" t="s">
        <v>30</v>
      </c>
      <c r="H394" s="326">
        <v>3.9990000000000001</v>
      </c>
      <c r="I394" s="323">
        <v>1.2</v>
      </c>
      <c r="J394" s="69">
        <v>39</v>
      </c>
      <c r="K394" s="315">
        <f t="shared" si="324"/>
        <v>187.1532</v>
      </c>
      <c r="L394" s="315"/>
      <c r="M394" s="315"/>
      <c r="N394" s="315"/>
      <c r="O394" s="315"/>
      <c r="P394" s="315"/>
      <c r="Q394" s="315"/>
      <c r="R394" s="315"/>
      <c r="S394" s="315"/>
      <c r="T394" s="315"/>
      <c r="U394" s="315"/>
      <c r="V394" s="315"/>
      <c r="W394" s="315"/>
      <c r="X394" s="315"/>
      <c r="Y394" s="315"/>
    </row>
    <row r="395" spans="1:34" s="365" customFormat="1" ht="15.95" customHeight="1" outlineLevel="2" x14ac:dyDescent="0.3">
      <c r="A395" s="297">
        <v>58</v>
      </c>
      <c r="B395" s="49" t="s">
        <v>65</v>
      </c>
      <c r="C395" s="326" t="s">
        <v>556</v>
      </c>
      <c r="D395" s="326" t="s">
        <v>555</v>
      </c>
      <c r="E395" s="342" t="s">
        <v>17</v>
      </c>
      <c r="F395" s="342" t="s">
        <v>17</v>
      </c>
      <c r="G395" s="387" t="s">
        <v>30</v>
      </c>
      <c r="H395" s="326">
        <v>5.702</v>
      </c>
      <c r="I395" s="323">
        <v>1.2</v>
      </c>
      <c r="J395" s="69">
        <v>39</v>
      </c>
      <c r="K395" s="315">
        <f t="shared" si="324"/>
        <v>266.85359999999997</v>
      </c>
      <c r="L395" s="315"/>
      <c r="M395" s="315"/>
      <c r="N395" s="315"/>
      <c r="O395" s="315"/>
      <c r="P395" s="315"/>
      <c r="Q395" s="315"/>
      <c r="R395" s="315"/>
      <c r="S395" s="315"/>
      <c r="T395" s="315"/>
      <c r="U395" s="315"/>
      <c r="V395" s="315"/>
      <c r="W395" s="315"/>
      <c r="X395" s="315"/>
      <c r="Y395" s="315"/>
    </row>
    <row r="396" spans="1:34" s="365" customFormat="1" ht="15.95" customHeight="1" outlineLevel="2" x14ac:dyDescent="0.3">
      <c r="A396" s="297">
        <v>59</v>
      </c>
      <c r="B396" s="49" t="s">
        <v>65</v>
      </c>
      <c r="C396" s="326" t="s">
        <v>575</v>
      </c>
      <c r="D396" s="326" t="s">
        <v>45</v>
      </c>
      <c r="E396" s="342" t="s">
        <v>17</v>
      </c>
      <c r="F396" s="342" t="s">
        <v>17</v>
      </c>
      <c r="G396" s="387" t="s">
        <v>30</v>
      </c>
      <c r="H396" s="326">
        <v>2.589</v>
      </c>
      <c r="I396" s="323">
        <v>1.2</v>
      </c>
      <c r="J396" s="69">
        <v>39</v>
      </c>
      <c r="K396" s="315">
        <f t="shared" si="324"/>
        <v>121.1652</v>
      </c>
      <c r="L396" s="315"/>
      <c r="M396" s="315"/>
      <c r="N396" s="315"/>
      <c r="O396" s="315"/>
      <c r="P396" s="315"/>
      <c r="Q396" s="315"/>
      <c r="R396" s="315"/>
      <c r="S396" s="315"/>
      <c r="T396" s="315"/>
      <c r="U396" s="315"/>
      <c r="V396" s="315"/>
      <c r="W396" s="315"/>
      <c r="X396" s="315"/>
      <c r="Y396" s="315"/>
    </row>
    <row r="397" spans="1:34" s="365" customFormat="1" ht="15.95" customHeight="1" outlineLevel="2" x14ac:dyDescent="0.3">
      <c r="A397" s="297">
        <v>60</v>
      </c>
      <c r="B397" s="49" t="s">
        <v>65</v>
      </c>
      <c r="C397" s="326" t="s">
        <v>576</v>
      </c>
      <c r="D397" s="326" t="s">
        <v>577</v>
      </c>
      <c r="E397" s="387" t="s">
        <v>11</v>
      </c>
      <c r="F397" s="387" t="s">
        <v>11</v>
      </c>
      <c r="G397" s="387" t="s">
        <v>30</v>
      </c>
      <c r="H397" s="326">
        <v>2.5249999999999999</v>
      </c>
      <c r="I397" s="323">
        <v>1.2</v>
      </c>
      <c r="J397" s="69">
        <v>39</v>
      </c>
      <c r="K397" s="315">
        <f t="shared" si="324"/>
        <v>118.16999999999999</v>
      </c>
      <c r="L397" s="315"/>
      <c r="M397" s="315"/>
      <c r="N397" s="315"/>
      <c r="O397" s="315"/>
      <c r="P397" s="315"/>
      <c r="Q397" s="315"/>
      <c r="R397" s="315"/>
      <c r="S397" s="315"/>
      <c r="T397" s="315"/>
      <c r="U397" s="315"/>
      <c r="V397" s="315"/>
      <c r="W397" s="315"/>
      <c r="X397" s="315"/>
      <c r="Y397" s="315"/>
    </row>
    <row r="398" spans="1:34" s="365" customFormat="1" ht="15.95" customHeight="1" outlineLevel="2" x14ac:dyDescent="0.3">
      <c r="A398" s="297">
        <v>61</v>
      </c>
      <c r="B398" s="49" t="s">
        <v>65</v>
      </c>
      <c r="C398" s="326" t="s">
        <v>546</v>
      </c>
      <c r="D398" s="326" t="s">
        <v>547</v>
      </c>
      <c r="E398" s="342" t="s">
        <v>11</v>
      </c>
      <c r="F398" s="342" t="s">
        <v>11</v>
      </c>
      <c r="G398" s="387" t="s">
        <v>30</v>
      </c>
      <c r="H398" s="326">
        <v>21.995000000000001</v>
      </c>
      <c r="I398" s="323">
        <v>1.2</v>
      </c>
      <c r="J398" s="69">
        <v>39</v>
      </c>
      <c r="K398" s="315">
        <f t="shared" si="324"/>
        <v>1029.366</v>
      </c>
      <c r="L398" s="315"/>
      <c r="M398" s="315"/>
      <c r="N398" s="315"/>
      <c r="O398" s="315"/>
      <c r="P398" s="315"/>
      <c r="Q398" s="315"/>
      <c r="R398" s="315"/>
      <c r="S398" s="315"/>
      <c r="T398" s="315"/>
      <c r="U398" s="315"/>
      <c r="V398" s="315"/>
      <c r="W398" s="315"/>
      <c r="X398" s="315"/>
      <c r="Y398" s="315"/>
    </row>
    <row r="399" spans="1:34" s="365" customFormat="1" ht="15.95" customHeight="1" outlineLevel="2" x14ac:dyDescent="0.3">
      <c r="A399" s="297">
        <v>62</v>
      </c>
      <c r="B399" s="49" t="s">
        <v>65</v>
      </c>
      <c r="C399" s="326" t="s">
        <v>204</v>
      </c>
      <c r="D399" s="326" t="s">
        <v>32</v>
      </c>
      <c r="E399" s="342" t="s">
        <v>11</v>
      </c>
      <c r="F399" s="342" t="s">
        <v>11</v>
      </c>
      <c r="G399" s="342" t="s">
        <v>14</v>
      </c>
      <c r="H399" s="326">
        <v>1.4</v>
      </c>
      <c r="I399" s="323">
        <v>1.2</v>
      </c>
      <c r="J399" s="69">
        <v>39</v>
      </c>
      <c r="K399" s="315">
        <f t="shared" si="324"/>
        <v>65.52</v>
      </c>
      <c r="L399" s="315"/>
      <c r="M399" s="315"/>
      <c r="N399" s="315"/>
      <c r="O399" s="315"/>
      <c r="P399" s="315"/>
      <c r="Q399" s="315"/>
      <c r="R399" s="315"/>
      <c r="S399" s="315"/>
      <c r="T399" s="315"/>
      <c r="U399" s="315"/>
      <c r="V399" s="315"/>
      <c r="W399" s="315"/>
      <c r="X399" s="315"/>
      <c r="Y399" s="315"/>
    </row>
    <row r="400" spans="1:34" s="96" customFormat="1" ht="15.95" customHeight="1" outlineLevel="1" x14ac:dyDescent="0.3">
      <c r="A400" s="359"/>
      <c r="B400" s="360" t="s">
        <v>802</v>
      </c>
      <c r="C400" s="333"/>
      <c r="D400" s="333"/>
      <c r="E400" s="335"/>
      <c r="F400" s="336"/>
      <c r="G400" s="337"/>
      <c r="H400" s="364">
        <f>SUM(H338:H399)</f>
        <v>265.86699999999996</v>
      </c>
      <c r="I400" s="336"/>
      <c r="J400" s="338"/>
      <c r="K400" s="339"/>
      <c r="L400" s="338"/>
      <c r="M400" s="338"/>
      <c r="N400" s="340"/>
      <c r="O400" s="341"/>
      <c r="P400" s="341"/>
      <c r="Q400" s="341"/>
      <c r="R400" s="341"/>
      <c r="S400" s="341"/>
      <c r="T400" s="341"/>
      <c r="U400" s="341"/>
      <c r="V400" s="341"/>
      <c r="W400" s="341"/>
      <c r="X400" s="341"/>
      <c r="Y400" s="341"/>
      <c r="Z400" s="341"/>
      <c r="AA400" s="341"/>
      <c r="AB400" s="341"/>
      <c r="AC400" s="341"/>
      <c r="AD400" s="341"/>
      <c r="AE400" s="341"/>
      <c r="AF400" s="341"/>
      <c r="AG400" s="341"/>
      <c r="AH400" s="341"/>
    </row>
    <row r="401" spans="1:70" s="15" customFormat="1" ht="15.95" customHeight="1" outlineLevel="1" x14ac:dyDescent="0.3">
      <c r="A401" s="297"/>
      <c r="B401" s="38"/>
      <c r="C401" s="32"/>
      <c r="D401" s="32"/>
      <c r="E401" s="49"/>
      <c r="F401" s="55"/>
      <c r="G401" s="45"/>
      <c r="H401" s="94"/>
      <c r="I401" s="55"/>
      <c r="J401" s="68"/>
      <c r="K401" s="238"/>
      <c r="L401" s="68"/>
      <c r="M401" s="68"/>
      <c r="N401" s="1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</row>
    <row r="402" spans="1:70" s="15" customFormat="1" ht="15.95" customHeight="1" outlineLevel="1" x14ac:dyDescent="0.3">
      <c r="A402" s="297"/>
      <c r="B402" s="51"/>
      <c r="C402" s="46"/>
      <c r="D402" s="32"/>
      <c r="E402" s="44"/>
      <c r="F402" s="62"/>
      <c r="G402" s="45"/>
      <c r="H402" s="46"/>
      <c r="I402" s="62"/>
      <c r="J402" s="68"/>
      <c r="K402" s="238"/>
      <c r="L402" s="68"/>
      <c r="M402" s="68"/>
      <c r="N402" s="1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</row>
    <row r="403" spans="1:70" ht="15.95" customHeight="1" outlineLevel="1" x14ac:dyDescent="0.3">
      <c r="A403" s="297"/>
      <c r="B403" s="299"/>
      <c r="C403" s="112"/>
      <c r="D403" s="32"/>
      <c r="E403" s="33"/>
      <c r="F403" s="300"/>
      <c r="G403" s="300"/>
      <c r="H403" s="119"/>
      <c r="I403" s="55"/>
      <c r="J403" s="68"/>
      <c r="K403" s="238"/>
    </row>
    <row r="404" spans="1:70" ht="15.95" customHeight="1" outlineLevel="1" x14ac:dyDescent="0.3">
      <c r="A404" s="297"/>
      <c r="B404" s="299"/>
      <c r="C404" s="112"/>
      <c r="D404" s="32"/>
      <c r="E404" s="33"/>
      <c r="F404" s="300"/>
      <c r="G404" s="300"/>
      <c r="H404" s="119"/>
      <c r="I404" s="55"/>
      <c r="J404" s="68"/>
      <c r="K404" s="238"/>
    </row>
    <row r="405" spans="1:70" s="2" customFormat="1" ht="15.95" customHeight="1" outlineLevel="2" x14ac:dyDescent="0.3">
      <c r="A405" s="297">
        <v>1</v>
      </c>
      <c r="B405" s="299" t="s">
        <v>66</v>
      </c>
      <c r="C405" s="301" t="s">
        <v>208</v>
      </c>
      <c r="D405" s="32" t="s">
        <v>70</v>
      </c>
      <c r="E405" s="33" t="s">
        <v>11</v>
      </c>
      <c r="F405" s="55" t="s">
        <v>11</v>
      </c>
      <c r="G405" s="55" t="s">
        <v>107</v>
      </c>
      <c r="H405" s="119">
        <v>3</v>
      </c>
      <c r="I405" s="62">
        <v>1.2</v>
      </c>
      <c r="J405" s="69">
        <v>28</v>
      </c>
      <c r="K405" s="238">
        <f t="shared" ref="K405:K472" si="325">(H405*I405*J405)</f>
        <v>100.79999999999998</v>
      </c>
      <c r="L405" s="69">
        <f>(K405+10.08)</f>
        <v>110.87999999999998</v>
      </c>
      <c r="M405" s="69">
        <f t="shared" ref="M405:AC405" si="326">(L405+10.08)</f>
        <v>120.95999999999998</v>
      </c>
      <c r="N405" s="69">
        <f t="shared" si="326"/>
        <v>131.04</v>
      </c>
      <c r="O405" s="69">
        <f t="shared" si="326"/>
        <v>141.12</v>
      </c>
      <c r="P405" s="69">
        <f t="shared" si="326"/>
        <v>151.20000000000002</v>
      </c>
      <c r="Q405" s="69">
        <f t="shared" si="326"/>
        <v>161.28000000000003</v>
      </c>
      <c r="R405" s="69">
        <f t="shared" si="326"/>
        <v>171.36000000000004</v>
      </c>
      <c r="S405" s="69">
        <f t="shared" si="326"/>
        <v>181.44000000000005</v>
      </c>
      <c r="T405" s="69">
        <f t="shared" si="326"/>
        <v>191.52000000000007</v>
      </c>
      <c r="U405" s="69">
        <f t="shared" si="326"/>
        <v>201.60000000000008</v>
      </c>
      <c r="V405" s="69">
        <f t="shared" si="326"/>
        <v>211.68000000000009</v>
      </c>
      <c r="W405" s="69">
        <f t="shared" si="326"/>
        <v>221.7600000000001</v>
      </c>
      <c r="X405" s="69">
        <f t="shared" si="326"/>
        <v>231.84000000000012</v>
      </c>
      <c r="Y405" s="69">
        <f t="shared" si="326"/>
        <v>241.92000000000013</v>
      </c>
      <c r="Z405" s="69">
        <f>(Y405+10.08)</f>
        <v>252.00000000000014</v>
      </c>
      <c r="AA405" s="69">
        <f t="shared" si="326"/>
        <v>262.08000000000015</v>
      </c>
      <c r="AB405" s="69">
        <f t="shared" si="326"/>
        <v>272.16000000000014</v>
      </c>
      <c r="AC405" s="69">
        <f t="shared" si="326"/>
        <v>282.24000000000012</v>
      </c>
      <c r="AD405" s="69">
        <f>(AC405+10.08)</f>
        <v>292.32000000000011</v>
      </c>
      <c r="AE405" s="69">
        <f>(AD405+10.08)</f>
        <v>302.40000000000009</v>
      </c>
      <c r="AF405" s="69">
        <f>(AE405+10.08)</f>
        <v>312.48000000000008</v>
      </c>
      <c r="AG405" s="9"/>
      <c r="AH405" s="9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</row>
    <row r="406" spans="1:70" s="205" customFormat="1" ht="15.95" customHeight="1" outlineLevel="1" x14ac:dyDescent="0.3">
      <c r="A406" s="297"/>
      <c r="B406" s="206" t="s">
        <v>802</v>
      </c>
      <c r="C406" s="115"/>
      <c r="D406" s="32"/>
      <c r="E406" s="302"/>
      <c r="F406" s="299"/>
      <c r="G406" s="209"/>
      <c r="H406" s="163">
        <f>SUBTOTAL(9,H405:H405)</f>
        <v>3</v>
      </c>
      <c r="I406" s="54"/>
      <c r="J406" s="300"/>
      <c r="K406" s="238"/>
      <c r="L406" s="300"/>
      <c r="M406" s="300"/>
      <c r="N406" s="29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</row>
    <row r="407" spans="1:70" s="8" customFormat="1" ht="15.95" customHeight="1" outlineLevel="1" x14ac:dyDescent="0.3">
      <c r="A407" s="297"/>
      <c r="B407" s="51"/>
      <c r="C407" s="115"/>
      <c r="D407" s="32"/>
      <c r="E407" s="302"/>
      <c r="F407" s="54"/>
      <c r="G407" s="45"/>
      <c r="H407" s="163"/>
      <c r="I407" s="54"/>
      <c r="J407" s="300"/>
      <c r="K407" s="238"/>
      <c r="L407" s="300"/>
      <c r="M407" s="300"/>
      <c r="N407" s="29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1"/>
      <c r="BH407" s="11"/>
      <c r="BI407" s="11"/>
      <c r="BJ407" s="11"/>
      <c r="BK407" s="11"/>
      <c r="BL407" s="11"/>
      <c r="BM407" s="11"/>
      <c r="BN407" s="11"/>
      <c r="BO407" s="11"/>
      <c r="BP407" s="11"/>
      <c r="BQ407" s="11"/>
      <c r="BR407" s="11"/>
    </row>
    <row r="408" spans="1:70" s="8" customFormat="1" ht="15.95" customHeight="1" outlineLevel="1" x14ac:dyDescent="0.3">
      <c r="A408" s="297"/>
      <c r="B408" s="299"/>
      <c r="C408" s="116"/>
      <c r="D408" s="32"/>
      <c r="E408" s="302"/>
      <c r="F408" s="299"/>
      <c r="G408" s="300"/>
      <c r="H408" s="127"/>
      <c r="I408" s="54"/>
      <c r="J408" s="300"/>
      <c r="K408" s="238"/>
      <c r="L408" s="300"/>
      <c r="M408" s="300"/>
      <c r="N408" s="29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1"/>
      <c r="BH408" s="11"/>
      <c r="BI408" s="11"/>
      <c r="BJ408" s="11"/>
      <c r="BK408" s="11"/>
      <c r="BL408" s="11"/>
      <c r="BM408" s="11"/>
      <c r="BN408" s="11"/>
      <c r="BO408" s="11"/>
      <c r="BP408" s="11"/>
      <c r="BQ408" s="11"/>
      <c r="BR408" s="11"/>
    </row>
    <row r="409" spans="1:70" s="3" customFormat="1" ht="15.95" customHeight="1" outlineLevel="1" x14ac:dyDescent="0.3">
      <c r="A409" s="297"/>
      <c r="B409" s="300"/>
      <c r="C409" s="109"/>
      <c r="D409" s="32"/>
      <c r="E409" s="302"/>
      <c r="F409" s="299"/>
      <c r="G409" s="300"/>
      <c r="H409" s="119"/>
      <c r="I409" s="54"/>
      <c r="J409" s="68"/>
      <c r="K409" s="238"/>
      <c r="L409" s="68"/>
      <c r="M409" s="68"/>
      <c r="N409" s="1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</row>
    <row r="410" spans="1:70" s="4" customFormat="1" ht="15.95" customHeight="1" outlineLevel="2" x14ac:dyDescent="0.3">
      <c r="A410" s="297">
        <v>1</v>
      </c>
      <c r="B410" s="300" t="s">
        <v>72</v>
      </c>
      <c r="C410" s="110" t="s">
        <v>215</v>
      </c>
      <c r="D410" s="32" t="s">
        <v>126</v>
      </c>
      <c r="E410" s="33" t="s">
        <v>17</v>
      </c>
      <c r="F410" s="55" t="s">
        <v>17</v>
      </c>
      <c r="G410" s="43" t="s">
        <v>30</v>
      </c>
      <c r="H410" s="123">
        <v>14.113</v>
      </c>
      <c r="I410" s="55">
        <v>1.2</v>
      </c>
      <c r="J410" s="69">
        <v>35</v>
      </c>
      <c r="K410" s="238">
        <f t="shared" si="325"/>
        <v>592.74599999999987</v>
      </c>
      <c r="L410" s="69">
        <f>(K410+59.28)</f>
        <v>652.02599999999984</v>
      </c>
      <c r="M410" s="69">
        <f t="shared" ref="M410:Y410" si="327">(L410+59.28)</f>
        <v>711.30599999999981</v>
      </c>
      <c r="N410" s="69">
        <f t="shared" si="327"/>
        <v>770.58599999999979</v>
      </c>
      <c r="O410" s="69">
        <f t="shared" si="327"/>
        <v>829.86599999999976</v>
      </c>
      <c r="P410" s="69">
        <f t="shared" si="327"/>
        <v>889.14599999999973</v>
      </c>
      <c r="Q410" s="69">
        <f t="shared" si="327"/>
        <v>948.4259999999997</v>
      </c>
      <c r="R410" s="69">
        <f t="shared" si="327"/>
        <v>1007.7059999999997</v>
      </c>
      <c r="S410" s="69">
        <f t="shared" si="327"/>
        <v>1066.9859999999996</v>
      </c>
      <c r="T410" s="69">
        <f t="shared" si="327"/>
        <v>1126.2659999999996</v>
      </c>
      <c r="U410" s="69">
        <f t="shared" si="327"/>
        <v>1185.5459999999996</v>
      </c>
      <c r="V410" s="69">
        <f t="shared" si="327"/>
        <v>1244.8259999999996</v>
      </c>
      <c r="W410" s="69">
        <f t="shared" si="327"/>
        <v>1304.1059999999995</v>
      </c>
      <c r="X410" s="69">
        <f t="shared" si="327"/>
        <v>1363.3859999999995</v>
      </c>
      <c r="Y410" s="69">
        <f t="shared" si="327"/>
        <v>1422.6659999999995</v>
      </c>
      <c r="Z410" s="9"/>
      <c r="AA410" s="9"/>
      <c r="AB410" s="9"/>
      <c r="AC410" s="9"/>
      <c r="AD410" s="9"/>
      <c r="AE410" s="9"/>
      <c r="AF410" s="9"/>
      <c r="AG410" s="9"/>
      <c r="AH410" s="9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</row>
    <row r="411" spans="1:70" s="4" customFormat="1" ht="15.95" customHeight="1" outlineLevel="2" x14ac:dyDescent="0.3">
      <c r="A411" s="297">
        <v>2</v>
      </c>
      <c r="B411" s="300" t="s">
        <v>72</v>
      </c>
      <c r="C411" s="110" t="s">
        <v>216</v>
      </c>
      <c r="D411" s="32" t="s">
        <v>73</v>
      </c>
      <c r="E411" s="33" t="s">
        <v>17</v>
      </c>
      <c r="F411" s="55" t="s">
        <v>17</v>
      </c>
      <c r="G411" s="55" t="s">
        <v>107</v>
      </c>
      <c r="H411" s="119">
        <v>11.621</v>
      </c>
      <c r="I411" s="55">
        <v>1.2</v>
      </c>
      <c r="J411" s="69">
        <v>35</v>
      </c>
      <c r="K411" s="238">
        <f t="shared" si="325"/>
        <v>488.08199999999999</v>
      </c>
      <c r="L411" s="69">
        <f>(K411+48.81)</f>
        <v>536.89200000000005</v>
      </c>
      <c r="M411" s="69">
        <f t="shared" ref="M411:Y411" si="328">(L411+48.81)</f>
        <v>585.702</v>
      </c>
      <c r="N411" s="69">
        <f t="shared" si="328"/>
        <v>634.51199999999994</v>
      </c>
      <c r="O411" s="69">
        <f t="shared" si="328"/>
        <v>683.32199999999989</v>
      </c>
      <c r="P411" s="69">
        <f t="shared" si="328"/>
        <v>732.13199999999983</v>
      </c>
      <c r="Q411" s="69">
        <f t="shared" si="328"/>
        <v>780.94199999999978</v>
      </c>
      <c r="R411" s="69">
        <f t="shared" si="328"/>
        <v>829.75199999999973</v>
      </c>
      <c r="S411" s="69">
        <f t="shared" si="328"/>
        <v>878.56199999999967</v>
      </c>
      <c r="T411" s="69">
        <f t="shared" si="328"/>
        <v>927.37199999999962</v>
      </c>
      <c r="U411" s="69">
        <f t="shared" si="328"/>
        <v>976.18199999999956</v>
      </c>
      <c r="V411" s="69">
        <f t="shared" si="328"/>
        <v>1024.9919999999995</v>
      </c>
      <c r="W411" s="69">
        <f t="shared" si="328"/>
        <v>1073.8019999999995</v>
      </c>
      <c r="X411" s="69">
        <f t="shared" si="328"/>
        <v>1122.6119999999994</v>
      </c>
      <c r="Y411" s="69">
        <f t="shared" si="328"/>
        <v>1171.4219999999993</v>
      </c>
      <c r="Z411" s="9"/>
      <c r="AA411" s="9"/>
      <c r="AB411" s="9"/>
      <c r="AC411" s="9"/>
      <c r="AD411" s="9"/>
      <c r="AE411" s="9"/>
      <c r="AF411" s="9"/>
      <c r="AG411" s="9"/>
      <c r="AH411" s="9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</row>
    <row r="412" spans="1:70" s="4" customFormat="1" ht="15.95" customHeight="1" outlineLevel="2" x14ac:dyDescent="0.3">
      <c r="A412" s="297">
        <v>3</v>
      </c>
      <c r="B412" s="300" t="s">
        <v>72</v>
      </c>
      <c r="C412" s="110" t="s">
        <v>217</v>
      </c>
      <c r="D412" s="32" t="s">
        <v>126</v>
      </c>
      <c r="E412" s="33" t="s">
        <v>19</v>
      </c>
      <c r="F412" s="300" t="s">
        <v>19</v>
      </c>
      <c r="G412" s="300" t="s">
        <v>107</v>
      </c>
      <c r="H412" s="123">
        <v>2.988</v>
      </c>
      <c r="I412" s="55">
        <v>0.7</v>
      </c>
      <c r="J412" s="69">
        <v>35</v>
      </c>
      <c r="K412" s="238">
        <f t="shared" si="325"/>
        <v>73.205999999999989</v>
      </c>
      <c r="L412" s="69">
        <f>(K412+7.32)</f>
        <v>80.525999999999982</v>
      </c>
      <c r="M412" s="69">
        <f t="shared" ref="M412:AQ412" si="329">(L412+7.32)</f>
        <v>87.845999999999975</v>
      </c>
      <c r="N412" s="69">
        <f t="shared" si="329"/>
        <v>95.165999999999968</v>
      </c>
      <c r="O412" s="69">
        <f t="shared" si="329"/>
        <v>102.48599999999996</v>
      </c>
      <c r="P412" s="69">
        <f t="shared" si="329"/>
        <v>109.80599999999995</v>
      </c>
      <c r="Q412" s="69">
        <f t="shared" si="329"/>
        <v>117.12599999999995</v>
      </c>
      <c r="R412" s="69">
        <f t="shared" si="329"/>
        <v>124.44599999999994</v>
      </c>
      <c r="S412" s="69">
        <f t="shared" si="329"/>
        <v>131.76599999999993</v>
      </c>
      <c r="T412" s="69">
        <f t="shared" si="329"/>
        <v>139.08599999999993</v>
      </c>
      <c r="U412" s="69">
        <f t="shared" si="329"/>
        <v>146.40599999999992</v>
      </c>
      <c r="V412" s="69">
        <f t="shared" si="329"/>
        <v>153.72599999999991</v>
      </c>
      <c r="W412" s="69">
        <f t="shared" si="329"/>
        <v>161.04599999999991</v>
      </c>
      <c r="X412" s="69">
        <f t="shared" si="329"/>
        <v>168.3659999999999</v>
      </c>
      <c r="Y412" s="69">
        <f t="shared" si="329"/>
        <v>175.68599999999989</v>
      </c>
      <c r="Z412" s="69">
        <f t="shared" si="329"/>
        <v>183.00599999999989</v>
      </c>
      <c r="AA412" s="69">
        <f t="shared" si="329"/>
        <v>190.32599999999988</v>
      </c>
      <c r="AB412" s="69">
        <f t="shared" si="329"/>
        <v>197.64599999999987</v>
      </c>
      <c r="AC412" s="69">
        <f t="shared" si="329"/>
        <v>204.96599999999987</v>
      </c>
      <c r="AD412" s="69">
        <f t="shared" si="329"/>
        <v>212.28599999999986</v>
      </c>
      <c r="AE412" s="69">
        <f t="shared" si="329"/>
        <v>219.60599999999985</v>
      </c>
      <c r="AF412" s="69">
        <f t="shared" si="329"/>
        <v>226.92599999999985</v>
      </c>
      <c r="AG412" s="69">
        <f t="shared" si="329"/>
        <v>234.24599999999984</v>
      </c>
      <c r="AH412" s="69">
        <f t="shared" si="329"/>
        <v>241.56599999999983</v>
      </c>
      <c r="AI412" s="69">
        <f t="shared" si="329"/>
        <v>248.88599999999983</v>
      </c>
      <c r="AJ412" s="69">
        <f t="shared" si="329"/>
        <v>256.20599999999985</v>
      </c>
      <c r="AK412" s="69">
        <f t="shared" si="329"/>
        <v>263.52599999999984</v>
      </c>
      <c r="AL412" s="69">
        <f t="shared" si="329"/>
        <v>270.84599999999983</v>
      </c>
      <c r="AM412" s="69">
        <f t="shared" si="329"/>
        <v>278.16599999999983</v>
      </c>
      <c r="AN412" s="69">
        <f t="shared" si="329"/>
        <v>285.48599999999982</v>
      </c>
      <c r="AO412" s="69">
        <f t="shared" si="329"/>
        <v>292.80599999999981</v>
      </c>
      <c r="AP412" s="69">
        <f t="shared" si="329"/>
        <v>300.12599999999981</v>
      </c>
      <c r="AQ412" s="69">
        <f t="shared" si="329"/>
        <v>307.4459999999998</v>
      </c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</row>
    <row r="413" spans="1:70" s="15" customFormat="1" ht="15.95" customHeight="1" outlineLevel="2" x14ac:dyDescent="0.3">
      <c r="A413" s="297">
        <v>4</v>
      </c>
      <c r="B413" s="49" t="s">
        <v>72</v>
      </c>
      <c r="C413" s="32" t="s">
        <v>587</v>
      </c>
      <c r="D413" s="32" t="s">
        <v>32</v>
      </c>
      <c r="E413" s="49" t="s">
        <v>19</v>
      </c>
      <c r="F413" s="55" t="s">
        <v>19</v>
      </c>
      <c r="G413" s="45" t="s">
        <v>30</v>
      </c>
      <c r="H413" s="119">
        <v>5.22</v>
      </c>
      <c r="I413" s="55">
        <v>0.7</v>
      </c>
      <c r="J413" s="69">
        <v>35</v>
      </c>
      <c r="K413" s="238">
        <f t="shared" si="325"/>
        <v>127.88999999999999</v>
      </c>
      <c r="L413" s="69">
        <f>(K413+12.79)</f>
        <v>140.67999999999998</v>
      </c>
      <c r="M413" s="69">
        <f t="shared" ref="M413:AQ413" si="330">(L413+12.79)</f>
        <v>153.46999999999997</v>
      </c>
      <c r="N413" s="69">
        <f t="shared" si="330"/>
        <v>166.25999999999996</v>
      </c>
      <c r="O413" s="69">
        <f t="shared" si="330"/>
        <v>179.04999999999995</v>
      </c>
      <c r="P413" s="69">
        <f t="shared" si="330"/>
        <v>191.83999999999995</v>
      </c>
      <c r="Q413" s="69">
        <f t="shared" si="330"/>
        <v>204.62999999999994</v>
      </c>
      <c r="R413" s="69">
        <f t="shared" si="330"/>
        <v>217.41999999999993</v>
      </c>
      <c r="S413" s="69">
        <f t="shared" si="330"/>
        <v>230.20999999999992</v>
      </c>
      <c r="T413" s="69">
        <f t="shared" si="330"/>
        <v>242.99999999999991</v>
      </c>
      <c r="U413" s="69">
        <f t="shared" si="330"/>
        <v>255.78999999999991</v>
      </c>
      <c r="V413" s="69">
        <f t="shared" si="330"/>
        <v>268.57999999999993</v>
      </c>
      <c r="W413" s="69">
        <f t="shared" si="330"/>
        <v>281.36999999999995</v>
      </c>
      <c r="X413" s="69">
        <f t="shared" si="330"/>
        <v>294.15999999999997</v>
      </c>
      <c r="Y413" s="69">
        <f t="shared" si="330"/>
        <v>306.95</v>
      </c>
      <c r="Z413" s="69">
        <f t="shared" si="330"/>
        <v>319.74</v>
      </c>
      <c r="AA413" s="69">
        <f t="shared" si="330"/>
        <v>332.53000000000003</v>
      </c>
      <c r="AB413" s="69">
        <f t="shared" si="330"/>
        <v>345.32000000000005</v>
      </c>
      <c r="AC413" s="69">
        <f t="shared" si="330"/>
        <v>358.11000000000007</v>
      </c>
      <c r="AD413" s="69">
        <f t="shared" si="330"/>
        <v>370.90000000000009</v>
      </c>
      <c r="AE413" s="69">
        <f t="shared" si="330"/>
        <v>383.69000000000011</v>
      </c>
      <c r="AF413" s="69">
        <f t="shared" si="330"/>
        <v>396.48000000000013</v>
      </c>
      <c r="AG413" s="69">
        <f t="shared" si="330"/>
        <v>409.27000000000015</v>
      </c>
      <c r="AH413" s="69">
        <f t="shared" si="330"/>
        <v>422.06000000000017</v>
      </c>
      <c r="AI413" s="69">
        <f t="shared" si="330"/>
        <v>434.85000000000019</v>
      </c>
      <c r="AJ413" s="69">
        <f t="shared" si="330"/>
        <v>447.64000000000021</v>
      </c>
      <c r="AK413" s="69">
        <f t="shared" si="330"/>
        <v>460.43000000000023</v>
      </c>
      <c r="AL413" s="69">
        <f t="shared" si="330"/>
        <v>473.22000000000025</v>
      </c>
      <c r="AM413" s="69">
        <f t="shared" si="330"/>
        <v>486.01000000000028</v>
      </c>
      <c r="AN413" s="69">
        <f t="shared" si="330"/>
        <v>498.8000000000003</v>
      </c>
      <c r="AO413" s="69">
        <f t="shared" si="330"/>
        <v>511.59000000000032</v>
      </c>
      <c r="AP413" s="69">
        <f t="shared" si="330"/>
        <v>524.38000000000034</v>
      </c>
      <c r="AQ413" s="69">
        <f t="shared" si="330"/>
        <v>537.1700000000003</v>
      </c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</row>
    <row r="414" spans="1:70" s="15" customFormat="1" ht="15.95" customHeight="1" outlineLevel="2" x14ac:dyDescent="0.3">
      <c r="A414" s="297">
        <v>5</v>
      </c>
      <c r="B414" s="161" t="s">
        <v>72</v>
      </c>
      <c r="C414" s="32" t="s">
        <v>634</v>
      </c>
      <c r="D414" s="157" t="s">
        <v>635</v>
      </c>
      <c r="E414" s="44"/>
      <c r="F414" s="300" t="s">
        <v>17</v>
      </c>
      <c r="G414" s="156" t="s">
        <v>36</v>
      </c>
      <c r="H414" s="32">
        <v>26.428999999999998</v>
      </c>
      <c r="I414" s="55">
        <v>1.2</v>
      </c>
      <c r="J414" s="69">
        <v>35</v>
      </c>
      <c r="K414" s="238">
        <f t="shared" si="325"/>
        <v>1110.0179999999998</v>
      </c>
      <c r="L414" s="69">
        <f>(K414+111)</f>
        <v>1221.0179999999998</v>
      </c>
      <c r="M414" s="69">
        <f t="shared" ref="M414:AB414" si="331">(L414+111)</f>
        <v>1332.0179999999998</v>
      </c>
      <c r="N414" s="69">
        <f t="shared" si="331"/>
        <v>1443.0179999999998</v>
      </c>
      <c r="O414" s="69">
        <f t="shared" si="331"/>
        <v>1554.0179999999998</v>
      </c>
      <c r="P414" s="69">
        <f t="shared" si="331"/>
        <v>1665.0179999999998</v>
      </c>
      <c r="Q414" s="69">
        <f t="shared" si="331"/>
        <v>1776.0179999999998</v>
      </c>
      <c r="R414" s="69">
        <f t="shared" si="331"/>
        <v>1887.0179999999998</v>
      </c>
      <c r="S414" s="69">
        <f t="shared" si="331"/>
        <v>1998.0179999999998</v>
      </c>
      <c r="T414" s="69">
        <f t="shared" si="331"/>
        <v>2109.018</v>
      </c>
      <c r="U414" s="69">
        <f t="shared" si="331"/>
        <v>2220.018</v>
      </c>
      <c r="V414" s="69">
        <f t="shared" si="331"/>
        <v>2331.018</v>
      </c>
      <c r="W414" s="69">
        <f t="shared" si="331"/>
        <v>2442.018</v>
      </c>
      <c r="X414" s="69">
        <f t="shared" si="331"/>
        <v>2553.018</v>
      </c>
      <c r="Y414" s="69">
        <f t="shared" si="331"/>
        <v>2664.018</v>
      </c>
      <c r="Z414" s="69">
        <f t="shared" si="331"/>
        <v>2775.018</v>
      </c>
      <c r="AA414" s="69">
        <f t="shared" si="331"/>
        <v>2886.018</v>
      </c>
      <c r="AB414" s="69">
        <f t="shared" si="331"/>
        <v>2997.018</v>
      </c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</row>
    <row r="415" spans="1:70" s="15" customFormat="1" ht="15.95" customHeight="1" outlineLevel="2" x14ac:dyDescent="0.3">
      <c r="A415" s="297">
        <v>6</v>
      </c>
      <c r="B415" s="173" t="s">
        <v>72</v>
      </c>
      <c r="C415" s="46" t="s">
        <v>366</v>
      </c>
      <c r="D415" s="157" t="s">
        <v>405</v>
      </c>
      <c r="E415" s="44" t="s">
        <v>19</v>
      </c>
      <c r="F415" s="42" t="s">
        <v>19</v>
      </c>
      <c r="G415" s="156" t="s">
        <v>368</v>
      </c>
      <c r="H415" s="46">
        <v>3.3239999999999998</v>
      </c>
      <c r="I415" s="55">
        <v>0.7</v>
      </c>
      <c r="J415" s="69">
        <v>35</v>
      </c>
      <c r="K415" s="238">
        <f t="shared" si="325"/>
        <v>81.437999999999988</v>
      </c>
      <c r="L415" s="69">
        <f>(K415+8.14)</f>
        <v>89.577999999999989</v>
      </c>
      <c r="M415" s="69">
        <f t="shared" ref="M415:AQ415" si="332">(L415+8.14)</f>
        <v>97.717999999999989</v>
      </c>
      <c r="N415" s="69">
        <f t="shared" si="332"/>
        <v>105.85799999999999</v>
      </c>
      <c r="O415" s="69">
        <f t="shared" si="332"/>
        <v>113.99799999999999</v>
      </c>
      <c r="P415" s="69">
        <f t="shared" si="332"/>
        <v>122.13799999999999</v>
      </c>
      <c r="Q415" s="69">
        <f t="shared" si="332"/>
        <v>130.27799999999999</v>
      </c>
      <c r="R415" s="69">
        <f t="shared" si="332"/>
        <v>138.41800000000001</v>
      </c>
      <c r="S415" s="69">
        <f t="shared" si="332"/>
        <v>146.55799999999999</v>
      </c>
      <c r="T415" s="69">
        <f t="shared" si="332"/>
        <v>154.69799999999998</v>
      </c>
      <c r="U415" s="69">
        <f t="shared" si="332"/>
        <v>162.83799999999997</v>
      </c>
      <c r="V415" s="69">
        <f t="shared" si="332"/>
        <v>170.97799999999995</v>
      </c>
      <c r="W415" s="69">
        <f t="shared" si="332"/>
        <v>179.11799999999994</v>
      </c>
      <c r="X415" s="69">
        <f t="shared" si="332"/>
        <v>187.25799999999992</v>
      </c>
      <c r="Y415" s="69">
        <f t="shared" si="332"/>
        <v>195.39799999999991</v>
      </c>
      <c r="Z415" s="69">
        <f t="shared" si="332"/>
        <v>203.5379999999999</v>
      </c>
      <c r="AA415" s="69">
        <f t="shared" si="332"/>
        <v>211.67799999999988</v>
      </c>
      <c r="AB415" s="69">
        <f t="shared" si="332"/>
        <v>219.81799999999987</v>
      </c>
      <c r="AC415" s="69">
        <f t="shared" si="332"/>
        <v>227.95799999999986</v>
      </c>
      <c r="AD415" s="69">
        <f t="shared" si="332"/>
        <v>236.09799999999984</v>
      </c>
      <c r="AE415" s="69">
        <f t="shared" si="332"/>
        <v>244.23799999999983</v>
      </c>
      <c r="AF415" s="69">
        <f t="shared" si="332"/>
        <v>252.37799999999982</v>
      </c>
      <c r="AG415" s="69">
        <f t="shared" si="332"/>
        <v>260.5179999999998</v>
      </c>
      <c r="AH415" s="69">
        <f t="shared" si="332"/>
        <v>268.65799999999979</v>
      </c>
      <c r="AI415" s="69">
        <f t="shared" si="332"/>
        <v>276.79799999999977</v>
      </c>
      <c r="AJ415" s="69">
        <f t="shared" si="332"/>
        <v>284.93799999999976</v>
      </c>
      <c r="AK415" s="69">
        <f t="shared" si="332"/>
        <v>293.07799999999975</v>
      </c>
      <c r="AL415" s="69">
        <f t="shared" si="332"/>
        <v>301.21799999999973</v>
      </c>
      <c r="AM415" s="69">
        <f t="shared" si="332"/>
        <v>309.35799999999972</v>
      </c>
      <c r="AN415" s="69">
        <f t="shared" si="332"/>
        <v>317.49799999999971</v>
      </c>
      <c r="AO415" s="69">
        <f t="shared" si="332"/>
        <v>325.63799999999969</v>
      </c>
      <c r="AP415" s="69">
        <f t="shared" si="332"/>
        <v>333.77799999999968</v>
      </c>
      <c r="AQ415" s="69">
        <f t="shared" si="332"/>
        <v>341.91799999999967</v>
      </c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</row>
    <row r="416" spans="1:70" s="15" customFormat="1" ht="15.95" customHeight="1" outlineLevel="2" x14ac:dyDescent="0.3">
      <c r="A416" s="297">
        <v>7</v>
      </c>
      <c r="B416" s="173" t="s">
        <v>72</v>
      </c>
      <c r="C416" s="46" t="s">
        <v>367</v>
      </c>
      <c r="D416" s="157" t="s">
        <v>127</v>
      </c>
      <c r="E416" s="44" t="s">
        <v>38</v>
      </c>
      <c r="F416" s="299" t="s">
        <v>38</v>
      </c>
      <c r="G416" s="156" t="s">
        <v>30</v>
      </c>
      <c r="H416" s="46">
        <v>3.7749999999999999</v>
      </c>
      <c r="I416" s="55">
        <v>0.7</v>
      </c>
      <c r="J416" s="69">
        <v>35</v>
      </c>
      <c r="K416" s="238">
        <f t="shared" si="325"/>
        <v>92.487499999999983</v>
      </c>
      <c r="L416" s="69">
        <f>(K416+9.25)</f>
        <v>101.73749999999998</v>
      </c>
      <c r="M416" s="69">
        <f t="shared" ref="M416:AQ416" si="333">(L416+9.25)</f>
        <v>110.98749999999998</v>
      </c>
      <c r="N416" s="69">
        <f t="shared" si="333"/>
        <v>120.23749999999998</v>
      </c>
      <c r="O416" s="69">
        <f t="shared" si="333"/>
        <v>129.48749999999998</v>
      </c>
      <c r="P416" s="69">
        <f t="shared" si="333"/>
        <v>138.73749999999998</v>
      </c>
      <c r="Q416" s="69">
        <f t="shared" si="333"/>
        <v>147.98749999999998</v>
      </c>
      <c r="R416" s="69">
        <f t="shared" si="333"/>
        <v>157.23749999999998</v>
      </c>
      <c r="S416" s="69">
        <f t="shared" si="333"/>
        <v>166.48749999999998</v>
      </c>
      <c r="T416" s="69">
        <f t="shared" si="333"/>
        <v>175.73749999999998</v>
      </c>
      <c r="U416" s="69">
        <f t="shared" si="333"/>
        <v>184.98749999999998</v>
      </c>
      <c r="V416" s="69">
        <f t="shared" si="333"/>
        <v>194.23749999999998</v>
      </c>
      <c r="W416" s="69">
        <f t="shared" si="333"/>
        <v>203.48749999999998</v>
      </c>
      <c r="X416" s="69">
        <f t="shared" si="333"/>
        <v>212.73749999999998</v>
      </c>
      <c r="Y416" s="69">
        <f t="shared" si="333"/>
        <v>221.98749999999998</v>
      </c>
      <c r="Z416" s="69">
        <f t="shared" si="333"/>
        <v>231.23749999999998</v>
      </c>
      <c r="AA416" s="69">
        <f t="shared" si="333"/>
        <v>240.48749999999998</v>
      </c>
      <c r="AB416" s="69">
        <f t="shared" si="333"/>
        <v>249.73749999999998</v>
      </c>
      <c r="AC416" s="69">
        <f t="shared" si="333"/>
        <v>258.98749999999995</v>
      </c>
      <c r="AD416" s="69">
        <f t="shared" si="333"/>
        <v>268.23749999999995</v>
      </c>
      <c r="AE416" s="69">
        <f t="shared" si="333"/>
        <v>277.48749999999995</v>
      </c>
      <c r="AF416" s="69">
        <f t="shared" si="333"/>
        <v>286.73749999999995</v>
      </c>
      <c r="AG416" s="69">
        <f t="shared" si="333"/>
        <v>295.98749999999995</v>
      </c>
      <c r="AH416" s="69">
        <f t="shared" si="333"/>
        <v>305.23749999999995</v>
      </c>
      <c r="AI416" s="69">
        <f t="shared" si="333"/>
        <v>314.48749999999995</v>
      </c>
      <c r="AJ416" s="69">
        <f t="shared" si="333"/>
        <v>323.73749999999995</v>
      </c>
      <c r="AK416" s="69">
        <f t="shared" si="333"/>
        <v>332.98749999999995</v>
      </c>
      <c r="AL416" s="69">
        <f t="shared" si="333"/>
        <v>342.23749999999995</v>
      </c>
      <c r="AM416" s="69">
        <f t="shared" si="333"/>
        <v>351.48749999999995</v>
      </c>
      <c r="AN416" s="69">
        <f t="shared" si="333"/>
        <v>360.73749999999995</v>
      </c>
      <c r="AO416" s="69">
        <f t="shared" si="333"/>
        <v>369.98749999999995</v>
      </c>
      <c r="AP416" s="69">
        <f t="shared" si="333"/>
        <v>379.23749999999995</v>
      </c>
      <c r="AQ416" s="69">
        <f t="shared" si="333"/>
        <v>388.48749999999995</v>
      </c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</row>
    <row r="417" spans="1:70" s="96" customFormat="1" ht="15.95" customHeight="1" outlineLevel="2" x14ac:dyDescent="0.3">
      <c r="A417" s="297">
        <v>8</v>
      </c>
      <c r="B417" s="173" t="s">
        <v>72</v>
      </c>
      <c r="C417" s="354" t="s">
        <v>771</v>
      </c>
      <c r="D417" s="159" t="s">
        <v>635</v>
      </c>
      <c r="E417" s="146"/>
      <c r="F417" s="328" t="s">
        <v>17</v>
      </c>
      <c r="G417" s="160" t="s">
        <v>36</v>
      </c>
      <c r="H417" s="354">
        <v>26.248999999999999</v>
      </c>
      <c r="I417" s="55">
        <v>1.2</v>
      </c>
      <c r="J417" s="69">
        <v>35</v>
      </c>
      <c r="K417" s="238">
        <f t="shared" si="325"/>
        <v>1102.4579999999999</v>
      </c>
      <c r="L417" s="69">
        <f t="shared" ref="L417:Z417" si="334">(K417+110.25)</f>
        <v>1212.7079999999999</v>
      </c>
      <c r="M417" s="69">
        <f t="shared" si="334"/>
        <v>1322.9579999999999</v>
      </c>
      <c r="N417" s="69">
        <f t="shared" si="334"/>
        <v>1433.2079999999999</v>
      </c>
      <c r="O417" s="69">
        <f t="shared" si="334"/>
        <v>1543.4579999999999</v>
      </c>
      <c r="P417" s="69">
        <f t="shared" si="334"/>
        <v>1653.7079999999999</v>
      </c>
      <c r="Q417" s="69">
        <f t="shared" si="334"/>
        <v>1763.9579999999999</v>
      </c>
      <c r="R417" s="69">
        <f t="shared" si="334"/>
        <v>1874.2079999999999</v>
      </c>
      <c r="S417" s="69">
        <f t="shared" si="334"/>
        <v>1984.4579999999999</v>
      </c>
      <c r="T417" s="69">
        <f t="shared" si="334"/>
        <v>2094.7079999999996</v>
      </c>
      <c r="U417" s="69">
        <f t="shared" si="334"/>
        <v>2204.9579999999996</v>
      </c>
      <c r="V417" s="69">
        <f t="shared" si="334"/>
        <v>2315.2079999999996</v>
      </c>
      <c r="W417" s="69">
        <f t="shared" si="334"/>
        <v>2425.4579999999996</v>
      </c>
      <c r="X417" s="69">
        <f t="shared" si="334"/>
        <v>2535.7079999999996</v>
      </c>
      <c r="Y417" s="69">
        <f t="shared" si="334"/>
        <v>2645.9579999999996</v>
      </c>
      <c r="Z417" s="69">
        <f t="shared" si="334"/>
        <v>2756.2079999999996</v>
      </c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</row>
    <row r="418" spans="1:70" s="352" customFormat="1" ht="15.95" customHeight="1" outlineLevel="2" x14ac:dyDescent="0.3">
      <c r="A418" s="297">
        <v>9</v>
      </c>
      <c r="B418" s="173" t="s">
        <v>72</v>
      </c>
      <c r="C418" s="326" t="s">
        <v>588</v>
      </c>
      <c r="D418" s="326" t="s">
        <v>589</v>
      </c>
      <c r="E418" s="342" t="s">
        <v>19</v>
      </c>
      <c r="F418" s="323" t="s">
        <v>19</v>
      </c>
      <c r="G418" s="103" t="s">
        <v>30</v>
      </c>
      <c r="H418" s="326">
        <v>9.109</v>
      </c>
      <c r="I418" s="353">
        <v>0.7</v>
      </c>
      <c r="J418" s="69">
        <v>35</v>
      </c>
      <c r="K418" s="238">
        <f t="shared" si="325"/>
        <v>223.17049999999998</v>
      </c>
      <c r="L418" s="315"/>
      <c r="M418" s="315"/>
      <c r="N418" s="315"/>
      <c r="O418" s="315"/>
      <c r="P418" s="315"/>
      <c r="Q418" s="315"/>
      <c r="R418" s="315"/>
      <c r="S418" s="315"/>
      <c r="T418" s="315"/>
      <c r="U418" s="315"/>
      <c r="V418" s="315"/>
      <c r="W418" s="315"/>
      <c r="X418" s="315"/>
      <c r="Y418" s="315"/>
      <c r="Z418" s="315"/>
      <c r="AA418" s="315"/>
      <c r="AB418" s="315"/>
      <c r="AC418" s="315"/>
      <c r="AD418" s="315"/>
      <c r="AE418" s="315"/>
      <c r="AF418" s="315"/>
      <c r="AG418" s="315"/>
      <c r="AH418" s="315"/>
      <c r="AI418" s="321"/>
      <c r="AJ418" s="321"/>
      <c r="AK418" s="321"/>
      <c r="AL418" s="321"/>
      <c r="AM418" s="321"/>
      <c r="AN418" s="321"/>
      <c r="AO418" s="321"/>
      <c r="AP418" s="321"/>
      <c r="AQ418" s="321"/>
    </row>
    <row r="419" spans="1:70" s="352" customFormat="1" ht="15.95" customHeight="1" outlineLevel="2" x14ac:dyDescent="0.3">
      <c r="A419" s="297">
        <v>10</v>
      </c>
      <c r="B419" s="173" t="s">
        <v>72</v>
      </c>
      <c r="C419" s="326" t="s">
        <v>586</v>
      </c>
      <c r="D419" s="326" t="s">
        <v>127</v>
      </c>
      <c r="E419" s="342" t="s">
        <v>804</v>
      </c>
      <c r="F419" s="323" t="s">
        <v>19</v>
      </c>
      <c r="G419" s="103" t="s">
        <v>30</v>
      </c>
      <c r="H419" s="326">
        <v>13.15</v>
      </c>
      <c r="I419" s="353">
        <v>1.2</v>
      </c>
      <c r="J419" s="69">
        <v>35</v>
      </c>
      <c r="K419" s="238">
        <f t="shared" si="325"/>
        <v>552.29999999999995</v>
      </c>
      <c r="L419" s="315"/>
      <c r="M419" s="315"/>
      <c r="N419" s="315"/>
      <c r="O419" s="315"/>
      <c r="P419" s="315"/>
      <c r="Q419" s="315"/>
      <c r="R419" s="315"/>
      <c r="S419" s="315"/>
      <c r="T419" s="315"/>
      <c r="U419" s="315"/>
      <c r="V419" s="315"/>
      <c r="W419" s="315"/>
      <c r="X419" s="315"/>
      <c r="Y419" s="315"/>
      <c r="Z419" s="315"/>
      <c r="AA419" s="315"/>
      <c r="AB419" s="315"/>
      <c r="AC419" s="315"/>
      <c r="AD419" s="315"/>
      <c r="AE419" s="315"/>
      <c r="AF419" s="315"/>
      <c r="AG419" s="315"/>
      <c r="AH419" s="315"/>
      <c r="AI419" s="321"/>
      <c r="AJ419" s="321"/>
      <c r="AK419" s="321"/>
      <c r="AL419" s="321"/>
      <c r="AM419" s="321"/>
      <c r="AN419" s="321"/>
      <c r="AO419" s="321"/>
      <c r="AP419" s="321"/>
      <c r="AQ419" s="321"/>
    </row>
    <row r="420" spans="1:70" s="352" customFormat="1" ht="15.95" customHeight="1" outlineLevel="2" x14ac:dyDescent="0.3">
      <c r="A420" s="297">
        <v>11</v>
      </c>
      <c r="B420" s="173" t="s">
        <v>72</v>
      </c>
      <c r="C420" s="326" t="s">
        <v>636</v>
      </c>
      <c r="D420" s="326" t="s">
        <v>585</v>
      </c>
      <c r="E420" s="342" t="s">
        <v>19</v>
      </c>
      <c r="F420" s="323" t="s">
        <v>19</v>
      </c>
      <c r="G420" s="103" t="s">
        <v>30</v>
      </c>
      <c r="H420" s="326">
        <v>8.5559999999999992</v>
      </c>
      <c r="I420" s="389">
        <v>0.7</v>
      </c>
      <c r="J420" s="69">
        <v>35</v>
      </c>
      <c r="K420" s="238">
        <f t="shared" si="325"/>
        <v>209.62199999999999</v>
      </c>
      <c r="L420" s="315"/>
      <c r="M420" s="315"/>
      <c r="N420" s="315"/>
      <c r="O420" s="315"/>
      <c r="P420" s="315"/>
      <c r="Q420" s="315"/>
      <c r="R420" s="315"/>
      <c r="S420" s="315"/>
      <c r="T420" s="315"/>
      <c r="U420" s="315"/>
      <c r="V420" s="315"/>
      <c r="W420" s="315"/>
      <c r="X420" s="315"/>
      <c r="Y420" s="315"/>
      <c r="Z420" s="315"/>
      <c r="AA420" s="315"/>
      <c r="AB420" s="315"/>
      <c r="AC420" s="315"/>
      <c r="AD420" s="315"/>
      <c r="AE420" s="315"/>
      <c r="AF420" s="315"/>
      <c r="AG420" s="315"/>
      <c r="AH420" s="315"/>
      <c r="AI420" s="321"/>
      <c r="AJ420" s="321"/>
      <c r="AK420" s="321"/>
      <c r="AL420" s="321"/>
      <c r="AM420" s="321"/>
      <c r="AN420" s="321"/>
      <c r="AO420" s="321"/>
      <c r="AP420" s="321"/>
      <c r="AQ420" s="321"/>
    </row>
    <row r="421" spans="1:70" s="352" customFormat="1" ht="15.95" customHeight="1" outlineLevel="2" x14ac:dyDescent="0.3">
      <c r="A421" s="297">
        <v>12</v>
      </c>
      <c r="B421" s="173" t="s">
        <v>72</v>
      </c>
      <c r="C421" s="326" t="s">
        <v>584</v>
      </c>
      <c r="D421" s="326" t="s">
        <v>585</v>
      </c>
      <c r="E421" s="342" t="s">
        <v>19</v>
      </c>
      <c r="F421" s="323" t="s">
        <v>19</v>
      </c>
      <c r="G421" s="103" t="s">
        <v>30</v>
      </c>
      <c r="H421" s="326">
        <v>4.2969999999999997</v>
      </c>
      <c r="I421" s="390">
        <v>0.7</v>
      </c>
      <c r="J421" s="388">
        <v>35</v>
      </c>
      <c r="K421" s="238">
        <f t="shared" si="325"/>
        <v>105.2765</v>
      </c>
      <c r="L421" s="315"/>
      <c r="M421" s="315"/>
      <c r="N421" s="315"/>
      <c r="O421" s="315"/>
      <c r="P421" s="315"/>
      <c r="Q421" s="315"/>
      <c r="R421" s="315"/>
      <c r="S421" s="315"/>
      <c r="T421" s="315"/>
      <c r="U421" s="315"/>
      <c r="V421" s="315"/>
      <c r="W421" s="315"/>
      <c r="X421" s="315"/>
      <c r="Y421" s="315"/>
      <c r="Z421" s="315"/>
      <c r="AA421" s="315"/>
      <c r="AB421" s="315"/>
      <c r="AC421" s="315"/>
      <c r="AD421" s="315"/>
      <c r="AE421" s="315"/>
      <c r="AF421" s="315"/>
      <c r="AG421" s="315"/>
      <c r="AH421" s="315"/>
      <c r="AI421" s="321"/>
      <c r="AJ421" s="321"/>
      <c r="AK421" s="321"/>
      <c r="AL421" s="321"/>
      <c r="AM421" s="321"/>
      <c r="AN421" s="321"/>
      <c r="AO421" s="321"/>
      <c r="AP421" s="321"/>
      <c r="AQ421" s="321"/>
    </row>
    <row r="422" spans="1:70" s="96" customFormat="1" ht="15.95" customHeight="1" outlineLevel="1" x14ac:dyDescent="0.3">
      <c r="A422" s="297"/>
      <c r="B422" s="206" t="s">
        <v>802</v>
      </c>
      <c r="C422" s="355"/>
      <c r="D422" s="356"/>
      <c r="E422" s="357"/>
      <c r="F422" s="336"/>
      <c r="G422" s="337"/>
      <c r="H422" s="391">
        <f>SUM(H410:H421)</f>
        <v>128.83099999999999</v>
      </c>
      <c r="I422" s="336"/>
      <c r="J422" s="68"/>
      <c r="K422" s="238"/>
      <c r="L422" s="68"/>
      <c r="M422" s="68"/>
      <c r="N422" s="1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</row>
    <row r="423" spans="1:70" s="15" customFormat="1" ht="15.95" customHeight="1" outlineLevel="1" x14ac:dyDescent="0.3">
      <c r="A423" s="297"/>
      <c r="B423" s="38"/>
      <c r="C423" s="32"/>
      <c r="D423" s="32"/>
      <c r="E423" s="49"/>
      <c r="F423" s="55"/>
      <c r="G423" s="45"/>
      <c r="H423" s="133"/>
      <c r="I423" s="55"/>
      <c r="J423" s="68"/>
      <c r="K423" s="238"/>
      <c r="L423" s="68"/>
      <c r="M423" s="68"/>
      <c r="N423" s="1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</row>
    <row r="424" spans="1:70" s="15" customFormat="1" ht="15.95" customHeight="1" outlineLevel="1" x14ac:dyDescent="0.3">
      <c r="A424" s="297"/>
      <c r="B424" s="61"/>
      <c r="C424" s="110"/>
      <c r="D424" s="32"/>
      <c r="E424" s="302"/>
      <c r="F424" s="54"/>
      <c r="G424" s="55"/>
      <c r="H424" s="123"/>
      <c r="I424" s="54"/>
      <c r="J424" s="68"/>
      <c r="K424" s="238"/>
      <c r="L424" s="68"/>
      <c r="M424" s="68"/>
      <c r="N424" s="1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</row>
    <row r="425" spans="1:70" s="15" customFormat="1" ht="15.95" customHeight="1" outlineLevel="1" x14ac:dyDescent="0.3">
      <c r="A425" s="297"/>
      <c r="B425" s="61"/>
      <c r="C425" s="110"/>
      <c r="D425" s="32"/>
      <c r="E425" s="302"/>
      <c r="F425" s="54"/>
      <c r="G425" s="55"/>
      <c r="H425" s="123"/>
      <c r="I425" s="54"/>
      <c r="J425" s="68"/>
      <c r="K425" s="238"/>
      <c r="L425" s="68"/>
      <c r="M425" s="68"/>
      <c r="N425" s="1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</row>
    <row r="426" spans="1:70" s="3" customFormat="1" ht="15.95" customHeight="1" outlineLevel="2" x14ac:dyDescent="0.3">
      <c r="A426" s="297">
        <v>1</v>
      </c>
      <c r="B426" s="300" t="s">
        <v>74</v>
      </c>
      <c r="C426" s="29" t="s">
        <v>218</v>
      </c>
      <c r="D426" s="32" t="s">
        <v>75</v>
      </c>
      <c r="E426" s="33" t="s">
        <v>17</v>
      </c>
      <c r="F426" s="300" t="s">
        <v>17</v>
      </c>
      <c r="G426" s="300" t="s">
        <v>107</v>
      </c>
      <c r="H426" s="32">
        <v>5.5540000000000003</v>
      </c>
      <c r="I426" s="62">
        <v>1.2</v>
      </c>
      <c r="J426" s="69">
        <v>36</v>
      </c>
      <c r="K426" s="238">
        <f t="shared" si="325"/>
        <v>239.93280000000001</v>
      </c>
      <c r="L426" s="69">
        <f t="shared" ref="L426:V426" si="335">(K426+23.99)</f>
        <v>263.9228</v>
      </c>
      <c r="M426" s="69">
        <f t="shared" si="335"/>
        <v>287.9128</v>
      </c>
      <c r="N426" s="69">
        <f t="shared" si="335"/>
        <v>311.90280000000001</v>
      </c>
      <c r="O426" s="69">
        <f t="shared" si="335"/>
        <v>335.89280000000002</v>
      </c>
      <c r="P426" s="69">
        <f t="shared" si="335"/>
        <v>359.88280000000003</v>
      </c>
      <c r="Q426" s="69">
        <f t="shared" si="335"/>
        <v>383.87280000000004</v>
      </c>
      <c r="R426" s="69">
        <f t="shared" si="335"/>
        <v>407.86280000000005</v>
      </c>
      <c r="S426" s="69">
        <f t="shared" si="335"/>
        <v>431.85280000000006</v>
      </c>
      <c r="T426" s="69">
        <f t="shared" si="335"/>
        <v>455.84280000000007</v>
      </c>
      <c r="U426" s="69">
        <f t="shared" si="335"/>
        <v>479.83280000000008</v>
      </c>
      <c r="V426" s="69">
        <f t="shared" si="335"/>
        <v>503.82280000000009</v>
      </c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</row>
    <row r="427" spans="1:70" s="3" customFormat="1" ht="15.95" customHeight="1" outlineLevel="2" x14ac:dyDescent="0.3">
      <c r="A427" s="297">
        <v>2</v>
      </c>
      <c r="B427" s="300" t="s">
        <v>74</v>
      </c>
      <c r="C427" s="29" t="s">
        <v>219</v>
      </c>
      <c r="D427" s="32" t="s">
        <v>76</v>
      </c>
      <c r="E427" s="33" t="s">
        <v>19</v>
      </c>
      <c r="F427" s="300" t="s">
        <v>19</v>
      </c>
      <c r="G427" s="300" t="s">
        <v>107</v>
      </c>
      <c r="H427" s="32">
        <v>5.1859999999999999</v>
      </c>
      <c r="I427" s="55">
        <v>0.7</v>
      </c>
      <c r="J427" s="69">
        <v>36</v>
      </c>
      <c r="K427" s="238">
        <f t="shared" si="325"/>
        <v>130.68719999999999</v>
      </c>
      <c r="L427" s="69">
        <f t="shared" ref="L427:AL427" si="336">(K427+13.07)</f>
        <v>143.75719999999998</v>
      </c>
      <c r="M427" s="69">
        <f t="shared" si="336"/>
        <v>156.82719999999998</v>
      </c>
      <c r="N427" s="69">
        <f t="shared" si="336"/>
        <v>169.89719999999997</v>
      </c>
      <c r="O427" s="69">
        <f t="shared" si="336"/>
        <v>182.96719999999996</v>
      </c>
      <c r="P427" s="69">
        <f t="shared" si="336"/>
        <v>196.03719999999996</v>
      </c>
      <c r="Q427" s="69">
        <f t="shared" si="336"/>
        <v>209.10719999999995</v>
      </c>
      <c r="R427" s="69">
        <f t="shared" si="336"/>
        <v>222.17719999999994</v>
      </c>
      <c r="S427" s="69">
        <f t="shared" si="336"/>
        <v>235.24719999999994</v>
      </c>
      <c r="T427" s="69">
        <f t="shared" si="336"/>
        <v>248.31719999999993</v>
      </c>
      <c r="U427" s="69">
        <f t="shared" si="336"/>
        <v>261.38719999999995</v>
      </c>
      <c r="V427" s="69">
        <f t="shared" si="336"/>
        <v>274.45719999999994</v>
      </c>
      <c r="W427" s="69">
        <f t="shared" si="336"/>
        <v>287.52719999999994</v>
      </c>
      <c r="X427" s="69">
        <f t="shared" si="336"/>
        <v>300.59719999999993</v>
      </c>
      <c r="Y427" s="69">
        <f t="shared" si="336"/>
        <v>313.66719999999992</v>
      </c>
      <c r="Z427" s="69">
        <f t="shared" si="336"/>
        <v>326.73719999999992</v>
      </c>
      <c r="AA427" s="69">
        <f t="shared" si="336"/>
        <v>339.80719999999991</v>
      </c>
      <c r="AB427" s="69">
        <f t="shared" si="336"/>
        <v>352.8771999999999</v>
      </c>
      <c r="AC427" s="69">
        <f t="shared" si="336"/>
        <v>365.9471999999999</v>
      </c>
      <c r="AD427" s="69">
        <f t="shared" si="336"/>
        <v>379.01719999999989</v>
      </c>
      <c r="AE427" s="69">
        <f t="shared" si="336"/>
        <v>392.08719999999988</v>
      </c>
      <c r="AF427" s="69">
        <f t="shared" si="336"/>
        <v>405.15719999999988</v>
      </c>
      <c r="AG427" s="69">
        <f t="shared" si="336"/>
        <v>418.22719999999987</v>
      </c>
      <c r="AH427" s="69">
        <f t="shared" si="336"/>
        <v>431.29719999999986</v>
      </c>
      <c r="AI427" s="69">
        <f t="shared" si="336"/>
        <v>444.36719999999985</v>
      </c>
      <c r="AJ427" s="69">
        <f t="shared" si="336"/>
        <v>457.43719999999985</v>
      </c>
      <c r="AK427" s="69">
        <f t="shared" si="336"/>
        <v>470.50719999999984</v>
      </c>
      <c r="AL427" s="69">
        <f t="shared" si="336"/>
        <v>483.57719999999983</v>
      </c>
    </row>
    <row r="428" spans="1:70" s="3" customFormat="1" ht="15.95" customHeight="1" outlineLevel="2" x14ac:dyDescent="0.3">
      <c r="A428" s="297">
        <v>3</v>
      </c>
      <c r="B428" s="300" t="s">
        <v>74</v>
      </c>
      <c r="C428" s="29" t="s">
        <v>221</v>
      </c>
      <c r="D428" s="32" t="s">
        <v>76</v>
      </c>
      <c r="E428" s="33" t="s">
        <v>19</v>
      </c>
      <c r="F428" s="300" t="s">
        <v>19</v>
      </c>
      <c r="G428" s="300" t="s">
        <v>107</v>
      </c>
      <c r="H428" s="32">
        <v>12.775</v>
      </c>
      <c r="I428" s="55">
        <v>1.2</v>
      </c>
      <c r="J428" s="69">
        <v>36</v>
      </c>
      <c r="K428" s="238">
        <f t="shared" si="325"/>
        <v>551.88</v>
      </c>
      <c r="L428" s="69">
        <f t="shared" ref="L428:AD428" si="337">(K428+55.19)</f>
        <v>607.06999999999994</v>
      </c>
      <c r="M428" s="69">
        <f t="shared" si="337"/>
        <v>662.26</v>
      </c>
      <c r="N428" s="69">
        <f t="shared" si="337"/>
        <v>717.45</v>
      </c>
      <c r="O428" s="69">
        <f t="shared" si="337"/>
        <v>772.6400000000001</v>
      </c>
      <c r="P428" s="69">
        <f t="shared" si="337"/>
        <v>827.83000000000015</v>
      </c>
      <c r="Q428" s="69">
        <f t="shared" si="337"/>
        <v>883.02000000000021</v>
      </c>
      <c r="R428" s="69">
        <f t="shared" si="337"/>
        <v>938.21000000000026</v>
      </c>
      <c r="S428" s="69">
        <f t="shared" si="337"/>
        <v>993.40000000000032</v>
      </c>
      <c r="T428" s="69">
        <f t="shared" si="337"/>
        <v>1048.5900000000004</v>
      </c>
      <c r="U428" s="69">
        <f t="shared" si="337"/>
        <v>1103.7800000000004</v>
      </c>
      <c r="V428" s="69">
        <f t="shared" si="337"/>
        <v>1158.9700000000005</v>
      </c>
      <c r="W428" s="69">
        <f t="shared" si="337"/>
        <v>1214.1600000000005</v>
      </c>
      <c r="X428" s="69">
        <f t="shared" si="337"/>
        <v>1269.3500000000006</v>
      </c>
      <c r="Y428" s="69">
        <f t="shared" si="337"/>
        <v>1324.5400000000006</v>
      </c>
      <c r="Z428" s="69">
        <f t="shared" si="337"/>
        <v>1379.7300000000007</v>
      </c>
      <c r="AA428" s="69">
        <f t="shared" si="337"/>
        <v>1434.9200000000008</v>
      </c>
      <c r="AB428" s="69">
        <f t="shared" si="337"/>
        <v>1490.1100000000008</v>
      </c>
      <c r="AC428" s="69">
        <f t="shared" si="337"/>
        <v>1545.3000000000009</v>
      </c>
      <c r="AD428" s="69">
        <f t="shared" si="337"/>
        <v>1600.4900000000009</v>
      </c>
      <c r="AE428" s="9"/>
      <c r="AF428" s="9"/>
      <c r="AG428" s="9"/>
      <c r="AH428" s="9"/>
    </row>
    <row r="429" spans="1:70" s="3" customFormat="1" ht="15.95" customHeight="1" outlineLevel="2" x14ac:dyDescent="0.3">
      <c r="A429" s="297">
        <v>4</v>
      </c>
      <c r="B429" s="300" t="s">
        <v>74</v>
      </c>
      <c r="C429" s="29" t="s">
        <v>220</v>
      </c>
      <c r="D429" s="32" t="s">
        <v>76</v>
      </c>
      <c r="E429" s="33" t="s">
        <v>19</v>
      </c>
      <c r="F429" s="300" t="s">
        <v>19</v>
      </c>
      <c r="G429" s="300" t="s">
        <v>107</v>
      </c>
      <c r="H429" s="32">
        <v>5.899</v>
      </c>
      <c r="I429" s="55">
        <v>0.7</v>
      </c>
      <c r="J429" s="69">
        <v>36</v>
      </c>
      <c r="K429" s="238">
        <f t="shared" si="325"/>
        <v>148.65479999999999</v>
      </c>
      <c r="L429" s="69">
        <f t="shared" ref="L429:AL429" si="338">(K429+14.87)</f>
        <v>163.5248</v>
      </c>
      <c r="M429" s="69">
        <f t="shared" si="338"/>
        <v>178.3948</v>
      </c>
      <c r="N429" s="69">
        <f t="shared" si="338"/>
        <v>193.26480000000001</v>
      </c>
      <c r="O429" s="69">
        <f t="shared" si="338"/>
        <v>208.13480000000001</v>
      </c>
      <c r="P429" s="69">
        <f t="shared" si="338"/>
        <v>223.00480000000002</v>
      </c>
      <c r="Q429" s="69">
        <f t="shared" si="338"/>
        <v>237.87480000000002</v>
      </c>
      <c r="R429" s="69">
        <f t="shared" si="338"/>
        <v>252.74480000000003</v>
      </c>
      <c r="S429" s="69">
        <f t="shared" si="338"/>
        <v>267.6148</v>
      </c>
      <c r="T429" s="69">
        <f t="shared" si="338"/>
        <v>282.48480000000001</v>
      </c>
      <c r="U429" s="69">
        <f t="shared" si="338"/>
        <v>297.35480000000001</v>
      </c>
      <c r="V429" s="69">
        <f t="shared" si="338"/>
        <v>312.22480000000002</v>
      </c>
      <c r="W429" s="69">
        <f t="shared" si="338"/>
        <v>327.09480000000002</v>
      </c>
      <c r="X429" s="69">
        <f t="shared" si="338"/>
        <v>341.96480000000003</v>
      </c>
      <c r="Y429" s="69">
        <f t="shared" si="338"/>
        <v>356.83480000000003</v>
      </c>
      <c r="Z429" s="69">
        <f t="shared" si="338"/>
        <v>371.70480000000003</v>
      </c>
      <c r="AA429" s="69">
        <f t="shared" si="338"/>
        <v>386.57480000000004</v>
      </c>
      <c r="AB429" s="69">
        <f t="shared" si="338"/>
        <v>401.44480000000004</v>
      </c>
      <c r="AC429" s="69">
        <f t="shared" si="338"/>
        <v>416.31480000000005</v>
      </c>
      <c r="AD429" s="69">
        <f t="shared" si="338"/>
        <v>431.18480000000005</v>
      </c>
      <c r="AE429" s="69">
        <f t="shared" si="338"/>
        <v>446.05480000000006</v>
      </c>
      <c r="AF429" s="69">
        <f t="shared" si="338"/>
        <v>460.92480000000006</v>
      </c>
      <c r="AG429" s="69">
        <f t="shared" si="338"/>
        <v>475.79480000000007</v>
      </c>
      <c r="AH429" s="69">
        <f t="shared" si="338"/>
        <v>490.66480000000007</v>
      </c>
      <c r="AI429" s="69">
        <f t="shared" si="338"/>
        <v>505.53480000000008</v>
      </c>
      <c r="AJ429" s="69">
        <f t="shared" si="338"/>
        <v>520.40480000000002</v>
      </c>
      <c r="AK429" s="69">
        <f t="shared" si="338"/>
        <v>535.27480000000003</v>
      </c>
      <c r="AL429" s="69">
        <f t="shared" si="338"/>
        <v>550.14480000000003</v>
      </c>
    </row>
    <row r="430" spans="1:70" s="3" customFormat="1" ht="15.95" customHeight="1" outlineLevel="2" x14ac:dyDescent="0.3">
      <c r="A430" s="297">
        <v>5</v>
      </c>
      <c r="B430" s="300" t="s">
        <v>74</v>
      </c>
      <c r="C430" s="46" t="s">
        <v>222</v>
      </c>
      <c r="D430" s="32" t="s">
        <v>119</v>
      </c>
      <c r="E430" s="44" t="s">
        <v>43</v>
      </c>
      <c r="F430" s="42" t="s">
        <v>43</v>
      </c>
      <c r="G430" s="300" t="s">
        <v>107</v>
      </c>
      <c r="H430" s="121">
        <v>1.58</v>
      </c>
      <c r="I430" s="55">
        <v>0.7</v>
      </c>
      <c r="J430" s="69">
        <v>36</v>
      </c>
      <c r="K430" s="238">
        <f t="shared" si="325"/>
        <v>39.815999999999995</v>
      </c>
      <c r="L430" s="69">
        <f t="shared" ref="L430:AL430" si="339">(K430+3.98)</f>
        <v>43.795999999999992</v>
      </c>
      <c r="M430" s="69">
        <f t="shared" si="339"/>
        <v>47.775999999999989</v>
      </c>
      <c r="N430" s="69">
        <f t="shared" si="339"/>
        <v>51.755999999999986</v>
      </c>
      <c r="O430" s="69">
        <f t="shared" si="339"/>
        <v>55.735999999999983</v>
      </c>
      <c r="P430" s="69">
        <f t="shared" si="339"/>
        <v>59.71599999999998</v>
      </c>
      <c r="Q430" s="69">
        <f t="shared" si="339"/>
        <v>63.695999999999977</v>
      </c>
      <c r="R430" s="69">
        <f t="shared" si="339"/>
        <v>67.675999999999974</v>
      </c>
      <c r="S430" s="69">
        <f t="shared" si="339"/>
        <v>71.655999999999977</v>
      </c>
      <c r="T430" s="69">
        <f t="shared" si="339"/>
        <v>75.635999999999981</v>
      </c>
      <c r="U430" s="69">
        <f t="shared" si="339"/>
        <v>79.615999999999985</v>
      </c>
      <c r="V430" s="69">
        <f t="shared" si="339"/>
        <v>83.595999999999989</v>
      </c>
      <c r="W430" s="69">
        <f t="shared" si="339"/>
        <v>87.575999999999993</v>
      </c>
      <c r="X430" s="69">
        <f t="shared" si="339"/>
        <v>91.555999999999997</v>
      </c>
      <c r="Y430" s="69">
        <f t="shared" si="339"/>
        <v>95.536000000000001</v>
      </c>
      <c r="Z430" s="69">
        <f t="shared" si="339"/>
        <v>99.516000000000005</v>
      </c>
      <c r="AA430" s="69">
        <f t="shared" si="339"/>
        <v>103.49600000000001</v>
      </c>
      <c r="AB430" s="69">
        <f t="shared" si="339"/>
        <v>107.47600000000001</v>
      </c>
      <c r="AC430" s="69">
        <f t="shared" si="339"/>
        <v>111.45600000000002</v>
      </c>
      <c r="AD430" s="69">
        <f t="shared" si="339"/>
        <v>115.43600000000002</v>
      </c>
      <c r="AE430" s="69">
        <f t="shared" si="339"/>
        <v>119.41600000000003</v>
      </c>
      <c r="AF430" s="69">
        <f t="shared" si="339"/>
        <v>123.39600000000003</v>
      </c>
      <c r="AG430" s="69">
        <f t="shared" si="339"/>
        <v>127.37600000000003</v>
      </c>
      <c r="AH430" s="69">
        <f t="shared" si="339"/>
        <v>131.35600000000002</v>
      </c>
      <c r="AI430" s="69">
        <f t="shared" si="339"/>
        <v>135.33600000000001</v>
      </c>
      <c r="AJ430" s="69">
        <f t="shared" si="339"/>
        <v>139.316</v>
      </c>
      <c r="AK430" s="69">
        <f t="shared" si="339"/>
        <v>143.29599999999999</v>
      </c>
      <c r="AL430" s="69">
        <f t="shared" si="339"/>
        <v>147.27599999999998</v>
      </c>
    </row>
    <row r="431" spans="1:70" s="4" customFormat="1" ht="15.95" customHeight="1" outlineLevel="2" x14ac:dyDescent="0.3">
      <c r="A431" s="297">
        <v>6</v>
      </c>
      <c r="B431" s="300" t="s">
        <v>74</v>
      </c>
      <c r="C431" s="46" t="s">
        <v>611</v>
      </c>
      <c r="D431" s="32" t="s">
        <v>77</v>
      </c>
      <c r="E431" s="32" t="s">
        <v>19</v>
      </c>
      <c r="F431" s="300" t="s">
        <v>19</v>
      </c>
      <c r="G431" s="43" t="s">
        <v>36</v>
      </c>
      <c r="H431" s="32">
        <v>14.313000000000001</v>
      </c>
      <c r="I431" s="55">
        <v>1.2</v>
      </c>
      <c r="J431" s="69">
        <v>36</v>
      </c>
      <c r="K431" s="238">
        <f t="shared" si="325"/>
        <v>618.32159999999999</v>
      </c>
      <c r="L431" s="69">
        <f t="shared" ref="L431:Y431" si="340">(K431+61.83)</f>
        <v>680.15160000000003</v>
      </c>
      <c r="M431" s="69">
        <f t="shared" si="340"/>
        <v>741.98160000000007</v>
      </c>
      <c r="N431" s="69">
        <f t="shared" si="340"/>
        <v>803.81160000000011</v>
      </c>
      <c r="O431" s="69">
        <f t="shared" si="340"/>
        <v>865.64160000000015</v>
      </c>
      <c r="P431" s="69">
        <f t="shared" si="340"/>
        <v>927.47160000000019</v>
      </c>
      <c r="Q431" s="69">
        <f t="shared" si="340"/>
        <v>989.30160000000024</v>
      </c>
      <c r="R431" s="69">
        <f t="shared" si="340"/>
        <v>1051.1316000000002</v>
      </c>
      <c r="S431" s="69">
        <f t="shared" si="340"/>
        <v>1112.9616000000001</v>
      </c>
      <c r="T431" s="69">
        <f t="shared" si="340"/>
        <v>1174.7916</v>
      </c>
      <c r="U431" s="69">
        <f t="shared" si="340"/>
        <v>1236.6215999999999</v>
      </c>
      <c r="V431" s="69">
        <f t="shared" si="340"/>
        <v>1298.4515999999999</v>
      </c>
      <c r="W431" s="69">
        <f t="shared" si="340"/>
        <v>1360.2815999999998</v>
      </c>
      <c r="X431" s="69">
        <f t="shared" si="340"/>
        <v>1422.1115999999997</v>
      </c>
      <c r="Y431" s="69">
        <f t="shared" si="340"/>
        <v>1483.9415999999997</v>
      </c>
      <c r="Z431" s="9"/>
      <c r="AA431" s="9"/>
      <c r="AB431" s="9"/>
      <c r="AC431" s="9"/>
      <c r="AD431" s="9"/>
      <c r="AE431" s="9"/>
      <c r="AF431" s="9"/>
      <c r="AG431" s="9"/>
      <c r="AH431" s="9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</row>
    <row r="432" spans="1:70" s="2" customFormat="1" ht="15.95" customHeight="1" outlineLevel="2" x14ac:dyDescent="0.3">
      <c r="A432" s="297">
        <v>7</v>
      </c>
      <c r="B432" s="300" t="s">
        <v>74</v>
      </c>
      <c r="C432" s="46" t="s">
        <v>612</v>
      </c>
      <c r="D432" s="32" t="s">
        <v>77</v>
      </c>
      <c r="E432" s="32" t="s">
        <v>19</v>
      </c>
      <c r="F432" s="300" t="s">
        <v>19</v>
      </c>
      <c r="G432" s="43" t="s">
        <v>36</v>
      </c>
      <c r="H432" s="32">
        <v>15.294</v>
      </c>
      <c r="I432" s="55">
        <v>1.2</v>
      </c>
      <c r="J432" s="69">
        <v>36</v>
      </c>
      <c r="K432" s="238">
        <f t="shared" si="325"/>
        <v>660.70079999999996</v>
      </c>
      <c r="L432" s="69">
        <f t="shared" ref="L432:Y432" si="341">(K432+66.07)</f>
        <v>726.77080000000001</v>
      </c>
      <c r="M432" s="69">
        <f t="shared" si="341"/>
        <v>792.84079999999994</v>
      </c>
      <c r="N432" s="69">
        <f t="shared" si="341"/>
        <v>858.91079999999988</v>
      </c>
      <c r="O432" s="69">
        <f t="shared" si="341"/>
        <v>924.98079999999982</v>
      </c>
      <c r="P432" s="69">
        <f t="shared" si="341"/>
        <v>991.05079999999975</v>
      </c>
      <c r="Q432" s="69">
        <f t="shared" si="341"/>
        <v>1057.1207999999997</v>
      </c>
      <c r="R432" s="69">
        <f t="shared" si="341"/>
        <v>1123.1907999999996</v>
      </c>
      <c r="S432" s="69">
        <f t="shared" si="341"/>
        <v>1189.2607999999996</v>
      </c>
      <c r="T432" s="69">
        <f t="shared" si="341"/>
        <v>1255.3307999999995</v>
      </c>
      <c r="U432" s="69">
        <f t="shared" si="341"/>
        <v>1321.4007999999994</v>
      </c>
      <c r="V432" s="69">
        <f t="shared" si="341"/>
        <v>1387.4707999999994</v>
      </c>
      <c r="W432" s="69">
        <f t="shared" si="341"/>
        <v>1453.5407999999993</v>
      </c>
      <c r="X432" s="69">
        <f t="shared" si="341"/>
        <v>1519.6107999999992</v>
      </c>
      <c r="Y432" s="69">
        <f t="shared" si="341"/>
        <v>1585.6807999999992</v>
      </c>
      <c r="Z432" s="9"/>
      <c r="AA432" s="9"/>
      <c r="AB432" s="9"/>
      <c r="AC432" s="9"/>
      <c r="AD432" s="9"/>
      <c r="AE432" s="9"/>
      <c r="AF432" s="9"/>
      <c r="AG432" s="9"/>
      <c r="AH432" s="9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</row>
    <row r="433" spans="1:70" s="2" customFormat="1" ht="15.95" customHeight="1" outlineLevel="2" x14ac:dyDescent="0.3">
      <c r="A433" s="297">
        <v>8</v>
      </c>
      <c r="B433" s="300" t="s">
        <v>74</v>
      </c>
      <c r="C433" s="29" t="s">
        <v>223</v>
      </c>
      <c r="D433" s="32" t="s">
        <v>71</v>
      </c>
      <c r="E433" s="33" t="s">
        <v>19</v>
      </c>
      <c r="F433" s="300" t="s">
        <v>19</v>
      </c>
      <c r="G433" s="300" t="s">
        <v>107</v>
      </c>
      <c r="H433" s="123">
        <v>3.4289999999999998</v>
      </c>
      <c r="I433" s="55">
        <v>0.7</v>
      </c>
      <c r="J433" s="69">
        <v>36</v>
      </c>
      <c r="K433" s="238">
        <f t="shared" si="325"/>
        <v>86.410799999999995</v>
      </c>
      <c r="L433" s="69">
        <f t="shared" ref="L433:AL433" si="342">(K433+8.64)</f>
        <v>95.050799999999995</v>
      </c>
      <c r="M433" s="69">
        <f t="shared" si="342"/>
        <v>103.6908</v>
      </c>
      <c r="N433" s="69">
        <f t="shared" si="342"/>
        <v>112.3308</v>
      </c>
      <c r="O433" s="69">
        <f t="shared" si="342"/>
        <v>120.9708</v>
      </c>
      <c r="P433" s="69">
        <f t="shared" si="342"/>
        <v>129.61079999999998</v>
      </c>
      <c r="Q433" s="69">
        <f t="shared" si="342"/>
        <v>138.25079999999997</v>
      </c>
      <c r="R433" s="69">
        <f t="shared" si="342"/>
        <v>146.89079999999996</v>
      </c>
      <c r="S433" s="69">
        <f t="shared" si="342"/>
        <v>155.53079999999994</v>
      </c>
      <c r="T433" s="69">
        <f t="shared" si="342"/>
        <v>164.17079999999993</v>
      </c>
      <c r="U433" s="69">
        <f t="shared" si="342"/>
        <v>172.81079999999992</v>
      </c>
      <c r="V433" s="69">
        <f t="shared" si="342"/>
        <v>181.4507999999999</v>
      </c>
      <c r="W433" s="69">
        <f t="shared" si="342"/>
        <v>190.09079999999989</v>
      </c>
      <c r="X433" s="69">
        <f t="shared" si="342"/>
        <v>198.73079999999987</v>
      </c>
      <c r="Y433" s="69">
        <f t="shared" si="342"/>
        <v>207.37079999999986</v>
      </c>
      <c r="Z433" s="69">
        <f t="shared" si="342"/>
        <v>216.01079999999985</v>
      </c>
      <c r="AA433" s="69">
        <f t="shared" si="342"/>
        <v>224.65079999999983</v>
      </c>
      <c r="AB433" s="69">
        <f t="shared" si="342"/>
        <v>233.29079999999982</v>
      </c>
      <c r="AC433" s="69">
        <f t="shared" si="342"/>
        <v>241.93079999999981</v>
      </c>
      <c r="AD433" s="69">
        <f t="shared" si="342"/>
        <v>250.57079999999979</v>
      </c>
      <c r="AE433" s="69">
        <f t="shared" si="342"/>
        <v>259.21079999999978</v>
      </c>
      <c r="AF433" s="69">
        <f t="shared" si="342"/>
        <v>267.85079999999977</v>
      </c>
      <c r="AG433" s="69">
        <f t="shared" si="342"/>
        <v>276.49079999999975</v>
      </c>
      <c r="AH433" s="69">
        <f t="shared" si="342"/>
        <v>285.13079999999974</v>
      </c>
      <c r="AI433" s="69">
        <f t="shared" si="342"/>
        <v>293.77079999999972</v>
      </c>
      <c r="AJ433" s="69">
        <f t="shared" si="342"/>
        <v>302.41079999999971</v>
      </c>
      <c r="AK433" s="69">
        <f t="shared" si="342"/>
        <v>311.0507999999997</v>
      </c>
      <c r="AL433" s="69">
        <f t="shared" si="342"/>
        <v>319.69079999999968</v>
      </c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</row>
    <row r="434" spans="1:70" s="15" customFormat="1" ht="15.95" customHeight="1" outlineLevel="2" x14ac:dyDescent="0.3">
      <c r="A434" s="297">
        <v>9</v>
      </c>
      <c r="B434" s="300" t="s">
        <v>74</v>
      </c>
      <c r="C434" s="29" t="s">
        <v>224</v>
      </c>
      <c r="D434" s="32" t="s">
        <v>138</v>
      </c>
      <c r="E434" s="33" t="s">
        <v>19</v>
      </c>
      <c r="F434" s="55" t="s">
        <v>19</v>
      </c>
      <c r="G434" s="55" t="s">
        <v>107</v>
      </c>
      <c r="H434" s="123">
        <v>97.728999999999999</v>
      </c>
      <c r="I434" s="55">
        <v>1.2</v>
      </c>
      <c r="J434" s="69">
        <v>36</v>
      </c>
      <c r="K434" s="238">
        <f t="shared" si="325"/>
        <v>4221.8927999999996</v>
      </c>
      <c r="L434" s="69">
        <f t="shared" ref="L434:Z434" si="343">(K434+422.19)</f>
        <v>4644.0827999999992</v>
      </c>
      <c r="M434" s="69">
        <f t="shared" si="343"/>
        <v>5066.2727999999988</v>
      </c>
      <c r="N434" s="69">
        <f t="shared" si="343"/>
        <v>5488.4627999999984</v>
      </c>
      <c r="O434" s="69">
        <f t="shared" si="343"/>
        <v>5910.652799999998</v>
      </c>
      <c r="P434" s="69">
        <f t="shared" si="343"/>
        <v>6332.8427999999976</v>
      </c>
      <c r="Q434" s="69">
        <f t="shared" si="343"/>
        <v>6755.0327999999972</v>
      </c>
      <c r="R434" s="69">
        <f t="shared" si="343"/>
        <v>7177.2227999999968</v>
      </c>
      <c r="S434" s="69">
        <f t="shared" si="343"/>
        <v>7599.4127999999964</v>
      </c>
      <c r="T434" s="69">
        <f t="shared" si="343"/>
        <v>8021.602799999996</v>
      </c>
      <c r="U434" s="69">
        <f t="shared" si="343"/>
        <v>8443.7927999999956</v>
      </c>
      <c r="V434" s="69">
        <f t="shared" si="343"/>
        <v>8865.9827999999961</v>
      </c>
      <c r="W434" s="69">
        <f t="shared" si="343"/>
        <v>9288.1727999999966</v>
      </c>
      <c r="X434" s="69">
        <f t="shared" si="343"/>
        <v>9710.3627999999972</v>
      </c>
      <c r="Y434" s="69">
        <f t="shared" si="343"/>
        <v>10132.552799999998</v>
      </c>
      <c r="Z434" s="69">
        <f t="shared" si="343"/>
        <v>10554.742799999998</v>
      </c>
      <c r="AA434" s="9"/>
      <c r="AB434" s="9"/>
      <c r="AC434" s="9"/>
      <c r="AD434" s="9"/>
      <c r="AE434" s="9"/>
      <c r="AF434" s="9"/>
      <c r="AG434" s="9"/>
      <c r="AH434" s="9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</row>
    <row r="435" spans="1:70" s="15" customFormat="1" ht="15.95" customHeight="1" outlineLevel="2" x14ac:dyDescent="0.3">
      <c r="A435" s="297">
        <v>10</v>
      </c>
      <c r="B435" s="300" t="s">
        <v>74</v>
      </c>
      <c r="C435" s="46" t="s">
        <v>613</v>
      </c>
      <c r="D435" s="32" t="s">
        <v>138</v>
      </c>
      <c r="E435" s="32" t="s">
        <v>17</v>
      </c>
      <c r="F435" s="55" t="s">
        <v>17</v>
      </c>
      <c r="G435" s="45" t="s">
        <v>36</v>
      </c>
      <c r="H435" s="32">
        <v>12.185</v>
      </c>
      <c r="I435" s="55">
        <v>1.2</v>
      </c>
      <c r="J435" s="69">
        <v>36</v>
      </c>
      <c r="K435" s="238">
        <f t="shared" si="325"/>
        <v>526.39200000000005</v>
      </c>
      <c r="L435" s="69">
        <f t="shared" ref="L435:X435" si="344">(K435+52.64)</f>
        <v>579.03200000000004</v>
      </c>
      <c r="M435" s="69">
        <f t="shared" si="344"/>
        <v>631.67200000000003</v>
      </c>
      <c r="N435" s="69">
        <f t="shared" si="344"/>
        <v>684.31200000000001</v>
      </c>
      <c r="O435" s="69">
        <f t="shared" si="344"/>
        <v>736.952</v>
      </c>
      <c r="P435" s="69">
        <f t="shared" si="344"/>
        <v>789.59199999999998</v>
      </c>
      <c r="Q435" s="69">
        <f t="shared" si="344"/>
        <v>842.23199999999997</v>
      </c>
      <c r="R435" s="69">
        <f t="shared" si="344"/>
        <v>894.87199999999996</v>
      </c>
      <c r="S435" s="69">
        <f t="shared" si="344"/>
        <v>947.51199999999994</v>
      </c>
      <c r="T435" s="69">
        <f t="shared" si="344"/>
        <v>1000.1519999999999</v>
      </c>
      <c r="U435" s="69">
        <f t="shared" si="344"/>
        <v>1052.7919999999999</v>
      </c>
      <c r="V435" s="69">
        <f t="shared" si="344"/>
        <v>1105.432</v>
      </c>
      <c r="W435" s="69">
        <f t="shared" si="344"/>
        <v>1158.0720000000001</v>
      </c>
      <c r="X435" s="69">
        <f t="shared" si="344"/>
        <v>1210.7120000000002</v>
      </c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</row>
    <row r="436" spans="1:70" s="15" customFormat="1" ht="15.95" customHeight="1" outlineLevel="2" x14ac:dyDescent="0.3">
      <c r="A436" s="297">
        <v>11</v>
      </c>
      <c r="B436" s="300" t="s">
        <v>74</v>
      </c>
      <c r="C436" s="46" t="s">
        <v>296</v>
      </c>
      <c r="D436" s="32" t="s">
        <v>398</v>
      </c>
      <c r="E436" s="44" t="s">
        <v>19</v>
      </c>
      <c r="F436" s="55" t="s">
        <v>19</v>
      </c>
      <c r="G436" s="55" t="s">
        <v>107</v>
      </c>
      <c r="H436" s="46">
        <v>3.016</v>
      </c>
      <c r="I436" s="55">
        <v>0.7</v>
      </c>
      <c r="J436" s="69">
        <v>36</v>
      </c>
      <c r="K436" s="238">
        <f t="shared" si="325"/>
        <v>76.003199999999993</v>
      </c>
      <c r="L436" s="69">
        <f t="shared" ref="L436:AM436" si="345">(K436+7.6)</f>
        <v>83.603199999999987</v>
      </c>
      <c r="M436" s="69">
        <f t="shared" si="345"/>
        <v>91.203199999999981</v>
      </c>
      <c r="N436" s="69">
        <f t="shared" si="345"/>
        <v>98.803199999999975</v>
      </c>
      <c r="O436" s="69">
        <f t="shared" si="345"/>
        <v>106.40319999999997</v>
      </c>
      <c r="P436" s="69">
        <f t="shared" si="345"/>
        <v>114.00319999999996</v>
      </c>
      <c r="Q436" s="69">
        <f t="shared" si="345"/>
        <v>121.60319999999996</v>
      </c>
      <c r="R436" s="69">
        <f t="shared" si="345"/>
        <v>129.20319999999995</v>
      </c>
      <c r="S436" s="69">
        <f t="shared" si="345"/>
        <v>136.80319999999995</v>
      </c>
      <c r="T436" s="69">
        <f t="shared" si="345"/>
        <v>144.40319999999994</v>
      </c>
      <c r="U436" s="69">
        <f t="shared" si="345"/>
        <v>152.00319999999994</v>
      </c>
      <c r="V436" s="69">
        <f t="shared" si="345"/>
        <v>159.60319999999993</v>
      </c>
      <c r="W436" s="69">
        <f t="shared" si="345"/>
        <v>167.20319999999992</v>
      </c>
      <c r="X436" s="69">
        <f t="shared" si="345"/>
        <v>174.80319999999992</v>
      </c>
      <c r="Y436" s="69">
        <f t="shared" si="345"/>
        <v>182.40319999999991</v>
      </c>
      <c r="Z436" s="69">
        <f t="shared" si="345"/>
        <v>190.00319999999991</v>
      </c>
      <c r="AA436" s="69">
        <f t="shared" si="345"/>
        <v>197.6031999999999</v>
      </c>
      <c r="AB436" s="69">
        <f t="shared" si="345"/>
        <v>205.2031999999999</v>
      </c>
      <c r="AC436" s="69">
        <f t="shared" si="345"/>
        <v>212.80319999999989</v>
      </c>
      <c r="AD436" s="69">
        <f t="shared" si="345"/>
        <v>220.40319999999988</v>
      </c>
      <c r="AE436" s="69">
        <f t="shared" si="345"/>
        <v>228.00319999999988</v>
      </c>
      <c r="AF436" s="69">
        <f t="shared" si="345"/>
        <v>235.60319999999987</v>
      </c>
      <c r="AG436" s="69">
        <f t="shared" si="345"/>
        <v>243.20319999999987</v>
      </c>
      <c r="AH436" s="69">
        <f t="shared" si="345"/>
        <v>250.80319999999986</v>
      </c>
      <c r="AI436" s="69">
        <f t="shared" si="345"/>
        <v>258.40319999999986</v>
      </c>
      <c r="AJ436" s="69">
        <f t="shared" si="345"/>
        <v>266.00319999999988</v>
      </c>
      <c r="AK436" s="69">
        <f t="shared" si="345"/>
        <v>273.6031999999999</v>
      </c>
      <c r="AL436" s="69">
        <f t="shared" si="345"/>
        <v>281.20319999999992</v>
      </c>
      <c r="AM436" s="69">
        <f t="shared" si="345"/>
        <v>288.80319999999995</v>
      </c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</row>
    <row r="437" spans="1:70" s="15" customFormat="1" ht="15.95" customHeight="1" outlineLevel="2" x14ac:dyDescent="0.3">
      <c r="A437" s="297">
        <v>12</v>
      </c>
      <c r="B437" s="300" t="s">
        <v>74</v>
      </c>
      <c r="C437" s="46" t="s">
        <v>614</v>
      </c>
      <c r="D437" s="32" t="s">
        <v>615</v>
      </c>
      <c r="E437" s="32" t="s">
        <v>19</v>
      </c>
      <c r="F437" s="55" t="s">
        <v>19</v>
      </c>
      <c r="G437" s="43" t="s">
        <v>36</v>
      </c>
      <c r="H437" s="119">
        <v>8.81</v>
      </c>
      <c r="I437" s="55">
        <v>0.7</v>
      </c>
      <c r="J437" s="69">
        <v>36</v>
      </c>
      <c r="K437" s="238">
        <f t="shared" si="325"/>
        <v>222.012</v>
      </c>
      <c r="L437" s="69">
        <f t="shared" ref="L437:AO437" si="346">(K437+22.2)</f>
        <v>244.21199999999999</v>
      </c>
      <c r="M437" s="69">
        <f t="shared" si="346"/>
        <v>266.41199999999998</v>
      </c>
      <c r="N437" s="69">
        <f t="shared" si="346"/>
        <v>288.61199999999997</v>
      </c>
      <c r="O437" s="69">
        <f t="shared" si="346"/>
        <v>310.81199999999995</v>
      </c>
      <c r="P437" s="69">
        <f t="shared" si="346"/>
        <v>333.01199999999994</v>
      </c>
      <c r="Q437" s="69">
        <f t="shared" si="346"/>
        <v>355.21199999999993</v>
      </c>
      <c r="R437" s="69">
        <f t="shared" si="346"/>
        <v>377.41199999999992</v>
      </c>
      <c r="S437" s="69">
        <f t="shared" si="346"/>
        <v>399.61199999999991</v>
      </c>
      <c r="T437" s="69">
        <f t="shared" si="346"/>
        <v>421.8119999999999</v>
      </c>
      <c r="U437" s="69">
        <f t="shared" si="346"/>
        <v>444.01199999999989</v>
      </c>
      <c r="V437" s="69">
        <f t="shared" si="346"/>
        <v>466.21199999999988</v>
      </c>
      <c r="W437" s="69">
        <f t="shared" si="346"/>
        <v>488.41199999999986</v>
      </c>
      <c r="X437" s="69">
        <f t="shared" si="346"/>
        <v>510.61199999999985</v>
      </c>
      <c r="Y437" s="69">
        <f t="shared" si="346"/>
        <v>532.8119999999999</v>
      </c>
      <c r="Z437" s="69">
        <f t="shared" si="346"/>
        <v>555.01199999999994</v>
      </c>
      <c r="AA437" s="69">
        <f t="shared" si="346"/>
        <v>577.21199999999999</v>
      </c>
      <c r="AB437" s="69">
        <f t="shared" si="346"/>
        <v>599.41200000000003</v>
      </c>
      <c r="AC437" s="69">
        <f t="shared" si="346"/>
        <v>621.61200000000008</v>
      </c>
      <c r="AD437" s="69">
        <f t="shared" si="346"/>
        <v>643.81200000000013</v>
      </c>
      <c r="AE437" s="69">
        <f t="shared" si="346"/>
        <v>666.01200000000017</v>
      </c>
      <c r="AF437" s="69">
        <f t="shared" si="346"/>
        <v>688.21200000000022</v>
      </c>
      <c r="AG437" s="69">
        <f t="shared" si="346"/>
        <v>710.41200000000026</v>
      </c>
      <c r="AH437" s="69">
        <f t="shared" si="346"/>
        <v>732.61200000000031</v>
      </c>
      <c r="AI437" s="69">
        <f t="shared" si="346"/>
        <v>754.81200000000035</v>
      </c>
      <c r="AJ437" s="69">
        <f t="shared" si="346"/>
        <v>777.0120000000004</v>
      </c>
      <c r="AK437" s="69">
        <f t="shared" si="346"/>
        <v>799.21200000000044</v>
      </c>
      <c r="AL437" s="69">
        <f t="shared" si="346"/>
        <v>821.41200000000049</v>
      </c>
      <c r="AM437" s="69">
        <f t="shared" si="346"/>
        <v>843.61200000000053</v>
      </c>
      <c r="AN437" s="69">
        <f t="shared" si="346"/>
        <v>865.81200000000058</v>
      </c>
      <c r="AO437" s="69">
        <f t="shared" si="346"/>
        <v>888.01200000000063</v>
      </c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</row>
    <row r="438" spans="1:70" s="15" customFormat="1" ht="15.95" customHeight="1" outlineLevel="2" x14ac:dyDescent="0.3">
      <c r="A438" s="297">
        <v>13</v>
      </c>
      <c r="B438" s="300" t="s">
        <v>74</v>
      </c>
      <c r="C438" s="46" t="s">
        <v>297</v>
      </c>
      <c r="D438" s="32" t="s">
        <v>78</v>
      </c>
      <c r="E438" s="44" t="s">
        <v>43</v>
      </c>
      <c r="F438" s="62" t="s">
        <v>43</v>
      </c>
      <c r="G438" s="43" t="s">
        <v>30</v>
      </c>
      <c r="H438" s="46">
        <v>1.111</v>
      </c>
      <c r="I438" s="55">
        <v>0.7</v>
      </c>
      <c r="J438" s="69">
        <v>36</v>
      </c>
      <c r="K438" s="238">
        <f t="shared" si="325"/>
        <v>27.997199999999999</v>
      </c>
      <c r="L438" s="69">
        <f t="shared" ref="L438:AM438" si="347">(K438+2.8)</f>
        <v>30.7972</v>
      </c>
      <c r="M438" s="69">
        <f t="shared" si="347"/>
        <v>33.597200000000001</v>
      </c>
      <c r="N438" s="69">
        <f t="shared" si="347"/>
        <v>36.397199999999998</v>
      </c>
      <c r="O438" s="69">
        <f t="shared" si="347"/>
        <v>39.197199999999995</v>
      </c>
      <c r="P438" s="69">
        <f t="shared" si="347"/>
        <v>41.997199999999992</v>
      </c>
      <c r="Q438" s="69">
        <f t="shared" si="347"/>
        <v>44.797199999999989</v>
      </c>
      <c r="R438" s="69">
        <f t="shared" si="347"/>
        <v>47.597199999999987</v>
      </c>
      <c r="S438" s="69">
        <f t="shared" si="347"/>
        <v>50.397199999999984</v>
      </c>
      <c r="T438" s="69">
        <f t="shared" si="347"/>
        <v>53.197199999999981</v>
      </c>
      <c r="U438" s="69">
        <f t="shared" si="347"/>
        <v>55.997199999999978</v>
      </c>
      <c r="V438" s="69">
        <f t="shared" si="347"/>
        <v>58.797199999999975</v>
      </c>
      <c r="W438" s="69">
        <f t="shared" si="347"/>
        <v>61.597199999999972</v>
      </c>
      <c r="X438" s="69">
        <f t="shared" si="347"/>
        <v>64.39719999999997</v>
      </c>
      <c r="Y438" s="69">
        <f t="shared" si="347"/>
        <v>67.197199999999967</v>
      </c>
      <c r="Z438" s="69">
        <f t="shared" si="347"/>
        <v>69.997199999999964</v>
      </c>
      <c r="AA438" s="69">
        <f t="shared" si="347"/>
        <v>72.797199999999961</v>
      </c>
      <c r="AB438" s="69">
        <f t="shared" si="347"/>
        <v>75.597199999999958</v>
      </c>
      <c r="AC438" s="69">
        <f t="shared" si="347"/>
        <v>78.397199999999955</v>
      </c>
      <c r="AD438" s="69">
        <f t="shared" si="347"/>
        <v>81.197199999999953</v>
      </c>
      <c r="AE438" s="69">
        <f t="shared" si="347"/>
        <v>83.99719999999995</v>
      </c>
      <c r="AF438" s="69">
        <f t="shared" si="347"/>
        <v>86.797199999999947</v>
      </c>
      <c r="AG438" s="69">
        <f t="shared" si="347"/>
        <v>89.597199999999944</v>
      </c>
      <c r="AH438" s="69">
        <f t="shared" si="347"/>
        <v>92.397199999999941</v>
      </c>
      <c r="AI438" s="69">
        <f t="shared" si="347"/>
        <v>95.197199999999938</v>
      </c>
      <c r="AJ438" s="69">
        <f t="shared" si="347"/>
        <v>97.997199999999935</v>
      </c>
      <c r="AK438" s="69">
        <f t="shared" si="347"/>
        <v>100.79719999999993</v>
      </c>
      <c r="AL438" s="69">
        <f t="shared" si="347"/>
        <v>103.59719999999993</v>
      </c>
      <c r="AM438" s="69">
        <f t="shared" si="347"/>
        <v>106.39719999999993</v>
      </c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</row>
    <row r="439" spans="1:70" s="15" customFormat="1" ht="15.95" customHeight="1" outlineLevel="2" x14ac:dyDescent="0.3">
      <c r="A439" s="297">
        <v>14</v>
      </c>
      <c r="B439" s="300" t="s">
        <v>74</v>
      </c>
      <c r="C439" s="46" t="s">
        <v>298</v>
      </c>
      <c r="D439" s="32" t="s">
        <v>78</v>
      </c>
      <c r="E439" s="44" t="s">
        <v>43</v>
      </c>
      <c r="F439" s="62" t="s">
        <v>43</v>
      </c>
      <c r="G439" s="43" t="s">
        <v>30</v>
      </c>
      <c r="H439" s="46">
        <v>1.1080000000000001</v>
      </c>
      <c r="I439" s="55">
        <v>0.7</v>
      </c>
      <c r="J439" s="69">
        <v>36</v>
      </c>
      <c r="K439" s="238">
        <f t="shared" si="325"/>
        <v>27.921600000000002</v>
      </c>
      <c r="L439" s="69">
        <f t="shared" ref="L439:AO439" si="348">(K439+2.79)</f>
        <v>30.711600000000001</v>
      </c>
      <c r="M439" s="69">
        <f t="shared" si="348"/>
        <v>33.501600000000003</v>
      </c>
      <c r="N439" s="69">
        <f t="shared" si="348"/>
        <v>36.291600000000003</v>
      </c>
      <c r="O439" s="69">
        <f t="shared" si="348"/>
        <v>39.081600000000002</v>
      </c>
      <c r="P439" s="69">
        <f t="shared" si="348"/>
        <v>41.871600000000001</v>
      </c>
      <c r="Q439" s="69">
        <f t="shared" si="348"/>
        <v>44.6616</v>
      </c>
      <c r="R439" s="69">
        <f t="shared" si="348"/>
        <v>47.451599999999999</v>
      </c>
      <c r="S439" s="69">
        <f t="shared" si="348"/>
        <v>50.241599999999998</v>
      </c>
      <c r="T439" s="69">
        <f t="shared" si="348"/>
        <v>53.031599999999997</v>
      </c>
      <c r="U439" s="69">
        <f t="shared" si="348"/>
        <v>55.821599999999997</v>
      </c>
      <c r="V439" s="69">
        <f t="shared" si="348"/>
        <v>58.611599999999996</v>
      </c>
      <c r="W439" s="69">
        <f t="shared" si="348"/>
        <v>61.401599999999995</v>
      </c>
      <c r="X439" s="69">
        <f t="shared" si="348"/>
        <v>64.191599999999994</v>
      </c>
      <c r="Y439" s="69">
        <f t="shared" si="348"/>
        <v>66.9816</v>
      </c>
      <c r="Z439" s="69">
        <f t="shared" si="348"/>
        <v>69.771600000000007</v>
      </c>
      <c r="AA439" s="69">
        <f t="shared" si="348"/>
        <v>72.561600000000013</v>
      </c>
      <c r="AB439" s="69">
        <f t="shared" si="348"/>
        <v>75.351600000000019</v>
      </c>
      <c r="AC439" s="69">
        <f t="shared" si="348"/>
        <v>78.141600000000025</v>
      </c>
      <c r="AD439" s="69">
        <f t="shared" si="348"/>
        <v>80.931600000000032</v>
      </c>
      <c r="AE439" s="69">
        <f t="shared" si="348"/>
        <v>83.721600000000038</v>
      </c>
      <c r="AF439" s="69">
        <f t="shared" si="348"/>
        <v>86.511600000000044</v>
      </c>
      <c r="AG439" s="69">
        <f t="shared" si="348"/>
        <v>89.30160000000005</v>
      </c>
      <c r="AH439" s="69">
        <f t="shared" si="348"/>
        <v>92.091600000000057</v>
      </c>
      <c r="AI439" s="69">
        <f t="shared" si="348"/>
        <v>94.881600000000063</v>
      </c>
      <c r="AJ439" s="69">
        <f t="shared" si="348"/>
        <v>97.671600000000069</v>
      </c>
      <c r="AK439" s="69">
        <f t="shared" si="348"/>
        <v>100.46160000000008</v>
      </c>
      <c r="AL439" s="69">
        <f t="shared" si="348"/>
        <v>103.25160000000008</v>
      </c>
      <c r="AM439" s="69">
        <f t="shared" si="348"/>
        <v>106.04160000000009</v>
      </c>
      <c r="AN439" s="69">
        <f t="shared" si="348"/>
        <v>108.83160000000009</v>
      </c>
      <c r="AO439" s="69">
        <f t="shared" si="348"/>
        <v>111.6216000000001</v>
      </c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</row>
    <row r="440" spans="1:70" s="15" customFormat="1" ht="15.95" customHeight="1" outlineLevel="2" x14ac:dyDescent="0.3">
      <c r="A440" s="297">
        <v>15</v>
      </c>
      <c r="B440" s="300" t="s">
        <v>74</v>
      </c>
      <c r="C440" s="46" t="s">
        <v>299</v>
      </c>
      <c r="D440" s="32" t="s">
        <v>78</v>
      </c>
      <c r="E440" s="44" t="s">
        <v>43</v>
      </c>
      <c r="F440" s="62" t="s">
        <v>43</v>
      </c>
      <c r="G440" s="43" t="s">
        <v>30</v>
      </c>
      <c r="H440" s="46">
        <v>1.4950000000000001</v>
      </c>
      <c r="I440" s="55">
        <v>0.7</v>
      </c>
      <c r="J440" s="69">
        <v>36</v>
      </c>
      <c r="K440" s="238">
        <f t="shared" si="325"/>
        <v>37.673999999999999</v>
      </c>
      <c r="L440" s="69">
        <f t="shared" ref="L440:AM440" si="349">(K440+3.77)</f>
        <v>41.444000000000003</v>
      </c>
      <c r="M440" s="69">
        <f t="shared" si="349"/>
        <v>45.214000000000006</v>
      </c>
      <c r="N440" s="69">
        <f t="shared" si="349"/>
        <v>48.984000000000009</v>
      </c>
      <c r="O440" s="69">
        <f t="shared" si="349"/>
        <v>52.754000000000012</v>
      </c>
      <c r="P440" s="69">
        <f t="shared" si="349"/>
        <v>56.524000000000015</v>
      </c>
      <c r="Q440" s="69">
        <f t="shared" si="349"/>
        <v>60.294000000000018</v>
      </c>
      <c r="R440" s="69">
        <f t="shared" si="349"/>
        <v>64.064000000000021</v>
      </c>
      <c r="S440" s="69">
        <f t="shared" si="349"/>
        <v>67.834000000000017</v>
      </c>
      <c r="T440" s="69">
        <f t="shared" si="349"/>
        <v>71.604000000000013</v>
      </c>
      <c r="U440" s="69">
        <f t="shared" si="349"/>
        <v>75.374000000000009</v>
      </c>
      <c r="V440" s="69">
        <f t="shared" si="349"/>
        <v>79.144000000000005</v>
      </c>
      <c r="W440" s="69">
        <f t="shared" si="349"/>
        <v>82.914000000000001</v>
      </c>
      <c r="X440" s="69">
        <f t="shared" si="349"/>
        <v>86.683999999999997</v>
      </c>
      <c r="Y440" s="69">
        <f t="shared" si="349"/>
        <v>90.453999999999994</v>
      </c>
      <c r="Z440" s="69">
        <f t="shared" si="349"/>
        <v>94.22399999999999</v>
      </c>
      <c r="AA440" s="69">
        <f t="shared" si="349"/>
        <v>97.993999999999986</v>
      </c>
      <c r="AB440" s="69">
        <f t="shared" si="349"/>
        <v>101.76399999999998</v>
      </c>
      <c r="AC440" s="69">
        <f t="shared" si="349"/>
        <v>105.53399999999998</v>
      </c>
      <c r="AD440" s="69">
        <f t="shared" si="349"/>
        <v>109.30399999999997</v>
      </c>
      <c r="AE440" s="69">
        <f t="shared" si="349"/>
        <v>113.07399999999997</v>
      </c>
      <c r="AF440" s="69">
        <f t="shared" si="349"/>
        <v>116.84399999999997</v>
      </c>
      <c r="AG440" s="69">
        <f t="shared" si="349"/>
        <v>120.61399999999996</v>
      </c>
      <c r="AH440" s="69">
        <f t="shared" si="349"/>
        <v>124.38399999999996</v>
      </c>
      <c r="AI440" s="69">
        <f t="shared" si="349"/>
        <v>128.15399999999997</v>
      </c>
      <c r="AJ440" s="69">
        <f t="shared" si="349"/>
        <v>131.92399999999998</v>
      </c>
      <c r="AK440" s="69">
        <f t="shared" si="349"/>
        <v>135.69399999999999</v>
      </c>
      <c r="AL440" s="69">
        <f t="shared" si="349"/>
        <v>139.464</v>
      </c>
      <c r="AM440" s="69">
        <f t="shared" si="349"/>
        <v>143.23400000000001</v>
      </c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</row>
    <row r="441" spans="1:70" s="15" customFormat="1" ht="15.95" customHeight="1" outlineLevel="2" x14ac:dyDescent="0.3">
      <c r="A441" s="297">
        <v>16</v>
      </c>
      <c r="B441" s="300" t="s">
        <v>74</v>
      </c>
      <c r="C441" s="46" t="s">
        <v>300</v>
      </c>
      <c r="D441" s="32" t="s">
        <v>78</v>
      </c>
      <c r="E441" s="44" t="s">
        <v>43</v>
      </c>
      <c r="F441" s="62" t="s">
        <v>43</v>
      </c>
      <c r="G441" s="43" t="s">
        <v>30</v>
      </c>
      <c r="H441" s="46">
        <v>1.0760000000000001</v>
      </c>
      <c r="I441" s="55">
        <v>0.7</v>
      </c>
      <c r="J441" s="69">
        <v>36</v>
      </c>
      <c r="K441" s="238">
        <f t="shared" si="325"/>
        <v>27.115199999999998</v>
      </c>
      <c r="L441" s="69">
        <f t="shared" ref="L441:AM441" si="350">(K441+2.71)</f>
        <v>29.825199999999999</v>
      </c>
      <c r="M441" s="69">
        <f t="shared" si="350"/>
        <v>32.535199999999996</v>
      </c>
      <c r="N441" s="69">
        <f t="shared" si="350"/>
        <v>35.245199999999997</v>
      </c>
      <c r="O441" s="69">
        <f t="shared" si="350"/>
        <v>37.955199999999998</v>
      </c>
      <c r="P441" s="69">
        <f t="shared" si="350"/>
        <v>40.665199999999999</v>
      </c>
      <c r="Q441" s="69">
        <f t="shared" si="350"/>
        <v>43.3752</v>
      </c>
      <c r="R441" s="69">
        <f t="shared" si="350"/>
        <v>46.0852</v>
      </c>
      <c r="S441" s="69">
        <f t="shared" si="350"/>
        <v>48.795200000000001</v>
      </c>
      <c r="T441" s="69">
        <f t="shared" si="350"/>
        <v>51.505200000000002</v>
      </c>
      <c r="U441" s="69">
        <f t="shared" si="350"/>
        <v>54.215200000000003</v>
      </c>
      <c r="V441" s="69">
        <f t="shared" si="350"/>
        <v>56.925200000000004</v>
      </c>
      <c r="W441" s="69">
        <f t="shared" si="350"/>
        <v>59.635200000000005</v>
      </c>
      <c r="X441" s="69">
        <f t="shared" si="350"/>
        <v>62.345200000000006</v>
      </c>
      <c r="Y441" s="69">
        <f t="shared" si="350"/>
        <v>65.055199999999999</v>
      </c>
      <c r="Z441" s="69">
        <f t="shared" si="350"/>
        <v>67.765199999999993</v>
      </c>
      <c r="AA441" s="69">
        <f t="shared" si="350"/>
        <v>70.475199999999987</v>
      </c>
      <c r="AB441" s="69">
        <f t="shared" si="350"/>
        <v>73.18519999999998</v>
      </c>
      <c r="AC441" s="69">
        <f t="shared" si="350"/>
        <v>75.895199999999974</v>
      </c>
      <c r="AD441" s="69">
        <f t="shared" si="350"/>
        <v>78.605199999999968</v>
      </c>
      <c r="AE441" s="69">
        <f t="shared" si="350"/>
        <v>81.315199999999962</v>
      </c>
      <c r="AF441" s="69">
        <f t="shared" si="350"/>
        <v>84.025199999999955</v>
      </c>
      <c r="AG441" s="69">
        <f t="shared" si="350"/>
        <v>86.735199999999949</v>
      </c>
      <c r="AH441" s="69">
        <f t="shared" si="350"/>
        <v>89.445199999999943</v>
      </c>
      <c r="AI441" s="69">
        <f t="shared" si="350"/>
        <v>92.155199999999937</v>
      </c>
      <c r="AJ441" s="69">
        <f t="shared" si="350"/>
        <v>94.86519999999993</v>
      </c>
      <c r="AK441" s="69">
        <f t="shared" si="350"/>
        <v>97.575199999999924</v>
      </c>
      <c r="AL441" s="69">
        <f t="shared" si="350"/>
        <v>100.28519999999992</v>
      </c>
      <c r="AM441" s="69">
        <f t="shared" si="350"/>
        <v>102.99519999999991</v>
      </c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</row>
    <row r="442" spans="1:70" s="15" customFormat="1" ht="15.95" customHeight="1" outlineLevel="2" x14ac:dyDescent="0.3">
      <c r="A442" s="297">
        <v>17</v>
      </c>
      <c r="B442" s="300" t="s">
        <v>74</v>
      </c>
      <c r="C442" s="46" t="s">
        <v>301</v>
      </c>
      <c r="D442" s="32" t="s">
        <v>399</v>
      </c>
      <c r="E442" s="44" t="s">
        <v>43</v>
      </c>
      <c r="F442" s="62" t="s">
        <v>43</v>
      </c>
      <c r="G442" s="300" t="s">
        <v>107</v>
      </c>
      <c r="H442" s="46">
        <v>2.9540000000000002</v>
      </c>
      <c r="I442" s="55">
        <v>0.7</v>
      </c>
      <c r="J442" s="69">
        <v>36</v>
      </c>
      <c r="K442" s="238">
        <f t="shared" si="325"/>
        <v>74.440799999999996</v>
      </c>
      <c r="L442" s="69">
        <f t="shared" ref="L442:AM442" si="351">(K442+7.44)</f>
        <v>81.880799999999994</v>
      </c>
      <c r="M442" s="69">
        <f t="shared" si="351"/>
        <v>89.320799999999991</v>
      </c>
      <c r="N442" s="69">
        <f t="shared" si="351"/>
        <v>96.760799999999989</v>
      </c>
      <c r="O442" s="69">
        <f t="shared" si="351"/>
        <v>104.20079999999999</v>
      </c>
      <c r="P442" s="69">
        <f t="shared" si="351"/>
        <v>111.64079999999998</v>
      </c>
      <c r="Q442" s="69">
        <f t="shared" si="351"/>
        <v>119.08079999999998</v>
      </c>
      <c r="R442" s="69">
        <f t="shared" si="351"/>
        <v>126.52079999999998</v>
      </c>
      <c r="S442" s="69">
        <f t="shared" si="351"/>
        <v>133.96079999999998</v>
      </c>
      <c r="T442" s="69">
        <f t="shared" si="351"/>
        <v>141.40079999999998</v>
      </c>
      <c r="U442" s="69">
        <f t="shared" si="351"/>
        <v>148.84079999999997</v>
      </c>
      <c r="V442" s="69">
        <f t="shared" si="351"/>
        <v>156.28079999999997</v>
      </c>
      <c r="W442" s="69">
        <f t="shared" si="351"/>
        <v>163.72079999999997</v>
      </c>
      <c r="X442" s="69">
        <f t="shared" si="351"/>
        <v>171.16079999999997</v>
      </c>
      <c r="Y442" s="69">
        <f t="shared" si="351"/>
        <v>178.60079999999996</v>
      </c>
      <c r="Z442" s="69">
        <f t="shared" si="351"/>
        <v>186.04079999999996</v>
      </c>
      <c r="AA442" s="69">
        <f t="shared" si="351"/>
        <v>193.48079999999996</v>
      </c>
      <c r="AB442" s="69">
        <f t="shared" si="351"/>
        <v>200.92079999999996</v>
      </c>
      <c r="AC442" s="69">
        <f t="shared" si="351"/>
        <v>208.36079999999995</v>
      </c>
      <c r="AD442" s="69">
        <f t="shared" si="351"/>
        <v>215.80079999999995</v>
      </c>
      <c r="AE442" s="69">
        <f t="shared" si="351"/>
        <v>223.24079999999995</v>
      </c>
      <c r="AF442" s="69">
        <f t="shared" si="351"/>
        <v>230.68079999999995</v>
      </c>
      <c r="AG442" s="69">
        <f t="shared" si="351"/>
        <v>238.12079999999995</v>
      </c>
      <c r="AH442" s="69">
        <f t="shared" si="351"/>
        <v>245.56079999999994</v>
      </c>
      <c r="AI442" s="69">
        <f t="shared" si="351"/>
        <v>253.00079999999994</v>
      </c>
      <c r="AJ442" s="69">
        <f t="shared" si="351"/>
        <v>260.44079999999997</v>
      </c>
      <c r="AK442" s="69">
        <f t="shared" si="351"/>
        <v>267.88079999999997</v>
      </c>
      <c r="AL442" s="69">
        <f t="shared" si="351"/>
        <v>275.32079999999996</v>
      </c>
      <c r="AM442" s="69">
        <f t="shared" si="351"/>
        <v>282.76079999999996</v>
      </c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</row>
    <row r="443" spans="1:70" s="15" customFormat="1" ht="15.95" customHeight="1" outlineLevel="2" x14ac:dyDescent="0.3">
      <c r="A443" s="297">
        <v>18</v>
      </c>
      <c r="B443" s="300" t="s">
        <v>74</v>
      </c>
      <c r="C443" s="46" t="s">
        <v>302</v>
      </c>
      <c r="D443" s="32" t="s">
        <v>399</v>
      </c>
      <c r="E443" s="44" t="s">
        <v>43</v>
      </c>
      <c r="F443" s="62" t="s">
        <v>43</v>
      </c>
      <c r="G443" s="300" t="s">
        <v>107</v>
      </c>
      <c r="H443" s="46">
        <v>1.905</v>
      </c>
      <c r="I443" s="55">
        <v>0.7</v>
      </c>
      <c r="J443" s="69">
        <v>36</v>
      </c>
      <c r="K443" s="238">
        <f t="shared" si="325"/>
        <v>48.006</v>
      </c>
      <c r="L443" s="69">
        <f t="shared" ref="L443:AO443" si="352">(K443+4.8)</f>
        <v>52.805999999999997</v>
      </c>
      <c r="M443" s="69">
        <f t="shared" si="352"/>
        <v>57.605999999999995</v>
      </c>
      <c r="N443" s="69">
        <f t="shared" si="352"/>
        <v>62.405999999999992</v>
      </c>
      <c r="O443" s="69">
        <f t="shared" si="352"/>
        <v>67.205999999999989</v>
      </c>
      <c r="P443" s="69">
        <f t="shared" si="352"/>
        <v>72.005999999999986</v>
      </c>
      <c r="Q443" s="69">
        <f t="shared" si="352"/>
        <v>76.805999999999983</v>
      </c>
      <c r="R443" s="69">
        <f t="shared" si="352"/>
        <v>81.60599999999998</v>
      </c>
      <c r="S443" s="69">
        <f t="shared" si="352"/>
        <v>86.405999999999977</v>
      </c>
      <c r="T443" s="69">
        <f t="shared" si="352"/>
        <v>91.205999999999975</v>
      </c>
      <c r="U443" s="69">
        <f t="shared" si="352"/>
        <v>96.005999999999972</v>
      </c>
      <c r="V443" s="69">
        <f t="shared" si="352"/>
        <v>100.80599999999997</v>
      </c>
      <c r="W443" s="69">
        <f t="shared" si="352"/>
        <v>105.60599999999997</v>
      </c>
      <c r="X443" s="69">
        <f t="shared" si="352"/>
        <v>110.40599999999996</v>
      </c>
      <c r="Y443" s="69">
        <f t="shared" si="352"/>
        <v>115.20599999999996</v>
      </c>
      <c r="Z443" s="69">
        <f t="shared" si="352"/>
        <v>120.00599999999996</v>
      </c>
      <c r="AA443" s="69">
        <f t="shared" si="352"/>
        <v>124.80599999999995</v>
      </c>
      <c r="AB443" s="69">
        <f t="shared" si="352"/>
        <v>129.60599999999997</v>
      </c>
      <c r="AC443" s="69">
        <f t="shared" si="352"/>
        <v>134.40599999999998</v>
      </c>
      <c r="AD443" s="69">
        <f t="shared" si="352"/>
        <v>139.20599999999999</v>
      </c>
      <c r="AE443" s="69">
        <f t="shared" si="352"/>
        <v>144.006</v>
      </c>
      <c r="AF443" s="69">
        <f t="shared" si="352"/>
        <v>148.80600000000001</v>
      </c>
      <c r="AG443" s="69">
        <f t="shared" si="352"/>
        <v>153.60600000000002</v>
      </c>
      <c r="AH443" s="69">
        <f t="shared" si="352"/>
        <v>158.40600000000003</v>
      </c>
      <c r="AI443" s="69">
        <f t="shared" si="352"/>
        <v>163.20600000000005</v>
      </c>
      <c r="AJ443" s="69">
        <f t="shared" si="352"/>
        <v>168.00600000000006</v>
      </c>
      <c r="AK443" s="69">
        <f t="shared" si="352"/>
        <v>172.80600000000007</v>
      </c>
      <c r="AL443" s="69">
        <f t="shared" si="352"/>
        <v>177.60600000000008</v>
      </c>
      <c r="AM443" s="69">
        <f t="shared" si="352"/>
        <v>182.40600000000009</v>
      </c>
      <c r="AN443" s="69">
        <f t="shared" si="352"/>
        <v>187.2060000000001</v>
      </c>
      <c r="AO443" s="69">
        <f t="shared" si="352"/>
        <v>192.00600000000011</v>
      </c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</row>
    <row r="444" spans="1:70" s="15" customFormat="1" ht="15.95" customHeight="1" outlineLevel="2" x14ac:dyDescent="0.3">
      <c r="A444" s="297">
        <v>19</v>
      </c>
      <c r="B444" s="300" t="s">
        <v>74</v>
      </c>
      <c r="C444" s="46" t="s">
        <v>303</v>
      </c>
      <c r="D444" s="32" t="s">
        <v>78</v>
      </c>
      <c r="E444" s="44" t="s">
        <v>43</v>
      </c>
      <c r="F444" s="62" t="s">
        <v>43</v>
      </c>
      <c r="G444" s="300" t="s">
        <v>107</v>
      </c>
      <c r="H444" s="46">
        <v>1.143</v>
      </c>
      <c r="I444" s="55">
        <v>0.7</v>
      </c>
      <c r="J444" s="69">
        <v>36</v>
      </c>
      <c r="K444" s="238">
        <f t="shared" si="325"/>
        <v>28.803599999999996</v>
      </c>
      <c r="L444" s="69">
        <f t="shared" ref="L444:AM444" si="353">(K444+2.88)</f>
        <v>31.683599999999995</v>
      </c>
      <c r="M444" s="69">
        <f t="shared" si="353"/>
        <v>34.563599999999994</v>
      </c>
      <c r="N444" s="69">
        <f t="shared" si="353"/>
        <v>37.443599999999996</v>
      </c>
      <c r="O444" s="69">
        <f t="shared" si="353"/>
        <v>40.323599999999999</v>
      </c>
      <c r="P444" s="69">
        <f t="shared" si="353"/>
        <v>43.203600000000002</v>
      </c>
      <c r="Q444" s="69">
        <f t="shared" si="353"/>
        <v>46.083600000000004</v>
      </c>
      <c r="R444" s="69">
        <f t="shared" si="353"/>
        <v>48.963600000000007</v>
      </c>
      <c r="S444" s="69">
        <f t="shared" si="353"/>
        <v>51.843600000000009</v>
      </c>
      <c r="T444" s="69">
        <f t="shared" si="353"/>
        <v>54.723600000000012</v>
      </c>
      <c r="U444" s="69">
        <f t="shared" si="353"/>
        <v>57.603600000000014</v>
      </c>
      <c r="V444" s="69">
        <f t="shared" si="353"/>
        <v>60.483600000000017</v>
      </c>
      <c r="W444" s="69">
        <f t="shared" si="353"/>
        <v>63.363600000000019</v>
      </c>
      <c r="X444" s="69">
        <f t="shared" si="353"/>
        <v>66.243600000000015</v>
      </c>
      <c r="Y444" s="69">
        <f t="shared" si="353"/>
        <v>69.12360000000001</v>
      </c>
      <c r="Z444" s="69">
        <f t="shared" si="353"/>
        <v>72.003600000000006</v>
      </c>
      <c r="AA444" s="69">
        <f t="shared" si="353"/>
        <v>74.883600000000001</v>
      </c>
      <c r="AB444" s="69">
        <f t="shared" si="353"/>
        <v>77.763599999999997</v>
      </c>
      <c r="AC444" s="69">
        <f t="shared" si="353"/>
        <v>80.643599999999992</v>
      </c>
      <c r="AD444" s="69">
        <f t="shared" si="353"/>
        <v>83.523599999999988</v>
      </c>
      <c r="AE444" s="69">
        <f t="shared" si="353"/>
        <v>86.403599999999983</v>
      </c>
      <c r="AF444" s="69">
        <f t="shared" si="353"/>
        <v>89.283599999999979</v>
      </c>
      <c r="AG444" s="69">
        <f t="shared" si="353"/>
        <v>92.163599999999974</v>
      </c>
      <c r="AH444" s="69">
        <f t="shared" si="353"/>
        <v>95.043599999999969</v>
      </c>
      <c r="AI444" s="69">
        <f t="shared" si="353"/>
        <v>97.923599999999965</v>
      </c>
      <c r="AJ444" s="69">
        <f t="shared" si="353"/>
        <v>100.80359999999996</v>
      </c>
      <c r="AK444" s="69">
        <f t="shared" si="353"/>
        <v>103.68359999999996</v>
      </c>
      <c r="AL444" s="69">
        <f t="shared" si="353"/>
        <v>106.56359999999995</v>
      </c>
      <c r="AM444" s="69">
        <f t="shared" si="353"/>
        <v>109.44359999999995</v>
      </c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</row>
    <row r="445" spans="1:70" s="15" customFormat="1" ht="15.95" customHeight="1" outlineLevel="2" x14ac:dyDescent="0.3">
      <c r="A445" s="297">
        <v>20</v>
      </c>
      <c r="B445" s="300" t="s">
        <v>74</v>
      </c>
      <c r="C445" s="46" t="s">
        <v>304</v>
      </c>
      <c r="D445" s="32" t="s">
        <v>78</v>
      </c>
      <c r="E445" s="44" t="s">
        <v>43</v>
      </c>
      <c r="F445" s="62" t="s">
        <v>43</v>
      </c>
      <c r="G445" s="300" t="s">
        <v>107</v>
      </c>
      <c r="H445" s="46">
        <v>1.482</v>
      </c>
      <c r="I445" s="55">
        <v>0.7</v>
      </c>
      <c r="J445" s="69">
        <v>36</v>
      </c>
      <c r="K445" s="238">
        <f t="shared" si="325"/>
        <v>37.346399999999996</v>
      </c>
      <c r="L445" s="69">
        <f t="shared" ref="L445:AM445" si="354">(K445+3.74)</f>
        <v>41.086399999999998</v>
      </c>
      <c r="M445" s="69">
        <f t="shared" si="354"/>
        <v>44.8264</v>
      </c>
      <c r="N445" s="69">
        <f t="shared" si="354"/>
        <v>48.566400000000002</v>
      </c>
      <c r="O445" s="69">
        <f t="shared" si="354"/>
        <v>52.306400000000004</v>
      </c>
      <c r="P445" s="69">
        <f t="shared" si="354"/>
        <v>56.046400000000006</v>
      </c>
      <c r="Q445" s="69">
        <f t="shared" si="354"/>
        <v>59.786400000000008</v>
      </c>
      <c r="R445" s="69">
        <f t="shared" si="354"/>
        <v>63.52640000000001</v>
      </c>
      <c r="S445" s="69">
        <f t="shared" si="354"/>
        <v>67.266400000000004</v>
      </c>
      <c r="T445" s="69">
        <f t="shared" si="354"/>
        <v>71.006399999999999</v>
      </c>
      <c r="U445" s="69">
        <f t="shared" si="354"/>
        <v>74.746399999999994</v>
      </c>
      <c r="V445" s="69">
        <f t="shared" si="354"/>
        <v>78.486399999999989</v>
      </c>
      <c r="W445" s="69">
        <f t="shared" si="354"/>
        <v>82.226399999999984</v>
      </c>
      <c r="X445" s="69">
        <f t="shared" si="354"/>
        <v>85.966399999999979</v>
      </c>
      <c r="Y445" s="69">
        <f t="shared" si="354"/>
        <v>89.706399999999974</v>
      </c>
      <c r="Z445" s="69">
        <f t="shared" si="354"/>
        <v>93.446399999999969</v>
      </c>
      <c r="AA445" s="69">
        <f t="shared" si="354"/>
        <v>97.186399999999963</v>
      </c>
      <c r="AB445" s="69">
        <f t="shared" si="354"/>
        <v>100.92639999999996</v>
      </c>
      <c r="AC445" s="69">
        <f t="shared" si="354"/>
        <v>104.66639999999995</v>
      </c>
      <c r="AD445" s="69">
        <f t="shared" si="354"/>
        <v>108.40639999999995</v>
      </c>
      <c r="AE445" s="69">
        <f t="shared" si="354"/>
        <v>112.14639999999994</v>
      </c>
      <c r="AF445" s="69">
        <f t="shared" si="354"/>
        <v>115.88639999999994</v>
      </c>
      <c r="AG445" s="69">
        <f t="shared" si="354"/>
        <v>119.62639999999993</v>
      </c>
      <c r="AH445" s="69">
        <f t="shared" si="354"/>
        <v>123.36639999999993</v>
      </c>
      <c r="AI445" s="69">
        <f t="shared" si="354"/>
        <v>127.10639999999992</v>
      </c>
      <c r="AJ445" s="69">
        <f t="shared" si="354"/>
        <v>130.84639999999993</v>
      </c>
      <c r="AK445" s="69">
        <f t="shared" si="354"/>
        <v>134.58639999999994</v>
      </c>
      <c r="AL445" s="69">
        <f t="shared" si="354"/>
        <v>138.32639999999995</v>
      </c>
      <c r="AM445" s="69">
        <f t="shared" si="354"/>
        <v>142.06639999999996</v>
      </c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</row>
    <row r="446" spans="1:70" s="15" customFormat="1" ht="15.95" customHeight="1" outlineLevel="2" x14ac:dyDescent="0.3">
      <c r="A446" s="297">
        <v>21</v>
      </c>
      <c r="B446" s="300" t="s">
        <v>74</v>
      </c>
      <c r="C446" s="46" t="s">
        <v>305</v>
      </c>
      <c r="D446" s="32" t="s">
        <v>78</v>
      </c>
      <c r="E446" s="44" t="s">
        <v>43</v>
      </c>
      <c r="F446" s="62" t="s">
        <v>43</v>
      </c>
      <c r="G446" s="300" t="s">
        <v>107</v>
      </c>
      <c r="H446" s="46">
        <v>1.704</v>
      </c>
      <c r="I446" s="55">
        <v>0.7</v>
      </c>
      <c r="J446" s="69">
        <v>36</v>
      </c>
      <c r="K446" s="238">
        <f t="shared" si="325"/>
        <v>42.940799999999996</v>
      </c>
      <c r="L446" s="69">
        <f t="shared" ref="L446:AO446" si="355">(K446+4.29)</f>
        <v>47.230799999999995</v>
      </c>
      <c r="M446" s="69">
        <f t="shared" si="355"/>
        <v>51.520799999999994</v>
      </c>
      <c r="N446" s="69">
        <f t="shared" si="355"/>
        <v>55.810799999999993</v>
      </c>
      <c r="O446" s="69">
        <f t="shared" si="355"/>
        <v>60.100799999999992</v>
      </c>
      <c r="P446" s="69">
        <f t="shared" si="355"/>
        <v>64.390799999999999</v>
      </c>
      <c r="Q446" s="69">
        <f t="shared" si="355"/>
        <v>68.680800000000005</v>
      </c>
      <c r="R446" s="69">
        <f t="shared" si="355"/>
        <v>72.970800000000011</v>
      </c>
      <c r="S446" s="69">
        <f t="shared" si="355"/>
        <v>77.260800000000017</v>
      </c>
      <c r="T446" s="69">
        <f t="shared" si="355"/>
        <v>81.550800000000024</v>
      </c>
      <c r="U446" s="69">
        <f t="shared" si="355"/>
        <v>85.84080000000003</v>
      </c>
      <c r="V446" s="69">
        <f t="shared" si="355"/>
        <v>90.130800000000036</v>
      </c>
      <c r="W446" s="69">
        <f t="shared" si="355"/>
        <v>94.420800000000042</v>
      </c>
      <c r="X446" s="69">
        <f t="shared" si="355"/>
        <v>98.710800000000049</v>
      </c>
      <c r="Y446" s="69">
        <f t="shared" si="355"/>
        <v>103.00080000000005</v>
      </c>
      <c r="Z446" s="69">
        <f t="shared" si="355"/>
        <v>107.29080000000006</v>
      </c>
      <c r="AA446" s="69">
        <f t="shared" si="355"/>
        <v>111.58080000000007</v>
      </c>
      <c r="AB446" s="69">
        <f t="shared" si="355"/>
        <v>115.87080000000007</v>
      </c>
      <c r="AC446" s="69">
        <f t="shared" si="355"/>
        <v>120.16080000000008</v>
      </c>
      <c r="AD446" s="69">
        <f t="shared" si="355"/>
        <v>124.45080000000009</v>
      </c>
      <c r="AE446" s="69">
        <f t="shared" si="355"/>
        <v>128.74080000000009</v>
      </c>
      <c r="AF446" s="69">
        <f t="shared" si="355"/>
        <v>133.03080000000008</v>
      </c>
      <c r="AG446" s="69">
        <f t="shared" si="355"/>
        <v>137.32080000000008</v>
      </c>
      <c r="AH446" s="69">
        <f t="shared" si="355"/>
        <v>141.61080000000007</v>
      </c>
      <c r="AI446" s="69">
        <f t="shared" si="355"/>
        <v>145.90080000000006</v>
      </c>
      <c r="AJ446" s="69">
        <f t="shared" si="355"/>
        <v>150.19080000000005</v>
      </c>
      <c r="AK446" s="69">
        <f t="shared" si="355"/>
        <v>154.48080000000004</v>
      </c>
      <c r="AL446" s="69">
        <f t="shared" si="355"/>
        <v>158.77080000000004</v>
      </c>
      <c r="AM446" s="69">
        <f t="shared" si="355"/>
        <v>163.06080000000003</v>
      </c>
      <c r="AN446" s="69">
        <f t="shared" si="355"/>
        <v>167.35080000000002</v>
      </c>
      <c r="AO446" s="69">
        <f t="shared" si="355"/>
        <v>171.64080000000001</v>
      </c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</row>
    <row r="447" spans="1:70" s="15" customFormat="1" ht="15.95" customHeight="1" outlineLevel="2" x14ac:dyDescent="0.3">
      <c r="A447" s="297">
        <v>22</v>
      </c>
      <c r="B447" s="300" t="s">
        <v>74</v>
      </c>
      <c r="C447" s="46" t="s">
        <v>306</v>
      </c>
      <c r="D447" s="32" t="s">
        <v>78</v>
      </c>
      <c r="E447" s="44" t="s">
        <v>43</v>
      </c>
      <c r="F447" s="62" t="s">
        <v>43</v>
      </c>
      <c r="G447" s="55" t="s">
        <v>107</v>
      </c>
      <c r="H447" s="46">
        <v>1.4379999999999999</v>
      </c>
      <c r="I447" s="55">
        <v>0.7</v>
      </c>
      <c r="J447" s="69">
        <v>36</v>
      </c>
      <c r="K447" s="238">
        <f t="shared" si="325"/>
        <v>36.2376</v>
      </c>
      <c r="L447" s="69">
        <f t="shared" ref="L447:AM447" si="356">(K447+3.62)</f>
        <v>39.857599999999998</v>
      </c>
      <c r="M447" s="69">
        <f t="shared" si="356"/>
        <v>43.477599999999995</v>
      </c>
      <c r="N447" s="69">
        <f t="shared" si="356"/>
        <v>47.097599999999993</v>
      </c>
      <c r="O447" s="69">
        <f t="shared" si="356"/>
        <v>50.71759999999999</v>
      </c>
      <c r="P447" s="69">
        <f t="shared" si="356"/>
        <v>54.337599999999988</v>
      </c>
      <c r="Q447" s="69">
        <f t="shared" si="356"/>
        <v>57.957599999999985</v>
      </c>
      <c r="R447" s="69">
        <f t="shared" si="356"/>
        <v>61.577599999999983</v>
      </c>
      <c r="S447" s="69">
        <f t="shared" si="356"/>
        <v>65.19759999999998</v>
      </c>
      <c r="T447" s="69">
        <f t="shared" si="356"/>
        <v>68.817599999999985</v>
      </c>
      <c r="U447" s="69">
        <f t="shared" si="356"/>
        <v>72.437599999999989</v>
      </c>
      <c r="V447" s="69">
        <f t="shared" si="356"/>
        <v>76.057599999999994</v>
      </c>
      <c r="W447" s="69">
        <f t="shared" si="356"/>
        <v>79.677599999999998</v>
      </c>
      <c r="X447" s="69">
        <f t="shared" si="356"/>
        <v>83.297600000000003</v>
      </c>
      <c r="Y447" s="69">
        <f t="shared" si="356"/>
        <v>86.917600000000007</v>
      </c>
      <c r="Z447" s="69">
        <f t="shared" si="356"/>
        <v>90.537600000000012</v>
      </c>
      <c r="AA447" s="69">
        <f t="shared" si="356"/>
        <v>94.157600000000016</v>
      </c>
      <c r="AB447" s="69">
        <f t="shared" si="356"/>
        <v>97.777600000000021</v>
      </c>
      <c r="AC447" s="69">
        <f t="shared" si="356"/>
        <v>101.39760000000003</v>
      </c>
      <c r="AD447" s="69">
        <f t="shared" si="356"/>
        <v>105.01760000000003</v>
      </c>
      <c r="AE447" s="69">
        <f t="shared" si="356"/>
        <v>108.63760000000003</v>
      </c>
      <c r="AF447" s="69">
        <f t="shared" si="356"/>
        <v>112.25760000000004</v>
      </c>
      <c r="AG447" s="69">
        <f t="shared" si="356"/>
        <v>115.87760000000004</v>
      </c>
      <c r="AH447" s="69">
        <f t="shared" si="356"/>
        <v>119.49760000000005</v>
      </c>
      <c r="AI447" s="69">
        <f t="shared" si="356"/>
        <v>123.11760000000005</v>
      </c>
      <c r="AJ447" s="69">
        <f t="shared" si="356"/>
        <v>126.73760000000006</v>
      </c>
      <c r="AK447" s="69">
        <f t="shared" si="356"/>
        <v>130.35760000000005</v>
      </c>
      <c r="AL447" s="69">
        <f t="shared" si="356"/>
        <v>133.97760000000005</v>
      </c>
      <c r="AM447" s="69">
        <f t="shared" si="356"/>
        <v>137.59760000000006</v>
      </c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</row>
    <row r="448" spans="1:70" s="15" customFormat="1" ht="15.95" customHeight="1" outlineLevel="2" x14ac:dyDescent="0.3">
      <c r="A448" s="297">
        <v>23</v>
      </c>
      <c r="B448" s="300" t="s">
        <v>74</v>
      </c>
      <c r="C448" s="29" t="s">
        <v>225</v>
      </c>
      <c r="D448" s="32" t="s">
        <v>78</v>
      </c>
      <c r="E448" s="33" t="s">
        <v>29</v>
      </c>
      <c r="F448" s="42" t="s">
        <v>43</v>
      </c>
      <c r="G448" s="300" t="s">
        <v>107</v>
      </c>
      <c r="H448" s="32">
        <v>9.3629999999999995</v>
      </c>
      <c r="I448" s="55">
        <v>0.7</v>
      </c>
      <c r="J448" s="69">
        <v>36</v>
      </c>
      <c r="K448" s="238">
        <f t="shared" si="325"/>
        <v>235.94759999999997</v>
      </c>
      <c r="L448" s="69">
        <f t="shared" ref="L448:AM448" si="357">(K448+23.6)</f>
        <v>259.54759999999999</v>
      </c>
      <c r="M448" s="69">
        <f t="shared" si="357"/>
        <v>283.14760000000001</v>
      </c>
      <c r="N448" s="69">
        <f t="shared" si="357"/>
        <v>306.74760000000003</v>
      </c>
      <c r="O448" s="69">
        <f t="shared" si="357"/>
        <v>330.34760000000006</v>
      </c>
      <c r="P448" s="69">
        <f t="shared" si="357"/>
        <v>353.94760000000008</v>
      </c>
      <c r="Q448" s="69">
        <f t="shared" si="357"/>
        <v>377.5476000000001</v>
      </c>
      <c r="R448" s="69">
        <f t="shared" si="357"/>
        <v>401.14760000000012</v>
      </c>
      <c r="S448" s="69">
        <f t="shared" si="357"/>
        <v>424.74760000000015</v>
      </c>
      <c r="T448" s="69">
        <f t="shared" si="357"/>
        <v>448.34760000000017</v>
      </c>
      <c r="U448" s="69">
        <f t="shared" si="357"/>
        <v>471.94760000000019</v>
      </c>
      <c r="V448" s="69">
        <f t="shared" si="357"/>
        <v>495.54760000000022</v>
      </c>
      <c r="W448" s="69">
        <f t="shared" si="357"/>
        <v>519.14760000000024</v>
      </c>
      <c r="X448" s="69">
        <f t="shared" si="357"/>
        <v>542.74760000000026</v>
      </c>
      <c r="Y448" s="69">
        <f t="shared" si="357"/>
        <v>566.34760000000028</v>
      </c>
      <c r="Z448" s="69">
        <f t="shared" si="357"/>
        <v>589.94760000000031</v>
      </c>
      <c r="AA448" s="69">
        <f t="shared" si="357"/>
        <v>613.54760000000033</v>
      </c>
      <c r="AB448" s="69">
        <f t="shared" si="357"/>
        <v>637.14760000000035</v>
      </c>
      <c r="AC448" s="69">
        <f t="shared" si="357"/>
        <v>660.74760000000038</v>
      </c>
      <c r="AD448" s="69">
        <f t="shared" si="357"/>
        <v>684.3476000000004</v>
      </c>
      <c r="AE448" s="69">
        <f t="shared" si="357"/>
        <v>707.94760000000042</v>
      </c>
      <c r="AF448" s="69">
        <f t="shared" si="357"/>
        <v>731.54760000000044</v>
      </c>
      <c r="AG448" s="69">
        <f t="shared" si="357"/>
        <v>755.14760000000047</v>
      </c>
      <c r="AH448" s="69">
        <f t="shared" si="357"/>
        <v>778.74760000000049</v>
      </c>
      <c r="AI448" s="69">
        <f t="shared" si="357"/>
        <v>802.34760000000051</v>
      </c>
      <c r="AJ448" s="69">
        <f t="shared" si="357"/>
        <v>825.94760000000053</v>
      </c>
      <c r="AK448" s="69">
        <f t="shared" si="357"/>
        <v>849.54760000000056</v>
      </c>
      <c r="AL448" s="69">
        <f t="shared" si="357"/>
        <v>873.14760000000058</v>
      </c>
      <c r="AM448" s="69">
        <f t="shared" si="357"/>
        <v>896.7476000000006</v>
      </c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</row>
    <row r="449" spans="1:70" s="15" customFormat="1" ht="15.95" customHeight="1" outlineLevel="2" x14ac:dyDescent="0.3">
      <c r="A449" s="297">
        <v>24</v>
      </c>
      <c r="B449" s="300" t="s">
        <v>74</v>
      </c>
      <c r="C449" s="46" t="s">
        <v>307</v>
      </c>
      <c r="D449" s="32" t="s">
        <v>78</v>
      </c>
      <c r="E449" s="44" t="s">
        <v>43</v>
      </c>
      <c r="F449" s="42" t="s">
        <v>43</v>
      </c>
      <c r="G449" s="300" t="s">
        <v>107</v>
      </c>
      <c r="H449" s="46">
        <v>1.135</v>
      </c>
      <c r="I449" s="55">
        <v>0.7</v>
      </c>
      <c r="J449" s="69">
        <v>36</v>
      </c>
      <c r="K449" s="238">
        <f t="shared" si="325"/>
        <v>28.602</v>
      </c>
      <c r="L449" s="69">
        <f t="shared" ref="L449:AO449" si="358">(K449+2.86)</f>
        <v>31.462</v>
      </c>
      <c r="M449" s="69">
        <f t="shared" si="358"/>
        <v>34.322000000000003</v>
      </c>
      <c r="N449" s="69">
        <f t="shared" si="358"/>
        <v>37.182000000000002</v>
      </c>
      <c r="O449" s="69">
        <f t="shared" si="358"/>
        <v>40.042000000000002</v>
      </c>
      <c r="P449" s="69">
        <f t="shared" si="358"/>
        <v>42.902000000000001</v>
      </c>
      <c r="Q449" s="69">
        <f t="shared" si="358"/>
        <v>45.762</v>
      </c>
      <c r="R449" s="69">
        <f t="shared" si="358"/>
        <v>48.622</v>
      </c>
      <c r="S449" s="69">
        <f t="shared" si="358"/>
        <v>51.481999999999999</v>
      </c>
      <c r="T449" s="69">
        <f t="shared" si="358"/>
        <v>54.341999999999999</v>
      </c>
      <c r="U449" s="69">
        <f t="shared" si="358"/>
        <v>57.201999999999998</v>
      </c>
      <c r="V449" s="69">
        <f t="shared" si="358"/>
        <v>60.061999999999998</v>
      </c>
      <c r="W449" s="69">
        <f t="shared" si="358"/>
        <v>62.921999999999997</v>
      </c>
      <c r="X449" s="69">
        <f t="shared" si="358"/>
        <v>65.781999999999996</v>
      </c>
      <c r="Y449" s="69">
        <f t="shared" si="358"/>
        <v>68.641999999999996</v>
      </c>
      <c r="Z449" s="69">
        <f t="shared" si="358"/>
        <v>71.501999999999995</v>
      </c>
      <c r="AA449" s="69">
        <f t="shared" si="358"/>
        <v>74.361999999999995</v>
      </c>
      <c r="AB449" s="69">
        <f t="shared" si="358"/>
        <v>77.221999999999994</v>
      </c>
      <c r="AC449" s="69">
        <f t="shared" si="358"/>
        <v>80.081999999999994</v>
      </c>
      <c r="AD449" s="69">
        <f t="shared" si="358"/>
        <v>82.941999999999993</v>
      </c>
      <c r="AE449" s="69">
        <f t="shared" si="358"/>
        <v>85.801999999999992</v>
      </c>
      <c r="AF449" s="69">
        <f t="shared" si="358"/>
        <v>88.661999999999992</v>
      </c>
      <c r="AG449" s="69">
        <f t="shared" si="358"/>
        <v>91.521999999999991</v>
      </c>
      <c r="AH449" s="69">
        <f t="shared" si="358"/>
        <v>94.381999999999991</v>
      </c>
      <c r="AI449" s="69">
        <f t="shared" si="358"/>
        <v>97.24199999999999</v>
      </c>
      <c r="AJ449" s="69">
        <f t="shared" si="358"/>
        <v>100.10199999999999</v>
      </c>
      <c r="AK449" s="69">
        <f t="shared" si="358"/>
        <v>102.96199999999999</v>
      </c>
      <c r="AL449" s="69">
        <f t="shared" si="358"/>
        <v>105.82199999999999</v>
      </c>
      <c r="AM449" s="69">
        <f t="shared" si="358"/>
        <v>108.68199999999999</v>
      </c>
      <c r="AN449" s="69">
        <f t="shared" si="358"/>
        <v>111.54199999999999</v>
      </c>
      <c r="AO449" s="69">
        <f t="shared" si="358"/>
        <v>114.40199999999999</v>
      </c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</row>
    <row r="450" spans="1:70" s="15" customFormat="1" ht="15.95" customHeight="1" outlineLevel="2" x14ac:dyDescent="0.3">
      <c r="A450" s="297">
        <v>25</v>
      </c>
      <c r="B450" s="300" t="s">
        <v>74</v>
      </c>
      <c r="C450" s="46" t="s">
        <v>308</v>
      </c>
      <c r="D450" s="32" t="s">
        <v>78</v>
      </c>
      <c r="E450" s="44" t="s">
        <v>43</v>
      </c>
      <c r="F450" s="42" t="s">
        <v>43</v>
      </c>
      <c r="G450" s="300" t="s">
        <v>107</v>
      </c>
      <c r="H450" s="46">
        <v>1.4279999999999999</v>
      </c>
      <c r="I450" s="55">
        <v>0.7</v>
      </c>
      <c r="J450" s="69">
        <v>36</v>
      </c>
      <c r="K450" s="238">
        <f t="shared" si="325"/>
        <v>35.985599999999998</v>
      </c>
      <c r="L450" s="69">
        <f t="shared" ref="L450:AO450" si="359">(K450+3.6)</f>
        <v>39.585599999999999</v>
      </c>
      <c r="M450" s="69">
        <f t="shared" si="359"/>
        <v>43.185600000000001</v>
      </c>
      <c r="N450" s="69">
        <f t="shared" si="359"/>
        <v>46.785600000000002</v>
      </c>
      <c r="O450" s="69">
        <f t="shared" si="359"/>
        <v>50.385600000000004</v>
      </c>
      <c r="P450" s="69">
        <f t="shared" si="359"/>
        <v>53.985600000000005</v>
      </c>
      <c r="Q450" s="69">
        <f t="shared" si="359"/>
        <v>57.585600000000007</v>
      </c>
      <c r="R450" s="69">
        <f t="shared" si="359"/>
        <v>61.185600000000008</v>
      </c>
      <c r="S450" s="69">
        <f t="shared" si="359"/>
        <v>64.785600000000002</v>
      </c>
      <c r="T450" s="69">
        <f t="shared" si="359"/>
        <v>68.385599999999997</v>
      </c>
      <c r="U450" s="69">
        <f t="shared" si="359"/>
        <v>71.985599999999991</v>
      </c>
      <c r="V450" s="69">
        <f t="shared" si="359"/>
        <v>75.585599999999985</v>
      </c>
      <c r="W450" s="69">
        <f t="shared" si="359"/>
        <v>79.18559999999998</v>
      </c>
      <c r="X450" s="69">
        <f t="shared" si="359"/>
        <v>82.785599999999974</v>
      </c>
      <c r="Y450" s="69">
        <f t="shared" si="359"/>
        <v>86.385599999999968</v>
      </c>
      <c r="Z450" s="69">
        <f t="shared" si="359"/>
        <v>89.985599999999963</v>
      </c>
      <c r="AA450" s="69">
        <f t="shared" si="359"/>
        <v>93.585599999999957</v>
      </c>
      <c r="AB450" s="69">
        <f t="shared" si="359"/>
        <v>97.185599999999951</v>
      </c>
      <c r="AC450" s="69">
        <f t="shared" si="359"/>
        <v>100.78559999999995</v>
      </c>
      <c r="AD450" s="69">
        <f t="shared" si="359"/>
        <v>104.38559999999994</v>
      </c>
      <c r="AE450" s="69">
        <f t="shared" si="359"/>
        <v>107.98559999999993</v>
      </c>
      <c r="AF450" s="69">
        <f t="shared" si="359"/>
        <v>111.58559999999993</v>
      </c>
      <c r="AG450" s="69">
        <f t="shared" si="359"/>
        <v>115.18559999999992</v>
      </c>
      <c r="AH450" s="69">
        <f t="shared" si="359"/>
        <v>118.78559999999992</v>
      </c>
      <c r="AI450" s="69">
        <f t="shared" si="359"/>
        <v>122.38559999999991</v>
      </c>
      <c r="AJ450" s="69">
        <f t="shared" si="359"/>
        <v>125.98559999999991</v>
      </c>
      <c r="AK450" s="69">
        <f t="shared" si="359"/>
        <v>129.58559999999991</v>
      </c>
      <c r="AL450" s="69">
        <f t="shared" si="359"/>
        <v>133.18559999999991</v>
      </c>
      <c r="AM450" s="69">
        <f t="shared" si="359"/>
        <v>136.7855999999999</v>
      </c>
      <c r="AN450" s="69">
        <f t="shared" si="359"/>
        <v>140.3855999999999</v>
      </c>
      <c r="AO450" s="69">
        <f t="shared" si="359"/>
        <v>143.98559999999989</v>
      </c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</row>
    <row r="451" spans="1:70" s="15" customFormat="1" ht="15.95" customHeight="1" outlineLevel="2" x14ac:dyDescent="0.3">
      <c r="A451" s="297">
        <v>26</v>
      </c>
      <c r="B451" s="300" t="s">
        <v>74</v>
      </c>
      <c r="C451" s="46" t="s">
        <v>309</v>
      </c>
      <c r="D451" s="32" t="s">
        <v>78</v>
      </c>
      <c r="E451" s="44" t="s">
        <v>43</v>
      </c>
      <c r="F451" s="42" t="s">
        <v>43</v>
      </c>
      <c r="G451" s="300" t="s">
        <v>107</v>
      </c>
      <c r="H451" s="46">
        <v>1.248</v>
      </c>
      <c r="I451" s="55">
        <v>0.7</v>
      </c>
      <c r="J451" s="69">
        <v>36</v>
      </c>
      <c r="K451" s="238">
        <f t="shared" si="325"/>
        <v>31.449599999999997</v>
      </c>
      <c r="L451" s="69">
        <f t="shared" ref="L451:AO451" si="360">(K451+3.15)</f>
        <v>34.599599999999995</v>
      </c>
      <c r="M451" s="69">
        <f t="shared" si="360"/>
        <v>37.749599999999994</v>
      </c>
      <c r="N451" s="69">
        <f t="shared" si="360"/>
        <v>40.899599999999992</v>
      </c>
      <c r="O451" s="69">
        <f t="shared" si="360"/>
        <v>44.049599999999991</v>
      </c>
      <c r="P451" s="69">
        <f t="shared" si="360"/>
        <v>47.19959999999999</v>
      </c>
      <c r="Q451" s="69">
        <f t="shared" si="360"/>
        <v>50.349599999999988</v>
      </c>
      <c r="R451" s="69">
        <f t="shared" si="360"/>
        <v>53.499599999999987</v>
      </c>
      <c r="S451" s="69">
        <f t="shared" si="360"/>
        <v>56.649599999999985</v>
      </c>
      <c r="T451" s="69">
        <f t="shared" si="360"/>
        <v>59.799599999999984</v>
      </c>
      <c r="U451" s="69">
        <f t="shared" si="360"/>
        <v>62.949599999999982</v>
      </c>
      <c r="V451" s="69">
        <f t="shared" si="360"/>
        <v>66.099599999999981</v>
      </c>
      <c r="W451" s="69">
        <f t="shared" si="360"/>
        <v>69.249599999999987</v>
      </c>
      <c r="X451" s="69">
        <f t="shared" si="360"/>
        <v>72.399599999999992</v>
      </c>
      <c r="Y451" s="69">
        <f t="shared" si="360"/>
        <v>75.549599999999998</v>
      </c>
      <c r="Z451" s="69">
        <f t="shared" si="360"/>
        <v>78.699600000000004</v>
      </c>
      <c r="AA451" s="69">
        <f t="shared" si="360"/>
        <v>81.849600000000009</v>
      </c>
      <c r="AB451" s="69">
        <f t="shared" si="360"/>
        <v>84.999600000000015</v>
      </c>
      <c r="AC451" s="69">
        <f t="shared" si="360"/>
        <v>88.149600000000021</v>
      </c>
      <c r="AD451" s="69">
        <f t="shared" si="360"/>
        <v>91.299600000000027</v>
      </c>
      <c r="AE451" s="69">
        <f t="shared" si="360"/>
        <v>94.449600000000032</v>
      </c>
      <c r="AF451" s="69">
        <f t="shared" si="360"/>
        <v>97.599600000000038</v>
      </c>
      <c r="AG451" s="69">
        <f t="shared" si="360"/>
        <v>100.74960000000004</v>
      </c>
      <c r="AH451" s="69">
        <f t="shared" si="360"/>
        <v>103.89960000000005</v>
      </c>
      <c r="AI451" s="69">
        <f t="shared" si="360"/>
        <v>107.04960000000005</v>
      </c>
      <c r="AJ451" s="69">
        <f t="shared" si="360"/>
        <v>110.19960000000006</v>
      </c>
      <c r="AK451" s="69">
        <f t="shared" si="360"/>
        <v>113.34960000000007</v>
      </c>
      <c r="AL451" s="69">
        <f t="shared" si="360"/>
        <v>116.49960000000007</v>
      </c>
      <c r="AM451" s="69">
        <f t="shared" si="360"/>
        <v>119.64960000000008</v>
      </c>
      <c r="AN451" s="69">
        <f t="shared" si="360"/>
        <v>122.79960000000008</v>
      </c>
      <c r="AO451" s="69">
        <f t="shared" si="360"/>
        <v>125.94960000000009</v>
      </c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</row>
    <row r="452" spans="1:70" s="15" customFormat="1" ht="15.95" customHeight="1" outlineLevel="2" x14ac:dyDescent="0.3">
      <c r="A452" s="297">
        <v>27</v>
      </c>
      <c r="B452" s="300" t="s">
        <v>74</v>
      </c>
      <c r="C452" s="46" t="s">
        <v>310</v>
      </c>
      <c r="D452" s="32" t="s">
        <v>78</v>
      </c>
      <c r="E452" s="44" t="s">
        <v>43</v>
      </c>
      <c r="F452" s="42" t="s">
        <v>43</v>
      </c>
      <c r="G452" s="300" t="s">
        <v>107</v>
      </c>
      <c r="H452" s="46">
        <v>1.274</v>
      </c>
      <c r="I452" s="55">
        <v>0.7</v>
      </c>
      <c r="J452" s="69">
        <v>36</v>
      </c>
      <c r="K452" s="238">
        <f t="shared" si="325"/>
        <v>32.104799999999997</v>
      </c>
      <c r="L452" s="69">
        <f t="shared" ref="L452:AO452" si="361">(K452+3.21)</f>
        <v>35.314799999999998</v>
      </c>
      <c r="M452" s="69">
        <f t="shared" si="361"/>
        <v>38.524799999999999</v>
      </c>
      <c r="N452" s="69">
        <f t="shared" si="361"/>
        <v>41.7348</v>
      </c>
      <c r="O452" s="69">
        <f t="shared" si="361"/>
        <v>44.944800000000001</v>
      </c>
      <c r="P452" s="69">
        <f t="shared" si="361"/>
        <v>48.154800000000002</v>
      </c>
      <c r="Q452" s="69">
        <f t="shared" si="361"/>
        <v>51.364800000000002</v>
      </c>
      <c r="R452" s="69">
        <f t="shared" si="361"/>
        <v>54.574800000000003</v>
      </c>
      <c r="S452" s="69">
        <f t="shared" si="361"/>
        <v>57.784800000000004</v>
      </c>
      <c r="T452" s="69">
        <f t="shared" si="361"/>
        <v>60.994800000000005</v>
      </c>
      <c r="U452" s="69">
        <f t="shared" si="361"/>
        <v>64.204800000000006</v>
      </c>
      <c r="V452" s="69">
        <f t="shared" si="361"/>
        <v>67.4148</v>
      </c>
      <c r="W452" s="69">
        <f t="shared" si="361"/>
        <v>70.624799999999993</v>
      </c>
      <c r="X452" s="69">
        <f t="shared" si="361"/>
        <v>73.834799999999987</v>
      </c>
      <c r="Y452" s="69">
        <f t="shared" si="361"/>
        <v>77.044799999999981</v>
      </c>
      <c r="Z452" s="69">
        <f t="shared" si="361"/>
        <v>80.254799999999975</v>
      </c>
      <c r="AA452" s="69">
        <f t="shared" si="361"/>
        <v>83.464799999999968</v>
      </c>
      <c r="AB452" s="69">
        <f t="shared" si="361"/>
        <v>86.674799999999962</v>
      </c>
      <c r="AC452" s="69">
        <f t="shared" si="361"/>
        <v>89.884799999999956</v>
      </c>
      <c r="AD452" s="69">
        <f t="shared" si="361"/>
        <v>93.09479999999995</v>
      </c>
      <c r="AE452" s="69">
        <f t="shared" si="361"/>
        <v>96.304799999999943</v>
      </c>
      <c r="AF452" s="69">
        <f t="shared" si="361"/>
        <v>99.514799999999937</v>
      </c>
      <c r="AG452" s="69">
        <f t="shared" si="361"/>
        <v>102.72479999999993</v>
      </c>
      <c r="AH452" s="69">
        <f t="shared" si="361"/>
        <v>105.93479999999992</v>
      </c>
      <c r="AI452" s="69">
        <f t="shared" si="361"/>
        <v>109.14479999999992</v>
      </c>
      <c r="AJ452" s="69">
        <f t="shared" si="361"/>
        <v>112.35479999999991</v>
      </c>
      <c r="AK452" s="69">
        <f t="shared" si="361"/>
        <v>115.56479999999991</v>
      </c>
      <c r="AL452" s="69">
        <f t="shared" si="361"/>
        <v>118.7747999999999</v>
      </c>
      <c r="AM452" s="69">
        <f t="shared" si="361"/>
        <v>121.98479999999989</v>
      </c>
      <c r="AN452" s="69">
        <f t="shared" si="361"/>
        <v>125.19479999999989</v>
      </c>
      <c r="AO452" s="69">
        <f t="shared" si="361"/>
        <v>128.40479999999988</v>
      </c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</row>
    <row r="453" spans="1:70" s="15" customFormat="1" ht="15.95" customHeight="1" outlineLevel="2" x14ac:dyDescent="0.3">
      <c r="A453" s="297">
        <v>28</v>
      </c>
      <c r="B453" s="300" t="s">
        <v>74</v>
      </c>
      <c r="C453" s="29" t="s">
        <v>226</v>
      </c>
      <c r="D453" s="32" t="s">
        <v>78</v>
      </c>
      <c r="E453" s="33" t="s">
        <v>29</v>
      </c>
      <c r="F453" s="62" t="s">
        <v>43</v>
      </c>
      <c r="G453" s="55" t="s">
        <v>107</v>
      </c>
      <c r="H453" s="119">
        <v>15.1</v>
      </c>
      <c r="I453" s="55">
        <v>1.2</v>
      </c>
      <c r="J453" s="69">
        <v>36</v>
      </c>
      <c r="K453" s="238">
        <f t="shared" si="325"/>
        <v>652.31999999999994</v>
      </c>
      <c r="L453" s="69">
        <f t="shared" ref="L453:Z453" si="362">(K453+65.23)</f>
        <v>717.55</v>
      </c>
      <c r="M453" s="69">
        <f t="shared" si="362"/>
        <v>782.78</v>
      </c>
      <c r="N453" s="69">
        <f t="shared" si="362"/>
        <v>848.01</v>
      </c>
      <c r="O453" s="69">
        <f t="shared" si="362"/>
        <v>913.24</v>
      </c>
      <c r="P453" s="69">
        <f t="shared" si="362"/>
        <v>978.47</v>
      </c>
      <c r="Q453" s="69">
        <f t="shared" si="362"/>
        <v>1043.7</v>
      </c>
      <c r="R453" s="69">
        <f t="shared" si="362"/>
        <v>1108.93</v>
      </c>
      <c r="S453" s="69">
        <f t="shared" si="362"/>
        <v>1174.1600000000001</v>
      </c>
      <c r="T453" s="69">
        <f t="shared" si="362"/>
        <v>1239.3900000000001</v>
      </c>
      <c r="U453" s="69">
        <f t="shared" si="362"/>
        <v>1304.6200000000001</v>
      </c>
      <c r="V453" s="69">
        <f t="shared" si="362"/>
        <v>1369.8500000000001</v>
      </c>
      <c r="W453" s="69">
        <f t="shared" si="362"/>
        <v>1435.0800000000002</v>
      </c>
      <c r="X453" s="69">
        <f t="shared" si="362"/>
        <v>1500.3100000000002</v>
      </c>
      <c r="Y453" s="69">
        <f t="shared" si="362"/>
        <v>1565.5400000000002</v>
      </c>
      <c r="Z453" s="69">
        <f t="shared" si="362"/>
        <v>1630.7700000000002</v>
      </c>
      <c r="AA453" s="9"/>
      <c r="AB453" s="9"/>
      <c r="AC453" s="9"/>
      <c r="AD453" s="9"/>
      <c r="AE453" s="9"/>
      <c r="AF453" s="9"/>
      <c r="AG453" s="9"/>
      <c r="AH453" s="9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</row>
    <row r="454" spans="1:70" s="15" customFormat="1" ht="15.95" customHeight="1" outlineLevel="2" x14ac:dyDescent="0.3">
      <c r="A454" s="297">
        <v>29</v>
      </c>
      <c r="B454" s="300" t="s">
        <v>74</v>
      </c>
      <c r="C454" s="46" t="s">
        <v>616</v>
      </c>
      <c r="D454" s="32" t="s">
        <v>78</v>
      </c>
      <c r="E454" s="32" t="s">
        <v>43</v>
      </c>
      <c r="F454" s="55" t="s">
        <v>43</v>
      </c>
      <c r="G454" s="43" t="s">
        <v>36</v>
      </c>
      <c r="H454" s="32">
        <v>15.702</v>
      </c>
      <c r="I454" s="55">
        <v>1.2</v>
      </c>
      <c r="J454" s="69">
        <v>36</v>
      </c>
      <c r="K454" s="238">
        <f t="shared" si="325"/>
        <v>678.32639999999992</v>
      </c>
      <c r="L454" s="69">
        <f t="shared" ref="L454:Z454" si="363">(K454+67.83)</f>
        <v>746.15639999999996</v>
      </c>
      <c r="M454" s="69">
        <f t="shared" si="363"/>
        <v>813.9864</v>
      </c>
      <c r="N454" s="69">
        <f t="shared" si="363"/>
        <v>881.81640000000004</v>
      </c>
      <c r="O454" s="69">
        <f t="shared" si="363"/>
        <v>949.64640000000009</v>
      </c>
      <c r="P454" s="69">
        <f t="shared" si="363"/>
        <v>1017.4764000000001</v>
      </c>
      <c r="Q454" s="69">
        <f t="shared" si="363"/>
        <v>1085.3064000000002</v>
      </c>
      <c r="R454" s="69">
        <f t="shared" si="363"/>
        <v>1153.1364000000001</v>
      </c>
      <c r="S454" s="69">
        <f t="shared" si="363"/>
        <v>1220.9664</v>
      </c>
      <c r="T454" s="69">
        <f t="shared" si="363"/>
        <v>1288.7963999999999</v>
      </c>
      <c r="U454" s="69">
        <f t="shared" si="363"/>
        <v>1356.6263999999999</v>
      </c>
      <c r="V454" s="69">
        <f t="shared" si="363"/>
        <v>1424.4563999999998</v>
      </c>
      <c r="W454" s="69">
        <f t="shared" si="363"/>
        <v>1492.2863999999997</v>
      </c>
      <c r="X454" s="69">
        <f t="shared" si="363"/>
        <v>1560.1163999999997</v>
      </c>
      <c r="Y454" s="69">
        <f t="shared" si="363"/>
        <v>1627.9463999999996</v>
      </c>
      <c r="Z454" s="69">
        <f t="shared" si="363"/>
        <v>1695.7763999999995</v>
      </c>
      <c r="AA454" s="9"/>
      <c r="AB454" s="9"/>
      <c r="AC454" s="9"/>
      <c r="AD454" s="9"/>
      <c r="AE454" s="9"/>
      <c r="AF454" s="9"/>
      <c r="AG454" s="9"/>
      <c r="AH454" s="9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</row>
    <row r="455" spans="1:70" s="15" customFormat="1" ht="15.95" customHeight="1" outlineLevel="2" x14ac:dyDescent="0.3">
      <c r="A455" s="297">
        <v>30</v>
      </c>
      <c r="B455" s="300" t="s">
        <v>74</v>
      </c>
      <c r="C455" s="46" t="s">
        <v>311</v>
      </c>
      <c r="D455" s="32" t="s">
        <v>400</v>
      </c>
      <c r="E455" s="44" t="s">
        <v>19</v>
      </c>
      <c r="F455" s="62" t="s">
        <v>19</v>
      </c>
      <c r="G455" s="45" t="s">
        <v>30</v>
      </c>
      <c r="H455" s="46">
        <v>2.238</v>
      </c>
      <c r="I455" s="55">
        <v>0.7</v>
      </c>
      <c r="J455" s="69">
        <v>36</v>
      </c>
      <c r="K455" s="238">
        <f t="shared" si="325"/>
        <v>56.397599999999997</v>
      </c>
      <c r="L455" s="69">
        <f t="shared" ref="L455:AK455" si="364">(K455+5.64)</f>
        <v>62.037599999999998</v>
      </c>
      <c r="M455" s="69">
        <f t="shared" si="364"/>
        <v>67.677599999999998</v>
      </c>
      <c r="N455" s="69">
        <f t="shared" si="364"/>
        <v>73.317599999999999</v>
      </c>
      <c r="O455" s="69">
        <f t="shared" si="364"/>
        <v>78.957599999999999</v>
      </c>
      <c r="P455" s="69">
        <f t="shared" si="364"/>
        <v>84.5976</v>
      </c>
      <c r="Q455" s="69">
        <f t="shared" si="364"/>
        <v>90.2376</v>
      </c>
      <c r="R455" s="69">
        <f t="shared" si="364"/>
        <v>95.877600000000001</v>
      </c>
      <c r="S455" s="69">
        <f t="shared" si="364"/>
        <v>101.5176</v>
      </c>
      <c r="T455" s="69">
        <f t="shared" si="364"/>
        <v>107.1576</v>
      </c>
      <c r="U455" s="69">
        <f t="shared" si="364"/>
        <v>112.7976</v>
      </c>
      <c r="V455" s="69">
        <f t="shared" si="364"/>
        <v>118.4376</v>
      </c>
      <c r="W455" s="69">
        <f t="shared" si="364"/>
        <v>124.0776</v>
      </c>
      <c r="X455" s="69">
        <f t="shared" si="364"/>
        <v>129.7176</v>
      </c>
      <c r="Y455" s="69">
        <f t="shared" si="364"/>
        <v>135.35759999999999</v>
      </c>
      <c r="Z455" s="69">
        <f t="shared" si="364"/>
        <v>140.99759999999998</v>
      </c>
      <c r="AA455" s="69">
        <f t="shared" si="364"/>
        <v>146.63759999999996</v>
      </c>
      <c r="AB455" s="69">
        <f t="shared" si="364"/>
        <v>152.27759999999995</v>
      </c>
      <c r="AC455" s="69">
        <f t="shared" si="364"/>
        <v>157.91759999999994</v>
      </c>
      <c r="AD455" s="69">
        <f t="shared" si="364"/>
        <v>163.55759999999992</v>
      </c>
      <c r="AE455" s="69">
        <f t="shared" si="364"/>
        <v>169.19759999999991</v>
      </c>
      <c r="AF455" s="69">
        <f t="shared" si="364"/>
        <v>174.8375999999999</v>
      </c>
      <c r="AG455" s="69">
        <f t="shared" si="364"/>
        <v>180.47759999999988</v>
      </c>
      <c r="AH455" s="69">
        <f t="shared" si="364"/>
        <v>186.11759999999987</v>
      </c>
      <c r="AI455" s="69">
        <f t="shared" si="364"/>
        <v>191.75759999999985</v>
      </c>
      <c r="AJ455" s="69">
        <f t="shared" si="364"/>
        <v>197.39759999999984</v>
      </c>
      <c r="AK455" s="69">
        <f t="shared" si="364"/>
        <v>203.03759999999983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</row>
    <row r="456" spans="1:70" s="15" customFormat="1" ht="15.95" customHeight="1" outlineLevel="2" x14ac:dyDescent="0.3">
      <c r="A456" s="297">
        <v>31</v>
      </c>
      <c r="B456" s="300" t="s">
        <v>74</v>
      </c>
      <c r="C456" s="46" t="s">
        <v>312</v>
      </c>
      <c r="D456" s="32" t="s">
        <v>78</v>
      </c>
      <c r="E456" s="44" t="s">
        <v>43</v>
      </c>
      <c r="F456" s="62" t="s">
        <v>43</v>
      </c>
      <c r="G456" s="55" t="s">
        <v>107</v>
      </c>
      <c r="H456" s="121">
        <v>1.41</v>
      </c>
      <c r="I456" s="55">
        <v>0.7</v>
      </c>
      <c r="J456" s="69">
        <v>36</v>
      </c>
      <c r="K456" s="238">
        <f t="shared" si="325"/>
        <v>35.531999999999996</v>
      </c>
      <c r="L456" s="69">
        <f t="shared" ref="L456:AO456" si="365">(K456+3.55)</f>
        <v>39.081999999999994</v>
      </c>
      <c r="M456" s="69">
        <f t="shared" si="365"/>
        <v>42.631999999999991</v>
      </c>
      <c r="N456" s="69">
        <f t="shared" si="365"/>
        <v>46.181999999999988</v>
      </c>
      <c r="O456" s="69">
        <f t="shared" si="365"/>
        <v>49.731999999999985</v>
      </c>
      <c r="P456" s="69">
        <f t="shared" si="365"/>
        <v>53.281999999999982</v>
      </c>
      <c r="Q456" s="69">
        <f t="shared" si="365"/>
        <v>56.831999999999979</v>
      </c>
      <c r="R456" s="69">
        <f t="shared" si="365"/>
        <v>60.381999999999977</v>
      </c>
      <c r="S456" s="69">
        <f t="shared" si="365"/>
        <v>63.931999999999974</v>
      </c>
      <c r="T456" s="69">
        <f t="shared" si="365"/>
        <v>67.481999999999971</v>
      </c>
      <c r="U456" s="69">
        <f t="shared" si="365"/>
        <v>71.031999999999968</v>
      </c>
      <c r="V456" s="69">
        <f t="shared" si="365"/>
        <v>74.581999999999965</v>
      </c>
      <c r="W456" s="69">
        <f t="shared" si="365"/>
        <v>78.131999999999962</v>
      </c>
      <c r="X456" s="69">
        <f t="shared" si="365"/>
        <v>81.68199999999996</v>
      </c>
      <c r="Y456" s="69">
        <f t="shared" si="365"/>
        <v>85.231999999999957</v>
      </c>
      <c r="Z456" s="69">
        <f t="shared" si="365"/>
        <v>88.781999999999954</v>
      </c>
      <c r="AA456" s="69">
        <f t="shared" si="365"/>
        <v>92.331999999999951</v>
      </c>
      <c r="AB456" s="69">
        <f t="shared" si="365"/>
        <v>95.881999999999948</v>
      </c>
      <c r="AC456" s="69">
        <f t="shared" si="365"/>
        <v>99.431999999999945</v>
      </c>
      <c r="AD456" s="69">
        <f t="shared" si="365"/>
        <v>102.98199999999994</v>
      </c>
      <c r="AE456" s="69">
        <f t="shared" si="365"/>
        <v>106.53199999999994</v>
      </c>
      <c r="AF456" s="69">
        <f t="shared" si="365"/>
        <v>110.08199999999994</v>
      </c>
      <c r="AG456" s="69">
        <f t="shared" si="365"/>
        <v>113.63199999999993</v>
      </c>
      <c r="AH456" s="69">
        <f t="shared" si="365"/>
        <v>117.18199999999993</v>
      </c>
      <c r="AI456" s="69">
        <f t="shared" si="365"/>
        <v>120.73199999999993</v>
      </c>
      <c r="AJ456" s="69">
        <f t="shared" si="365"/>
        <v>124.28199999999993</v>
      </c>
      <c r="AK456" s="69">
        <f t="shared" si="365"/>
        <v>127.83199999999992</v>
      </c>
      <c r="AL456" s="69">
        <f t="shared" si="365"/>
        <v>131.38199999999992</v>
      </c>
      <c r="AM456" s="69">
        <f t="shared" si="365"/>
        <v>134.93199999999993</v>
      </c>
      <c r="AN456" s="69">
        <f t="shared" si="365"/>
        <v>138.48199999999994</v>
      </c>
      <c r="AO456" s="69">
        <f t="shared" si="365"/>
        <v>142.03199999999995</v>
      </c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</row>
    <row r="457" spans="1:70" s="15" customFormat="1" ht="15.95" customHeight="1" outlineLevel="2" x14ac:dyDescent="0.3">
      <c r="A457" s="297">
        <v>32</v>
      </c>
      <c r="B457" s="300" t="s">
        <v>74</v>
      </c>
      <c r="C457" s="46" t="s">
        <v>313</v>
      </c>
      <c r="D457" s="32" t="s">
        <v>78</v>
      </c>
      <c r="E457" s="44" t="s">
        <v>43</v>
      </c>
      <c r="F457" s="62" t="s">
        <v>43</v>
      </c>
      <c r="G457" s="55" t="s">
        <v>107</v>
      </c>
      <c r="H457" s="46">
        <v>4.9989999999999997</v>
      </c>
      <c r="I457" s="55">
        <v>0.7</v>
      </c>
      <c r="J457" s="69">
        <v>36</v>
      </c>
      <c r="K457" s="238">
        <f t="shared" si="325"/>
        <v>125.97479999999997</v>
      </c>
      <c r="L457" s="69">
        <f t="shared" ref="L457:AO457" si="366">(K457+12.6)</f>
        <v>138.57479999999998</v>
      </c>
      <c r="M457" s="69">
        <f t="shared" si="366"/>
        <v>151.17479999999998</v>
      </c>
      <c r="N457" s="69">
        <f t="shared" si="366"/>
        <v>163.77479999999997</v>
      </c>
      <c r="O457" s="69">
        <f t="shared" si="366"/>
        <v>176.37479999999996</v>
      </c>
      <c r="P457" s="69">
        <f t="shared" si="366"/>
        <v>188.97479999999996</v>
      </c>
      <c r="Q457" s="69">
        <f t="shared" si="366"/>
        <v>201.57479999999995</v>
      </c>
      <c r="R457" s="69">
        <f t="shared" si="366"/>
        <v>214.17479999999995</v>
      </c>
      <c r="S457" s="69">
        <f t="shared" si="366"/>
        <v>226.77479999999994</v>
      </c>
      <c r="T457" s="69">
        <f t="shared" si="366"/>
        <v>239.37479999999994</v>
      </c>
      <c r="U457" s="69">
        <f t="shared" si="366"/>
        <v>251.97479999999993</v>
      </c>
      <c r="V457" s="69">
        <f t="shared" si="366"/>
        <v>264.57479999999993</v>
      </c>
      <c r="W457" s="69">
        <f t="shared" si="366"/>
        <v>277.17479999999995</v>
      </c>
      <c r="X457" s="69">
        <f t="shared" si="366"/>
        <v>289.77479999999997</v>
      </c>
      <c r="Y457" s="69">
        <f t="shared" si="366"/>
        <v>302.37479999999999</v>
      </c>
      <c r="Z457" s="69">
        <f t="shared" si="366"/>
        <v>314.97480000000002</v>
      </c>
      <c r="AA457" s="69">
        <f t="shared" si="366"/>
        <v>327.57480000000004</v>
      </c>
      <c r="AB457" s="69">
        <f t="shared" si="366"/>
        <v>340.17480000000006</v>
      </c>
      <c r="AC457" s="69">
        <f t="shared" si="366"/>
        <v>352.77480000000008</v>
      </c>
      <c r="AD457" s="69">
        <f t="shared" si="366"/>
        <v>365.37480000000011</v>
      </c>
      <c r="AE457" s="69">
        <f t="shared" si="366"/>
        <v>377.97480000000013</v>
      </c>
      <c r="AF457" s="69">
        <f t="shared" si="366"/>
        <v>390.57480000000015</v>
      </c>
      <c r="AG457" s="69">
        <f t="shared" si="366"/>
        <v>403.17480000000018</v>
      </c>
      <c r="AH457" s="69">
        <f t="shared" si="366"/>
        <v>415.7748000000002</v>
      </c>
      <c r="AI457" s="69">
        <f t="shared" si="366"/>
        <v>428.37480000000022</v>
      </c>
      <c r="AJ457" s="69">
        <f t="shared" si="366"/>
        <v>440.97480000000024</v>
      </c>
      <c r="AK457" s="69">
        <f t="shared" si="366"/>
        <v>453.57480000000027</v>
      </c>
      <c r="AL457" s="69">
        <f t="shared" si="366"/>
        <v>466.17480000000029</v>
      </c>
      <c r="AM457" s="69">
        <f t="shared" si="366"/>
        <v>478.77480000000031</v>
      </c>
      <c r="AN457" s="69">
        <f t="shared" si="366"/>
        <v>491.37480000000033</v>
      </c>
      <c r="AO457" s="69">
        <f t="shared" si="366"/>
        <v>503.97480000000036</v>
      </c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</row>
    <row r="458" spans="1:70" s="15" customFormat="1" ht="15.95" customHeight="1" outlineLevel="2" x14ac:dyDescent="0.3">
      <c r="A458" s="297">
        <v>33</v>
      </c>
      <c r="B458" s="173" t="s">
        <v>74</v>
      </c>
      <c r="C458" s="46" t="s">
        <v>314</v>
      </c>
      <c r="D458" s="157" t="s">
        <v>78</v>
      </c>
      <c r="E458" s="44" t="s">
        <v>43</v>
      </c>
      <c r="F458" s="42" t="s">
        <v>43</v>
      </c>
      <c r="G458" s="178" t="s">
        <v>107</v>
      </c>
      <c r="H458" s="46">
        <v>1.589</v>
      </c>
      <c r="I458" s="55">
        <v>0.7</v>
      </c>
      <c r="J458" s="69">
        <v>36</v>
      </c>
      <c r="K458" s="238">
        <f t="shared" si="325"/>
        <v>40.042799999999993</v>
      </c>
      <c r="L458" s="69">
        <f t="shared" ref="L458:AR458" si="367">(K458+4)</f>
        <v>44.042799999999993</v>
      </c>
      <c r="M458" s="69">
        <f t="shared" si="367"/>
        <v>48.042799999999993</v>
      </c>
      <c r="N458" s="69">
        <f t="shared" si="367"/>
        <v>52.042799999999993</v>
      </c>
      <c r="O458" s="69">
        <f t="shared" si="367"/>
        <v>56.042799999999993</v>
      </c>
      <c r="P458" s="69">
        <f t="shared" si="367"/>
        <v>60.042799999999993</v>
      </c>
      <c r="Q458" s="69">
        <f t="shared" si="367"/>
        <v>64.0428</v>
      </c>
      <c r="R458" s="69">
        <f t="shared" si="367"/>
        <v>68.0428</v>
      </c>
      <c r="S458" s="69">
        <f t="shared" si="367"/>
        <v>72.0428</v>
      </c>
      <c r="T458" s="69">
        <f t="shared" si="367"/>
        <v>76.0428</v>
      </c>
      <c r="U458" s="69">
        <f t="shared" si="367"/>
        <v>80.0428</v>
      </c>
      <c r="V458" s="69">
        <f t="shared" si="367"/>
        <v>84.0428</v>
      </c>
      <c r="W458" s="69">
        <f t="shared" si="367"/>
        <v>88.0428</v>
      </c>
      <c r="X458" s="69">
        <f t="shared" si="367"/>
        <v>92.0428</v>
      </c>
      <c r="Y458" s="69">
        <f t="shared" si="367"/>
        <v>96.0428</v>
      </c>
      <c r="Z458" s="69">
        <f t="shared" si="367"/>
        <v>100.0428</v>
      </c>
      <c r="AA458" s="69">
        <f t="shared" si="367"/>
        <v>104.0428</v>
      </c>
      <c r="AB458" s="69">
        <f t="shared" si="367"/>
        <v>108.0428</v>
      </c>
      <c r="AC458" s="69">
        <f t="shared" si="367"/>
        <v>112.0428</v>
      </c>
      <c r="AD458" s="69">
        <f t="shared" si="367"/>
        <v>116.0428</v>
      </c>
      <c r="AE458" s="69">
        <f t="shared" si="367"/>
        <v>120.0428</v>
      </c>
      <c r="AF458" s="69">
        <f t="shared" si="367"/>
        <v>124.0428</v>
      </c>
      <c r="AG458" s="69">
        <f t="shared" si="367"/>
        <v>128.0428</v>
      </c>
      <c r="AH458" s="69">
        <f t="shared" si="367"/>
        <v>132.0428</v>
      </c>
      <c r="AI458" s="69">
        <f t="shared" si="367"/>
        <v>136.0428</v>
      </c>
      <c r="AJ458" s="69">
        <f t="shared" si="367"/>
        <v>140.0428</v>
      </c>
      <c r="AK458" s="69">
        <f t="shared" si="367"/>
        <v>144.0428</v>
      </c>
      <c r="AL458" s="69">
        <f t="shared" si="367"/>
        <v>148.0428</v>
      </c>
      <c r="AM458" s="69">
        <f t="shared" si="367"/>
        <v>152.0428</v>
      </c>
      <c r="AN458" s="69">
        <f t="shared" si="367"/>
        <v>156.0428</v>
      </c>
      <c r="AO458" s="69">
        <f t="shared" si="367"/>
        <v>160.0428</v>
      </c>
      <c r="AP458" s="69">
        <f t="shared" si="367"/>
        <v>164.0428</v>
      </c>
      <c r="AQ458" s="69">
        <f t="shared" si="367"/>
        <v>168.0428</v>
      </c>
      <c r="AR458" s="69">
        <f t="shared" si="367"/>
        <v>172.0428</v>
      </c>
      <c r="AS458" s="69"/>
      <c r="AT458" s="69"/>
      <c r="AU458" s="69"/>
      <c r="AV458" s="69"/>
      <c r="AW458" s="69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</row>
    <row r="459" spans="1:70" s="15" customFormat="1" ht="15.95" customHeight="1" outlineLevel="2" x14ac:dyDescent="0.3">
      <c r="A459" s="297">
        <v>34</v>
      </c>
      <c r="B459" s="173" t="s">
        <v>74</v>
      </c>
      <c r="C459" s="46" t="s">
        <v>315</v>
      </c>
      <c r="D459" s="157" t="s">
        <v>78</v>
      </c>
      <c r="E459" s="44" t="s">
        <v>43</v>
      </c>
      <c r="F459" s="42" t="s">
        <v>43</v>
      </c>
      <c r="G459" s="178" t="s">
        <v>107</v>
      </c>
      <c r="H459" s="46">
        <v>3.52</v>
      </c>
      <c r="I459" s="55">
        <v>0.7</v>
      </c>
      <c r="J459" s="69">
        <v>36</v>
      </c>
      <c r="K459" s="238">
        <f t="shared" si="325"/>
        <v>88.703999999999994</v>
      </c>
      <c r="L459" s="69">
        <f t="shared" ref="L459:AO459" si="368">(K459+8.87)</f>
        <v>97.573999999999998</v>
      </c>
      <c r="M459" s="69">
        <f t="shared" si="368"/>
        <v>106.444</v>
      </c>
      <c r="N459" s="69">
        <f t="shared" si="368"/>
        <v>115.31400000000001</v>
      </c>
      <c r="O459" s="69">
        <f t="shared" si="368"/>
        <v>124.18400000000001</v>
      </c>
      <c r="P459" s="69">
        <f t="shared" si="368"/>
        <v>133.054</v>
      </c>
      <c r="Q459" s="69">
        <f t="shared" si="368"/>
        <v>141.92400000000001</v>
      </c>
      <c r="R459" s="69">
        <f t="shared" si="368"/>
        <v>150.79400000000001</v>
      </c>
      <c r="S459" s="69">
        <f t="shared" si="368"/>
        <v>159.66400000000002</v>
      </c>
      <c r="T459" s="69">
        <f t="shared" si="368"/>
        <v>168.53400000000002</v>
      </c>
      <c r="U459" s="69">
        <f t="shared" si="368"/>
        <v>177.40400000000002</v>
      </c>
      <c r="V459" s="69">
        <f t="shared" si="368"/>
        <v>186.27400000000003</v>
      </c>
      <c r="W459" s="69">
        <f t="shared" si="368"/>
        <v>195.14400000000003</v>
      </c>
      <c r="X459" s="69">
        <f t="shared" si="368"/>
        <v>204.01400000000004</v>
      </c>
      <c r="Y459" s="69">
        <f t="shared" si="368"/>
        <v>212.88400000000004</v>
      </c>
      <c r="Z459" s="69">
        <f t="shared" si="368"/>
        <v>221.75400000000005</v>
      </c>
      <c r="AA459" s="69">
        <f t="shared" si="368"/>
        <v>230.62400000000005</v>
      </c>
      <c r="AB459" s="69">
        <f t="shared" si="368"/>
        <v>239.49400000000006</v>
      </c>
      <c r="AC459" s="69">
        <f t="shared" si="368"/>
        <v>248.36400000000006</v>
      </c>
      <c r="AD459" s="69">
        <f t="shared" si="368"/>
        <v>257.23400000000004</v>
      </c>
      <c r="AE459" s="69">
        <f t="shared" si="368"/>
        <v>266.10400000000004</v>
      </c>
      <c r="AF459" s="69">
        <f t="shared" si="368"/>
        <v>274.97400000000005</v>
      </c>
      <c r="AG459" s="69">
        <f t="shared" si="368"/>
        <v>283.84400000000005</v>
      </c>
      <c r="AH459" s="69">
        <f t="shared" si="368"/>
        <v>292.71400000000006</v>
      </c>
      <c r="AI459" s="69">
        <f t="shared" si="368"/>
        <v>301.58400000000006</v>
      </c>
      <c r="AJ459" s="69">
        <f t="shared" si="368"/>
        <v>310.45400000000006</v>
      </c>
      <c r="AK459" s="69">
        <f t="shared" si="368"/>
        <v>319.32400000000007</v>
      </c>
      <c r="AL459" s="69">
        <f t="shared" si="368"/>
        <v>328.19400000000007</v>
      </c>
      <c r="AM459" s="69">
        <f t="shared" si="368"/>
        <v>337.06400000000008</v>
      </c>
      <c r="AN459" s="69">
        <f t="shared" si="368"/>
        <v>345.93400000000008</v>
      </c>
      <c r="AO459" s="69">
        <f t="shared" si="368"/>
        <v>354.80400000000009</v>
      </c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</row>
    <row r="460" spans="1:70" s="15" customFormat="1" ht="15.95" customHeight="1" outlineLevel="2" x14ac:dyDescent="0.3">
      <c r="A460" s="297">
        <v>35</v>
      </c>
      <c r="B460" s="173" t="s">
        <v>74</v>
      </c>
      <c r="C460" s="46" t="s">
        <v>316</v>
      </c>
      <c r="D460" s="157" t="s">
        <v>78</v>
      </c>
      <c r="E460" s="44" t="s">
        <v>43</v>
      </c>
      <c r="F460" s="42" t="s">
        <v>43</v>
      </c>
      <c r="G460" s="178" t="s">
        <v>107</v>
      </c>
      <c r="H460" s="46">
        <v>1.4279999999999999</v>
      </c>
      <c r="I460" s="55">
        <v>0.7</v>
      </c>
      <c r="J460" s="69">
        <v>36</v>
      </c>
      <c r="K460" s="238">
        <f t="shared" si="325"/>
        <v>35.985599999999998</v>
      </c>
      <c r="L460" s="69">
        <f t="shared" ref="L460:AR460" si="369">(K460+3.6)</f>
        <v>39.585599999999999</v>
      </c>
      <c r="M460" s="69">
        <f t="shared" si="369"/>
        <v>43.185600000000001</v>
      </c>
      <c r="N460" s="69">
        <f t="shared" si="369"/>
        <v>46.785600000000002</v>
      </c>
      <c r="O460" s="69">
        <f t="shared" si="369"/>
        <v>50.385600000000004</v>
      </c>
      <c r="P460" s="69">
        <f t="shared" si="369"/>
        <v>53.985600000000005</v>
      </c>
      <c r="Q460" s="69">
        <f t="shared" si="369"/>
        <v>57.585600000000007</v>
      </c>
      <c r="R460" s="69">
        <f t="shared" si="369"/>
        <v>61.185600000000008</v>
      </c>
      <c r="S460" s="69">
        <f t="shared" si="369"/>
        <v>64.785600000000002</v>
      </c>
      <c r="T460" s="69">
        <f t="shared" si="369"/>
        <v>68.385599999999997</v>
      </c>
      <c r="U460" s="69">
        <f t="shared" si="369"/>
        <v>71.985599999999991</v>
      </c>
      <c r="V460" s="69">
        <f t="shared" si="369"/>
        <v>75.585599999999985</v>
      </c>
      <c r="W460" s="69">
        <f t="shared" si="369"/>
        <v>79.18559999999998</v>
      </c>
      <c r="X460" s="69">
        <f t="shared" si="369"/>
        <v>82.785599999999974</v>
      </c>
      <c r="Y460" s="69">
        <f t="shared" si="369"/>
        <v>86.385599999999968</v>
      </c>
      <c r="Z460" s="69">
        <f t="shared" si="369"/>
        <v>89.985599999999963</v>
      </c>
      <c r="AA460" s="69">
        <f t="shared" si="369"/>
        <v>93.585599999999957</v>
      </c>
      <c r="AB460" s="69">
        <f t="shared" si="369"/>
        <v>97.185599999999951</v>
      </c>
      <c r="AC460" s="69">
        <f t="shared" si="369"/>
        <v>100.78559999999995</v>
      </c>
      <c r="AD460" s="69">
        <f t="shared" si="369"/>
        <v>104.38559999999994</v>
      </c>
      <c r="AE460" s="69">
        <f t="shared" si="369"/>
        <v>107.98559999999993</v>
      </c>
      <c r="AF460" s="69">
        <f t="shared" si="369"/>
        <v>111.58559999999993</v>
      </c>
      <c r="AG460" s="69">
        <f t="shared" si="369"/>
        <v>115.18559999999992</v>
      </c>
      <c r="AH460" s="69">
        <f t="shared" si="369"/>
        <v>118.78559999999992</v>
      </c>
      <c r="AI460" s="69">
        <f t="shared" si="369"/>
        <v>122.38559999999991</v>
      </c>
      <c r="AJ460" s="69">
        <f t="shared" si="369"/>
        <v>125.98559999999991</v>
      </c>
      <c r="AK460" s="69">
        <f t="shared" si="369"/>
        <v>129.58559999999991</v>
      </c>
      <c r="AL460" s="69">
        <f t="shared" si="369"/>
        <v>133.18559999999991</v>
      </c>
      <c r="AM460" s="69">
        <f t="shared" si="369"/>
        <v>136.7855999999999</v>
      </c>
      <c r="AN460" s="69">
        <f t="shared" si="369"/>
        <v>140.3855999999999</v>
      </c>
      <c r="AO460" s="69">
        <f t="shared" si="369"/>
        <v>143.98559999999989</v>
      </c>
      <c r="AP460" s="69">
        <f t="shared" si="369"/>
        <v>147.58559999999989</v>
      </c>
      <c r="AQ460" s="69">
        <f t="shared" si="369"/>
        <v>151.18559999999988</v>
      </c>
      <c r="AR460" s="69">
        <f t="shared" si="369"/>
        <v>154.78559999999987</v>
      </c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</row>
    <row r="461" spans="1:70" s="15" customFormat="1" ht="15.95" customHeight="1" outlineLevel="2" x14ac:dyDescent="0.3">
      <c r="A461" s="297">
        <v>36</v>
      </c>
      <c r="B461" s="173" t="s">
        <v>74</v>
      </c>
      <c r="C461" s="46" t="s">
        <v>317</v>
      </c>
      <c r="D461" s="157" t="s">
        <v>401</v>
      </c>
      <c r="E461" s="44" t="s">
        <v>19</v>
      </c>
      <c r="F461" s="42" t="s">
        <v>19</v>
      </c>
      <c r="G461" s="158" t="s">
        <v>30</v>
      </c>
      <c r="H461" s="46">
        <v>1.4810000000000001</v>
      </c>
      <c r="I461" s="55">
        <v>0.7</v>
      </c>
      <c r="J461" s="69">
        <v>36</v>
      </c>
      <c r="K461" s="238">
        <f t="shared" si="325"/>
        <v>37.321199999999997</v>
      </c>
      <c r="L461" s="69">
        <f t="shared" ref="L461:AP461" si="370">(K461+3.73)</f>
        <v>41.051199999999994</v>
      </c>
      <c r="M461" s="69">
        <f t="shared" si="370"/>
        <v>44.781199999999991</v>
      </c>
      <c r="N461" s="69">
        <f t="shared" si="370"/>
        <v>48.511199999999988</v>
      </c>
      <c r="O461" s="69">
        <f t="shared" si="370"/>
        <v>52.241199999999985</v>
      </c>
      <c r="P461" s="69">
        <f t="shared" si="370"/>
        <v>55.971199999999982</v>
      </c>
      <c r="Q461" s="69">
        <f t="shared" si="370"/>
        <v>59.701199999999979</v>
      </c>
      <c r="R461" s="69">
        <f t="shared" si="370"/>
        <v>63.431199999999976</v>
      </c>
      <c r="S461" s="69">
        <f t="shared" si="370"/>
        <v>67.16119999999998</v>
      </c>
      <c r="T461" s="69">
        <f t="shared" si="370"/>
        <v>70.891199999999984</v>
      </c>
      <c r="U461" s="69">
        <f t="shared" si="370"/>
        <v>74.621199999999988</v>
      </c>
      <c r="V461" s="69">
        <f t="shared" si="370"/>
        <v>78.351199999999992</v>
      </c>
      <c r="W461" s="69">
        <f t="shared" si="370"/>
        <v>82.081199999999995</v>
      </c>
      <c r="X461" s="69">
        <f t="shared" si="370"/>
        <v>85.811199999999999</v>
      </c>
      <c r="Y461" s="69">
        <f t="shared" si="370"/>
        <v>89.541200000000003</v>
      </c>
      <c r="Z461" s="69">
        <f t="shared" si="370"/>
        <v>93.271200000000007</v>
      </c>
      <c r="AA461" s="69">
        <f t="shared" si="370"/>
        <v>97.001200000000011</v>
      </c>
      <c r="AB461" s="69">
        <f t="shared" si="370"/>
        <v>100.73120000000002</v>
      </c>
      <c r="AC461" s="69">
        <f t="shared" si="370"/>
        <v>104.46120000000002</v>
      </c>
      <c r="AD461" s="69">
        <f t="shared" si="370"/>
        <v>108.19120000000002</v>
      </c>
      <c r="AE461" s="69">
        <f t="shared" si="370"/>
        <v>111.92120000000003</v>
      </c>
      <c r="AF461" s="69">
        <f t="shared" si="370"/>
        <v>115.65120000000003</v>
      </c>
      <c r="AG461" s="69">
        <f t="shared" si="370"/>
        <v>119.38120000000004</v>
      </c>
      <c r="AH461" s="69">
        <f t="shared" si="370"/>
        <v>123.11120000000004</v>
      </c>
      <c r="AI461" s="69">
        <f t="shared" si="370"/>
        <v>126.84120000000004</v>
      </c>
      <c r="AJ461" s="69">
        <f t="shared" si="370"/>
        <v>130.57120000000003</v>
      </c>
      <c r="AK461" s="69">
        <f t="shared" si="370"/>
        <v>134.30120000000002</v>
      </c>
      <c r="AL461" s="69">
        <f t="shared" si="370"/>
        <v>138.03120000000001</v>
      </c>
      <c r="AM461" s="69">
        <f t="shared" si="370"/>
        <v>141.7612</v>
      </c>
      <c r="AN461" s="69">
        <f t="shared" si="370"/>
        <v>145.49119999999999</v>
      </c>
      <c r="AO461" s="69">
        <f t="shared" si="370"/>
        <v>149.22119999999998</v>
      </c>
      <c r="AP461" s="69">
        <f t="shared" si="370"/>
        <v>152.95119999999997</v>
      </c>
      <c r="AQ461" s="69"/>
      <c r="AR461" s="69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</row>
    <row r="462" spans="1:70" s="15" customFormat="1" ht="15.95" customHeight="1" outlineLevel="2" x14ac:dyDescent="0.3">
      <c r="A462" s="297">
        <v>37</v>
      </c>
      <c r="B462" s="173" t="s">
        <v>74</v>
      </c>
      <c r="C462" s="46" t="s">
        <v>318</v>
      </c>
      <c r="D462" s="157" t="s">
        <v>401</v>
      </c>
      <c r="E462" s="44" t="s">
        <v>19</v>
      </c>
      <c r="F462" s="42" t="s">
        <v>19</v>
      </c>
      <c r="G462" s="178" t="s">
        <v>107</v>
      </c>
      <c r="H462" s="46">
        <v>1.399</v>
      </c>
      <c r="I462" s="55">
        <v>0.7</v>
      </c>
      <c r="J462" s="69">
        <v>36</v>
      </c>
      <c r="K462" s="238">
        <f t="shared" si="325"/>
        <v>35.254799999999996</v>
      </c>
      <c r="L462" s="69">
        <f t="shared" ref="L462:AO462" si="371">(K462+3.53)</f>
        <v>38.784799999999997</v>
      </c>
      <c r="M462" s="69">
        <f t="shared" si="371"/>
        <v>42.314799999999998</v>
      </c>
      <c r="N462" s="69">
        <f t="shared" si="371"/>
        <v>45.844799999999999</v>
      </c>
      <c r="O462" s="69">
        <f t="shared" si="371"/>
        <v>49.3748</v>
      </c>
      <c r="P462" s="69">
        <f t="shared" si="371"/>
        <v>52.904800000000002</v>
      </c>
      <c r="Q462" s="69">
        <f t="shared" si="371"/>
        <v>56.434800000000003</v>
      </c>
      <c r="R462" s="69">
        <f t="shared" si="371"/>
        <v>59.964800000000004</v>
      </c>
      <c r="S462" s="69">
        <f t="shared" si="371"/>
        <v>63.494800000000005</v>
      </c>
      <c r="T462" s="69">
        <f t="shared" si="371"/>
        <v>67.024799999999999</v>
      </c>
      <c r="U462" s="69">
        <f t="shared" si="371"/>
        <v>70.5548</v>
      </c>
      <c r="V462" s="69">
        <f t="shared" si="371"/>
        <v>74.084800000000001</v>
      </c>
      <c r="W462" s="69">
        <f t="shared" si="371"/>
        <v>77.614800000000002</v>
      </c>
      <c r="X462" s="69">
        <f t="shared" si="371"/>
        <v>81.144800000000004</v>
      </c>
      <c r="Y462" s="69">
        <f t="shared" si="371"/>
        <v>84.674800000000005</v>
      </c>
      <c r="Z462" s="69">
        <f t="shared" si="371"/>
        <v>88.204800000000006</v>
      </c>
      <c r="AA462" s="69">
        <f t="shared" si="371"/>
        <v>91.734800000000007</v>
      </c>
      <c r="AB462" s="69">
        <f t="shared" si="371"/>
        <v>95.264800000000008</v>
      </c>
      <c r="AC462" s="69">
        <f t="shared" si="371"/>
        <v>98.794800000000009</v>
      </c>
      <c r="AD462" s="69">
        <f t="shared" si="371"/>
        <v>102.32480000000001</v>
      </c>
      <c r="AE462" s="69">
        <f t="shared" si="371"/>
        <v>105.85480000000001</v>
      </c>
      <c r="AF462" s="69">
        <f t="shared" si="371"/>
        <v>109.38480000000001</v>
      </c>
      <c r="AG462" s="69">
        <f t="shared" si="371"/>
        <v>112.91480000000001</v>
      </c>
      <c r="AH462" s="69">
        <f t="shared" si="371"/>
        <v>116.44480000000001</v>
      </c>
      <c r="AI462" s="69">
        <f t="shared" si="371"/>
        <v>119.97480000000002</v>
      </c>
      <c r="AJ462" s="69">
        <f t="shared" si="371"/>
        <v>123.50480000000002</v>
      </c>
      <c r="AK462" s="69">
        <f t="shared" si="371"/>
        <v>127.03480000000002</v>
      </c>
      <c r="AL462" s="69">
        <f t="shared" si="371"/>
        <v>130.56480000000002</v>
      </c>
      <c r="AM462" s="69">
        <f t="shared" si="371"/>
        <v>134.09480000000002</v>
      </c>
      <c r="AN462" s="69">
        <f t="shared" si="371"/>
        <v>137.62480000000002</v>
      </c>
      <c r="AO462" s="69">
        <f t="shared" si="371"/>
        <v>141.15480000000002</v>
      </c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</row>
    <row r="463" spans="1:70" s="15" customFormat="1" ht="15.95" customHeight="1" outlineLevel="2" x14ac:dyDescent="0.3">
      <c r="A463" s="297">
        <v>38</v>
      </c>
      <c r="B463" s="173" t="s">
        <v>74</v>
      </c>
      <c r="C463" s="46" t="s">
        <v>319</v>
      </c>
      <c r="D463" s="157" t="s">
        <v>402</v>
      </c>
      <c r="E463" s="44" t="s">
        <v>17</v>
      </c>
      <c r="F463" s="42" t="s">
        <v>17</v>
      </c>
      <c r="G463" s="158" t="s">
        <v>30</v>
      </c>
      <c r="H463" s="46">
        <v>1.1890000000000001</v>
      </c>
      <c r="I463" s="62">
        <v>1.2</v>
      </c>
      <c r="J463" s="69">
        <v>36</v>
      </c>
      <c r="K463" s="238">
        <f t="shared" si="325"/>
        <v>51.364800000000002</v>
      </c>
      <c r="L463" s="69">
        <f t="shared" ref="L463:X463" si="372">(K463+5.14)</f>
        <v>56.504800000000003</v>
      </c>
      <c r="M463" s="69">
        <f t="shared" si="372"/>
        <v>61.644800000000004</v>
      </c>
      <c r="N463" s="69">
        <f t="shared" si="372"/>
        <v>66.784800000000004</v>
      </c>
      <c r="O463" s="69">
        <f t="shared" si="372"/>
        <v>71.924800000000005</v>
      </c>
      <c r="P463" s="69">
        <f t="shared" si="372"/>
        <v>77.064800000000005</v>
      </c>
      <c r="Q463" s="69">
        <f t="shared" si="372"/>
        <v>82.204800000000006</v>
      </c>
      <c r="R463" s="69">
        <f t="shared" si="372"/>
        <v>87.344800000000006</v>
      </c>
      <c r="S463" s="69">
        <f t="shared" si="372"/>
        <v>92.484800000000007</v>
      </c>
      <c r="T463" s="69">
        <f t="shared" si="372"/>
        <v>97.624800000000008</v>
      </c>
      <c r="U463" s="69">
        <f t="shared" si="372"/>
        <v>102.76480000000001</v>
      </c>
      <c r="V463" s="69">
        <f t="shared" si="372"/>
        <v>107.90480000000001</v>
      </c>
      <c r="W463" s="69">
        <f t="shared" si="372"/>
        <v>113.04480000000001</v>
      </c>
      <c r="X463" s="69">
        <f t="shared" si="372"/>
        <v>118.18480000000001</v>
      </c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</row>
    <row r="464" spans="1:70" s="15" customFormat="1" ht="15.95" customHeight="1" outlineLevel="2" x14ac:dyDescent="0.3">
      <c r="A464" s="297">
        <v>39</v>
      </c>
      <c r="B464" s="173" t="s">
        <v>74</v>
      </c>
      <c r="C464" s="46" t="s">
        <v>320</v>
      </c>
      <c r="D464" s="157" t="s">
        <v>402</v>
      </c>
      <c r="E464" s="44" t="s">
        <v>17</v>
      </c>
      <c r="F464" s="42" t="s">
        <v>17</v>
      </c>
      <c r="G464" s="158" t="s">
        <v>30</v>
      </c>
      <c r="H464" s="46">
        <v>2.3969999999999998</v>
      </c>
      <c r="I464" s="62">
        <v>1.2</v>
      </c>
      <c r="J464" s="69">
        <v>36</v>
      </c>
      <c r="K464" s="238">
        <f t="shared" si="325"/>
        <v>103.5504</v>
      </c>
      <c r="L464" s="69">
        <f t="shared" ref="L464:Z464" si="373">(K464+10.36)</f>
        <v>113.9104</v>
      </c>
      <c r="M464" s="69">
        <f t="shared" si="373"/>
        <v>124.2704</v>
      </c>
      <c r="N464" s="69">
        <f t="shared" si="373"/>
        <v>134.63040000000001</v>
      </c>
      <c r="O464" s="69">
        <f t="shared" si="373"/>
        <v>144.99040000000002</v>
      </c>
      <c r="P464" s="69">
        <f t="shared" si="373"/>
        <v>155.35040000000004</v>
      </c>
      <c r="Q464" s="69">
        <f t="shared" si="373"/>
        <v>165.71040000000005</v>
      </c>
      <c r="R464" s="69">
        <f t="shared" si="373"/>
        <v>176.07040000000006</v>
      </c>
      <c r="S464" s="69">
        <f t="shared" si="373"/>
        <v>186.43040000000008</v>
      </c>
      <c r="T464" s="69">
        <f t="shared" si="373"/>
        <v>196.79040000000009</v>
      </c>
      <c r="U464" s="69">
        <f t="shared" si="373"/>
        <v>207.1504000000001</v>
      </c>
      <c r="V464" s="69">
        <f t="shared" si="373"/>
        <v>217.51040000000012</v>
      </c>
      <c r="W464" s="69">
        <f t="shared" si="373"/>
        <v>227.87040000000013</v>
      </c>
      <c r="X464" s="69">
        <f t="shared" si="373"/>
        <v>238.23040000000015</v>
      </c>
      <c r="Y464" s="69">
        <f t="shared" si="373"/>
        <v>248.59040000000016</v>
      </c>
      <c r="Z464" s="69">
        <f t="shared" si="373"/>
        <v>258.95040000000017</v>
      </c>
      <c r="AA464" s="9"/>
      <c r="AB464" s="9"/>
      <c r="AC464" s="9"/>
      <c r="AD464" s="9"/>
      <c r="AE464" s="9"/>
      <c r="AF464" s="9"/>
      <c r="AG464" s="9"/>
      <c r="AH464" s="9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</row>
    <row r="465" spans="1:70" s="15" customFormat="1" ht="15.95" customHeight="1" outlineLevel="2" x14ac:dyDescent="0.3">
      <c r="A465" s="297">
        <v>40</v>
      </c>
      <c r="B465" s="173" t="s">
        <v>74</v>
      </c>
      <c r="C465" s="46" t="s">
        <v>321</v>
      </c>
      <c r="D465" s="157" t="s">
        <v>402</v>
      </c>
      <c r="E465" s="44" t="s">
        <v>17</v>
      </c>
      <c r="F465" s="42" t="s">
        <v>17</v>
      </c>
      <c r="G465" s="158" t="s">
        <v>30</v>
      </c>
      <c r="H465" s="46">
        <v>1.5269999999999999</v>
      </c>
      <c r="I465" s="62">
        <v>1.2</v>
      </c>
      <c r="J465" s="69">
        <v>36</v>
      </c>
      <c r="K465" s="238">
        <f t="shared" si="325"/>
        <v>65.966399999999993</v>
      </c>
      <c r="L465" s="69">
        <f t="shared" ref="L465:Z465" si="374">(K465+6.6)</f>
        <v>72.566399999999987</v>
      </c>
      <c r="M465" s="69">
        <f t="shared" si="374"/>
        <v>79.166399999999982</v>
      </c>
      <c r="N465" s="69">
        <f t="shared" si="374"/>
        <v>85.766399999999976</v>
      </c>
      <c r="O465" s="69">
        <f t="shared" si="374"/>
        <v>92.36639999999997</v>
      </c>
      <c r="P465" s="69">
        <f t="shared" si="374"/>
        <v>98.966399999999965</v>
      </c>
      <c r="Q465" s="69">
        <f t="shared" si="374"/>
        <v>105.56639999999996</v>
      </c>
      <c r="R465" s="69">
        <f t="shared" si="374"/>
        <v>112.16639999999995</v>
      </c>
      <c r="S465" s="69">
        <f t="shared" si="374"/>
        <v>118.76639999999995</v>
      </c>
      <c r="T465" s="69">
        <f t="shared" si="374"/>
        <v>125.36639999999994</v>
      </c>
      <c r="U465" s="69">
        <f t="shared" si="374"/>
        <v>131.96639999999994</v>
      </c>
      <c r="V465" s="69">
        <f t="shared" si="374"/>
        <v>138.56639999999993</v>
      </c>
      <c r="W465" s="69">
        <f t="shared" si="374"/>
        <v>145.16639999999992</v>
      </c>
      <c r="X465" s="69">
        <f t="shared" si="374"/>
        <v>151.76639999999992</v>
      </c>
      <c r="Y465" s="69">
        <f t="shared" si="374"/>
        <v>158.36639999999991</v>
      </c>
      <c r="Z465" s="69">
        <f t="shared" si="374"/>
        <v>164.96639999999991</v>
      </c>
      <c r="AA465" s="9"/>
      <c r="AB465" s="9"/>
      <c r="AC465" s="9"/>
      <c r="AD465" s="9"/>
      <c r="AE465" s="9"/>
      <c r="AF465" s="9"/>
      <c r="AG465" s="9"/>
      <c r="AH465" s="9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</row>
    <row r="466" spans="1:70" s="15" customFormat="1" ht="15.95" customHeight="1" outlineLevel="1" x14ac:dyDescent="0.3">
      <c r="A466" s="297"/>
      <c r="B466" s="206" t="s">
        <v>802</v>
      </c>
      <c r="C466" s="46"/>
      <c r="D466" s="157"/>
      <c r="E466" s="44"/>
      <c r="F466" s="62"/>
      <c r="G466" s="158"/>
      <c r="H466" s="128">
        <f>SUBTOTAL(9,H426:H465)</f>
        <v>269.61299999999994</v>
      </c>
      <c r="I466" s="62"/>
      <c r="J466" s="68"/>
      <c r="K466" s="238"/>
      <c r="L466" s="68"/>
      <c r="M466" s="68"/>
      <c r="N466" s="1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</row>
    <row r="467" spans="1:70" s="15" customFormat="1" ht="15.95" customHeight="1" outlineLevel="1" x14ac:dyDescent="0.3">
      <c r="A467" s="297"/>
      <c r="B467" s="61"/>
      <c r="C467" s="46"/>
      <c r="D467" s="32"/>
      <c r="E467" s="44"/>
      <c r="F467" s="62"/>
      <c r="G467" s="45"/>
      <c r="H467" s="128"/>
      <c r="I467" s="62"/>
      <c r="J467" s="68"/>
      <c r="K467" s="238"/>
      <c r="L467" s="68"/>
      <c r="M467" s="68"/>
      <c r="N467" s="1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</row>
    <row r="468" spans="1:70" s="3" customFormat="1" ht="15.95" customHeight="1" outlineLevel="1" x14ac:dyDescent="0.3">
      <c r="A468" s="297"/>
      <c r="B468" s="300"/>
      <c r="C468" s="112"/>
      <c r="D468" s="32"/>
      <c r="E468" s="33"/>
      <c r="F468" s="300"/>
      <c r="G468" s="300"/>
      <c r="H468" s="32"/>
      <c r="I468" s="55"/>
      <c r="J468" s="68"/>
      <c r="K468" s="238"/>
      <c r="L468" s="68"/>
      <c r="M468" s="68"/>
      <c r="N468" s="1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</row>
    <row r="469" spans="1:70" s="3" customFormat="1" ht="15.95" customHeight="1" outlineLevel="1" x14ac:dyDescent="0.3">
      <c r="A469" s="297"/>
      <c r="B469" s="300"/>
      <c r="C469" s="112"/>
      <c r="D469" s="32"/>
      <c r="E469" s="33"/>
      <c r="F469" s="300"/>
      <c r="G469" s="300"/>
      <c r="H469" s="32"/>
      <c r="I469" s="55"/>
      <c r="J469" s="68"/>
      <c r="K469" s="238"/>
      <c r="L469" s="68"/>
      <c r="M469" s="68"/>
      <c r="N469" s="1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</row>
    <row r="470" spans="1:70" s="3" customFormat="1" ht="15.95" customHeight="1" outlineLevel="2" x14ac:dyDescent="0.3">
      <c r="A470" s="297">
        <v>1</v>
      </c>
      <c r="B470" s="300" t="s">
        <v>79</v>
      </c>
      <c r="C470" s="112" t="s">
        <v>80</v>
      </c>
      <c r="D470" s="32" t="s">
        <v>81</v>
      </c>
      <c r="E470" s="33" t="s">
        <v>19</v>
      </c>
      <c r="F470" s="300" t="s">
        <v>19</v>
      </c>
      <c r="G470" s="300" t="s">
        <v>82</v>
      </c>
      <c r="H470" s="119">
        <v>3.831</v>
      </c>
      <c r="I470" s="55">
        <v>0.7</v>
      </c>
      <c r="J470" s="69">
        <v>34</v>
      </c>
      <c r="K470" s="238">
        <f t="shared" si="325"/>
        <v>91.177799999999991</v>
      </c>
      <c r="L470" s="69">
        <f>(K470+9.12)</f>
        <v>100.2978</v>
      </c>
      <c r="M470" s="69">
        <f t="shared" ref="M470:AH470" si="375">(L470+9.12)</f>
        <v>109.4178</v>
      </c>
      <c r="N470" s="69">
        <f t="shared" si="375"/>
        <v>118.5378</v>
      </c>
      <c r="O470" s="69">
        <f t="shared" si="375"/>
        <v>127.65780000000001</v>
      </c>
      <c r="P470" s="69">
        <f t="shared" si="375"/>
        <v>136.77780000000001</v>
      </c>
      <c r="Q470" s="69">
        <f t="shared" si="375"/>
        <v>145.89780000000002</v>
      </c>
      <c r="R470" s="69">
        <f t="shared" si="375"/>
        <v>155.01780000000002</v>
      </c>
      <c r="S470" s="69">
        <f t="shared" si="375"/>
        <v>164.13780000000003</v>
      </c>
      <c r="T470" s="69">
        <f t="shared" si="375"/>
        <v>173.25780000000003</v>
      </c>
      <c r="U470" s="69">
        <f t="shared" si="375"/>
        <v>182.37780000000004</v>
      </c>
      <c r="V470" s="69">
        <f t="shared" si="375"/>
        <v>191.49780000000004</v>
      </c>
      <c r="W470" s="69">
        <f t="shared" si="375"/>
        <v>200.61780000000005</v>
      </c>
      <c r="X470" s="69">
        <f t="shared" si="375"/>
        <v>209.73780000000005</v>
      </c>
      <c r="Y470" s="69">
        <f t="shared" si="375"/>
        <v>218.85780000000005</v>
      </c>
      <c r="Z470" s="69">
        <f t="shared" si="375"/>
        <v>227.97780000000006</v>
      </c>
      <c r="AA470" s="69">
        <f t="shared" si="375"/>
        <v>237.09780000000006</v>
      </c>
      <c r="AB470" s="69">
        <f t="shared" si="375"/>
        <v>246.21780000000007</v>
      </c>
      <c r="AC470" s="69">
        <f t="shared" si="375"/>
        <v>255.33780000000007</v>
      </c>
      <c r="AD470" s="69">
        <f t="shared" si="375"/>
        <v>264.45780000000008</v>
      </c>
      <c r="AE470" s="69">
        <f t="shared" si="375"/>
        <v>273.57780000000008</v>
      </c>
      <c r="AF470" s="69">
        <f t="shared" si="375"/>
        <v>282.69780000000009</v>
      </c>
      <c r="AG470" s="69">
        <f t="shared" si="375"/>
        <v>291.81780000000009</v>
      </c>
      <c r="AH470" s="69">
        <f t="shared" si="375"/>
        <v>300.9378000000001</v>
      </c>
    </row>
    <row r="471" spans="1:70" s="3" customFormat="1" ht="15.95" customHeight="1" outlineLevel="2" x14ac:dyDescent="0.3">
      <c r="A471" s="297">
        <v>2</v>
      </c>
      <c r="B471" s="300" t="s">
        <v>79</v>
      </c>
      <c r="C471" s="112" t="s">
        <v>83</v>
      </c>
      <c r="D471" s="32" t="s">
        <v>81</v>
      </c>
      <c r="E471" s="33" t="s">
        <v>19</v>
      </c>
      <c r="F471" s="300" t="s">
        <v>19</v>
      </c>
      <c r="G471" s="300" t="s">
        <v>82</v>
      </c>
      <c r="H471" s="119">
        <v>2.5739999999999998</v>
      </c>
      <c r="I471" s="55">
        <v>0.7</v>
      </c>
      <c r="J471" s="69">
        <v>34</v>
      </c>
      <c r="K471" s="238">
        <f t="shared" si="325"/>
        <v>61.261199999999995</v>
      </c>
      <c r="L471" s="69">
        <f>(K471+6.13)</f>
        <v>67.391199999999998</v>
      </c>
      <c r="M471" s="69">
        <f t="shared" ref="M471:AL471" si="376">(L471+6.13)</f>
        <v>73.521199999999993</v>
      </c>
      <c r="N471" s="69">
        <f t="shared" si="376"/>
        <v>79.651199999999989</v>
      </c>
      <c r="O471" s="69">
        <f t="shared" si="376"/>
        <v>85.781199999999984</v>
      </c>
      <c r="P471" s="69">
        <f t="shared" si="376"/>
        <v>91.91119999999998</v>
      </c>
      <c r="Q471" s="69">
        <f t="shared" si="376"/>
        <v>98.041199999999975</v>
      </c>
      <c r="R471" s="69">
        <f t="shared" si="376"/>
        <v>104.17119999999997</v>
      </c>
      <c r="S471" s="69">
        <f t="shared" si="376"/>
        <v>110.30119999999997</v>
      </c>
      <c r="T471" s="69">
        <f t="shared" si="376"/>
        <v>116.43119999999996</v>
      </c>
      <c r="U471" s="69">
        <f t="shared" si="376"/>
        <v>122.56119999999996</v>
      </c>
      <c r="V471" s="69">
        <f t="shared" si="376"/>
        <v>128.69119999999995</v>
      </c>
      <c r="W471" s="69">
        <f t="shared" si="376"/>
        <v>134.82119999999995</v>
      </c>
      <c r="X471" s="69">
        <f t="shared" si="376"/>
        <v>140.95119999999994</v>
      </c>
      <c r="Y471" s="69">
        <f t="shared" si="376"/>
        <v>147.08119999999994</v>
      </c>
      <c r="Z471" s="69">
        <f t="shared" si="376"/>
        <v>153.21119999999993</v>
      </c>
      <c r="AA471" s="69">
        <f t="shared" si="376"/>
        <v>159.34119999999993</v>
      </c>
      <c r="AB471" s="69">
        <f t="shared" si="376"/>
        <v>165.47119999999993</v>
      </c>
      <c r="AC471" s="69">
        <f t="shared" si="376"/>
        <v>171.60119999999992</v>
      </c>
      <c r="AD471" s="69">
        <f t="shared" si="376"/>
        <v>177.73119999999992</v>
      </c>
      <c r="AE471" s="69">
        <f t="shared" si="376"/>
        <v>183.86119999999991</v>
      </c>
      <c r="AF471" s="69">
        <f t="shared" si="376"/>
        <v>189.99119999999991</v>
      </c>
      <c r="AG471" s="69">
        <f t="shared" si="376"/>
        <v>196.1211999999999</v>
      </c>
      <c r="AH471" s="69">
        <f t="shared" si="376"/>
        <v>202.2511999999999</v>
      </c>
      <c r="AI471" s="69">
        <f t="shared" si="376"/>
        <v>208.38119999999989</v>
      </c>
      <c r="AJ471" s="69">
        <f t="shared" si="376"/>
        <v>214.51119999999989</v>
      </c>
      <c r="AK471" s="69">
        <f t="shared" si="376"/>
        <v>220.64119999999988</v>
      </c>
      <c r="AL471" s="69">
        <f t="shared" si="376"/>
        <v>226.77119999999988</v>
      </c>
    </row>
    <row r="472" spans="1:70" s="3" customFormat="1" ht="15.95" customHeight="1" outlineLevel="2" x14ac:dyDescent="0.3">
      <c r="A472" s="297">
        <v>3</v>
      </c>
      <c r="B472" s="300" t="s">
        <v>79</v>
      </c>
      <c r="C472" s="112" t="s">
        <v>84</v>
      </c>
      <c r="D472" s="32" t="s">
        <v>81</v>
      </c>
      <c r="E472" s="33" t="s">
        <v>19</v>
      </c>
      <c r="F472" s="300" t="s">
        <v>19</v>
      </c>
      <c r="G472" s="300" t="s">
        <v>82</v>
      </c>
      <c r="H472" s="119">
        <v>1.5109999999999999</v>
      </c>
      <c r="I472" s="55">
        <v>0.7</v>
      </c>
      <c r="J472" s="69">
        <v>34</v>
      </c>
      <c r="K472" s="238">
        <f t="shared" si="325"/>
        <v>35.961799999999997</v>
      </c>
      <c r="L472" s="69">
        <f>(K472+3.6)</f>
        <v>39.561799999999998</v>
      </c>
      <c r="M472" s="69">
        <f t="shared" ref="M472:AC472" si="377">(L472+3.6)</f>
        <v>43.161799999999999</v>
      </c>
      <c r="N472" s="69">
        <f t="shared" si="377"/>
        <v>46.761800000000001</v>
      </c>
      <c r="O472" s="69">
        <f t="shared" si="377"/>
        <v>50.361800000000002</v>
      </c>
      <c r="P472" s="69">
        <f t="shared" si="377"/>
        <v>53.961800000000004</v>
      </c>
      <c r="Q472" s="69">
        <f t="shared" si="377"/>
        <v>57.561800000000005</v>
      </c>
      <c r="R472" s="69">
        <f t="shared" si="377"/>
        <v>61.161800000000007</v>
      </c>
      <c r="S472" s="69">
        <f t="shared" si="377"/>
        <v>64.761800000000008</v>
      </c>
      <c r="T472" s="69">
        <f t="shared" si="377"/>
        <v>68.361800000000002</v>
      </c>
      <c r="U472" s="69">
        <f t="shared" si="377"/>
        <v>71.961799999999997</v>
      </c>
      <c r="V472" s="69">
        <f t="shared" si="377"/>
        <v>75.561799999999991</v>
      </c>
      <c r="W472" s="69">
        <f t="shared" si="377"/>
        <v>79.161799999999985</v>
      </c>
      <c r="X472" s="69">
        <f t="shared" si="377"/>
        <v>82.76179999999998</v>
      </c>
      <c r="Y472" s="69">
        <f t="shared" si="377"/>
        <v>86.361799999999974</v>
      </c>
      <c r="Z472" s="69">
        <f t="shared" si="377"/>
        <v>89.961799999999968</v>
      </c>
      <c r="AA472" s="69">
        <f t="shared" si="377"/>
        <v>93.561799999999963</v>
      </c>
      <c r="AB472" s="69">
        <f t="shared" si="377"/>
        <v>97.161799999999957</v>
      </c>
      <c r="AC472" s="69">
        <f t="shared" si="377"/>
        <v>100.76179999999995</v>
      </c>
      <c r="AD472" s="9"/>
      <c r="AE472" s="9"/>
      <c r="AF472" s="9"/>
      <c r="AG472" s="9"/>
      <c r="AH472" s="9"/>
    </row>
    <row r="473" spans="1:70" s="3" customFormat="1" ht="15.95" customHeight="1" outlineLevel="2" x14ac:dyDescent="0.3">
      <c r="A473" s="297">
        <v>4</v>
      </c>
      <c r="B473" s="300" t="s">
        <v>79</v>
      </c>
      <c r="C473" s="112" t="s">
        <v>85</v>
      </c>
      <c r="D473" s="32" t="s">
        <v>86</v>
      </c>
      <c r="E473" s="33" t="s">
        <v>43</v>
      </c>
      <c r="F473" s="300" t="s">
        <v>43</v>
      </c>
      <c r="G473" s="300" t="s">
        <v>82</v>
      </c>
      <c r="H473" s="119">
        <v>11.64</v>
      </c>
      <c r="I473" s="55">
        <v>1.2</v>
      </c>
      <c r="J473" s="69">
        <v>34</v>
      </c>
      <c r="K473" s="238">
        <f t="shared" ref="K473:K499" si="378">(H473*I473*J473)</f>
        <v>474.91199999999998</v>
      </c>
      <c r="L473" s="69">
        <f>(K473+47.49)</f>
        <v>522.40199999999993</v>
      </c>
      <c r="M473" s="69">
        <f t="shared" ref="M473:AC473" si="379">(L473+47.49)</f>
        <v>569.89199999999994</v>
      </c>
      <c r="N473" s="69">
        <f t="shared" si="379"/>
        <v>617.38199999999995</v>
      </c>
      <c r="O473" s="69">
        <f t="shared" si="379"/>
        <v>664.87199999999996</v>
      </c>
      <c r="P473" s="69">
        <f t="shared" si="379"/>
        <v>712.36199999999997</v>
      </c>
      <c r="Q473" s="69">
        <f t="shared" si="379"/>
        <v>759.85199999999998</v>
      </c>
      <c r="R473" s="69">
        <f t="shared" si="379"/>
        <v>807.34199999999998</v>
      </c>
      <c r="S473" s="69">
        <f t="shared" si="379"/>
        <v>854.83199999999999</v>
      </c>
      <c r="T473" s="69">
        <f t="shared" si="379"/>
        <v>902.322</v>
      </c>
      <c r="U473" s="69">
        <f t="shared" si="379"/>
        <v>949.81200000000001</v>
      </c>
      <c r="V473" s="69">
        <f t="shared" si="379"/>
        <v>997.30200000000002</v>
      </c>
      <c r="W473" s="69">
        <f t="shared" si="379"/>
        <v>1044.7919999999999</v>
      </c>
      <c r="X473" s="69">
        <f t="shared" si="379"/>
        <v>1092.2819999999999</v>
      </c>
      <c r="Y473" s="69">
        <f t="shared" si="379"/>
        <v>1139.7719999999999</v>
      </c>
      <c r="Z473" s="69">
        <f t="shared" si="379"/>
        <v>1187.2619999999999</v>
      </c>
      <c r="AA473" s="69">
        <f t="shared" si="379"/>
        <v>1234.752</v>
      </c>
      <c r="AB473" s="69">
        <f t="shared" si="379"/>
        <v>1282.242</v>
      </c>
      <c r="AC473" s="69">
        <f t="shared" si="379"/>
        <v>1329.732</v>
      </c>
      <c r="AD473" s="9"/>
      <c r="AE473" s="9"/>
      <c r="AF473" s="9"/>
      <c r="AG473" s="9"/>
      <c r="AH473" s="9"/>
    </row>
    <row r="474" spans="1:70" s="3" customFormat="1" ht="15.95" customHeight="1" outlineLevel="2" x14ac:dyDescent="0.3">
      <c r="A474" s="297">
        <v>5</v>
      </c>
      <c r="B474" s="300" t="s">
        <v>79</v>
      </c>
      <c r="C474" s="112" t="s">
        <v>87</v>
      </c>
      <c r="D474" s="32" t="s">
        <v>81</v>
      </c>
      <c r="E474" s="33" t="s">
        <v>11</v>
      </c>
      <c r="F474" s="300" t="s">
        <v>11</v>
      </c>
      <c r="G474" s="300" t="s">
        <v>82</v>
      </c>
      <c r="H474" s="119">
        <v>0.26500000000000001</v>
      </c>
      <c r="I474" s="55">
        <v>1</v>
      </c>
      <c r="J474" s="69">
        <v>34</v>
      </c>
      <c r="K474" s="238">
        <f t="shared" si="378"/>
        <v>9.01</v>
      </c>
      <c r="L474" s="69">
        <f>(K474+0.9)</f>
        <v>9.91</v>
      </c>
      <c r="M474" s="69">
        <f t="shared" ref="M474:AE474" si="380">(L474+0.9)</f>
        <v>10.81</v>
      </c>
      <c r="N474" s="69">
        <f t="shared" si="380"/>
        <v>11.71</v>
      </c>
      <c r="O474" s="69">
        <f t="shared" si="380"/>
        <v>12.610000000000001</v>
      </c>
      <c r="P474" s="69">
        <f t="shared" si="380"/>
        <v>13.510000000000002</v>
      </c>
      <c r="Q474" s="69">
        <f t="shared" si="380"/>
        <v>14.410000000000002</v>
      </c>
      <c r="R474" s="69">
        <f t="shared" si="380"/>
        <v>15.310000000000002</v>
      </c>
      <c r="S474" s="69">
        <f t="shared" si="380"/>
        <v>16.21</v>
      </c>
      <c r="T474" s="69">
        <f t="shared" si="380"/>
        <v>17.11</v>
      </c>
      <c r="U474" s="69">
        <f t="shared" si="380"/>
        <v>18.009999999999998</v>
      </c>
      <c r="V474" s="69">
        <f t="shared" si="380"/>
        <v>18.909999999999997</v>
      </c>
      <c r="W474" s="69">
        <f t="shared" si="380"/>
        <v>19.809999999999995</v>
      </c>
      <c r="X474" s="69">
        <f t="shared" si="380"/>
        <v>20.709999999999994</v>
      </c>
      <c r="Y474" s="69">
        <f t="shared" si="380"/>
        <v>21.609999999999992</v>
      </c>
      <c r="Z474" s="69">
        <f t="shared" si="380"/>
        <v>22.509999999999991</v>
      </c>
      <c r="AA474" s="69">
        <f t="shared" si="380"/>
        <v>23.409999999999989</v>
      </c>
      <c r="AB474" s="69">
        <f t="shared" si="380"/>
        <v>24.309999999999988</v>
      </c>
      <c r="AC474" s="69">
        <f t="shared" si="380"/>
        <v>25.209999999999987</v>
      </c>
      <c r="AD474" s="69">
        <f t="shared" si="380"/>
        <v>26.109999999999985</v>
      </c>
      <c r="AE474" s="69">
        <f t="shared" si="380"/>
        <v>27.009999999999984</v>
      </c>
      <c r="AF474" s="9"/>
      <c r="AG474" s="9"/>
      <c r="AH474" s="9"/>
    </row>
    <row r="475" spans="1:70" s="3" customFormat="1" ht="15.95" customHeight="1" outlineLevel="2" x14ac:dyDescent="0.3">
      <c r="A475" s="297">
        <v>6</v>
      </c>
      <c r="B475" s="300" t="s">
        <v>79</v>
      </c>
      <c r="C475" s="112" t="s">
        <v>88</v>
      </c>
      <c r="D475" s="32" t="s">
        <v>81</v>
      </c>
      <c r="E475" s="33" t="s">
        <v>11</v>
      </c>
      <c r="F475" s="300" t="s">
        <v>11</v>
      </c>
      <c r="G475" s="300" t="s">
        <v>82</v>
      </c>
      <c r="H475" s="119">
        <v>1.089</v>
      </c>
      <c r="I475" s="62">
        <v>1.2</v>
      </c>
      <c r="J475" s="69">
        <v>34</v>
      </c>
      <c r="K475" s="238">
        <f t="shared" si="378"/>
        <v>44.431199999999997</v>
      </c>
      <c r="L475" s="69">
        <f>(K475+4.44)</f>
        <v>48.871199999999995</v>
      </c>
      <c r="M475" s="69">
        <f t="shared" ref="M475:AC475" si="381">(L475+4.44)</f>
        <v>53.311199999999992</v>
      </c>
      <c r="N475" s="69">
        <f t="shared" si="381"/>
        <v>57.75119999999999</v>
      </c>
      <c r="O475" s="69">
        <f t="shared" si="381"/>
        <v>62.191199999999988</v>
      </c>
      <c r="P475" s="69">
        <f t="shared" si="381"/>
        <v>66.631199999999993</v>
      </c>
      <c r="Q475" s="69">
        <f t="shared" si="381"/>
        <v>71.07119999999999</v>
      </c>
      <c r="R475" s="69">
        <f t="shared" si="381"/>
        <v>75.511199999999988</v>
      </c>
      <c r="S475" s="69">
        <f t="shared" si="381"/>
        <v>79.951199999999986</v>
      </c>
      <c r="T475" s="69">
        <f t="shared" si="381"/>
        <v>84.391199999999984</v>
      </c>
      <c r="U475" s="69">
        <f t="shared" si="381"/>
        <v>88.831199999999981</v>
      </c>
      <c r="V475" s="69">
        <f t="shared" si="381"/>
        <v>93.271199999999979</v>
      </c>
      <c r="W475" s="69">
        <f t="shared" si="381"/>
        <v>97.711199999999977</v>
      </c>
      <c r="X475" s="69">
        <f t="shared" si="381"/>
        <v>102.15119999999997</v>
      </c>
      <c r="Y475" s="69">
        <f t="shared" si="381"/>
        <v>106.59119999999997</v>
      </c>
      <c r="Z475" s="69">
        <f t="shared" si="381"/>
        <v>111.03119999999997</v>
      </c>
      <c r="AA475" s="69">
        <f t="shared" si="381"/>
        <v>115.47119999999997</v>
      </c>
      <c r="AB475" s="69">
        <f t="shared" si="381"/>
        <v>119.91119999999997</v>
      </c>
      <c r="AC475" s="69">
        <f t="shared" si="381"/>
        <v>124.35119999999996</v>
      </c>
      <c r="AD475" s="9"/>
      <c r="AE475" s="9"/>
      <c r="AF475" s="9"/>
      <c r="AG475" s="9"/>
      <c r="AH475" s="9"/>
    </row>
    <row r="476" spans="1:70" s="96" customFormat="1" ht="15.95" customHeight="1" outlineLevel="1" x14ac:dyDescent="0.3">
      <c r="A476" s="297"/>
      <c r="B476" s="206" t="s">
        <v>802</v>
      </c>
      <c r="C476" s="46"/>
      <c r="D476" s="32"/>
      <c r="E476" s="32"/>
      <c r="F476" s="300"/>
      <c r="G476" s="43"/>
      <c r="H476" s="133">
        <f>SUBTOTAL(9,H470:H475)</f>
        <v>20.91</v>
      </c>
      <c r="I476" s="55"/>
      <c r="J476" s="68"/>
      <c r="K476" s="238"/>
      <c r="L476" s="68"/>
      <c r="M476" s="68"/>
      <c r="N476" s="1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</row>
    <row r="477" spans="1:70" s="3" customFormat="1" ht="15.95" customHeight="1" outlineLevel="1" x14ac:dyDescent="0.3">
      <c r="A477" s="297"/>
      <c r="B477" s="61"/>
      <c r="C477" s="112"/>
      <c r="D477" s="32"/>
      <c r="E477" s="33"/>
      <c r="F477" s="300"/>
      <c r="G477" s="300"/>
      <c r="H477" s="133"/>
      <c r="I477" s="55"/>
      <c r="J477" s="68"/>
      <c r="K477" s="238"/>
      <c r="L477" s="68"/>
      <c r="M477" s="68"/>
      <c r="N477" s="1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</row>
    <row r="478" spans="1:70" s="3" customFormat="1" ht="15.95" customHeight="1" outlineLevel="1" x14ac:dyDescent="0.3">
      <c r="A478" s="32"/>
      <c r="B478" s="300"/>
      <c r="C478" s="112"/>
      <c r="D478" s="32"/>
      <c r="E478" s="33"/>
      <c r="F478" s="300"/>
      <c r="G478" s="300"/>
      <c r="H478" s="119"/>
      <c r="I478" s="55"/>
      <c r="J478" s="68"/>
      <c r="K478" s="238"/>
      <c r="L478" s="68"/>
      <c r="M478" s="68"/>
      <c r="N478" s="1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</row>
    <row r="479" spans="1:70" ht="15.95" customHeight="1" outlineLevel="1" x14ac:dyDescent="0.3">
      <c r="A479" s="32"/>
      <c r="B479" s="300"/>
      <c r="C479" s="112"/>
      <c r="D479" s="32"/>
      <c r="E479" s="33"/>
      <c r="F479" s="300"/>
      <c r="G479" s="300"/>
      <c r="H479" s="119"/>
      <c r="I479" s="55"/>
      <c r="J479" s="68"/>
      <c r="K479" s="238"/>
    </row>
    <row r="480" spans="1:70" s="7" customFormat="1" ht="15.95" customHeight="1" outlineLevel="2" x14ac:dyDescent="0.3">
      <c r="A480" s="32">
        <v>1</v>
      </c>
      <c r="B480" s="300" t="s">
        <v>89</v>
      </c>
      <c r="C480" s="110" t="s">
        <v>227</v>
      </c>
      <c r="D480" s="32" t="s">
        <v>120</v>
      </c>
      <c r="E480" s="302" t="s">
        <v>61</v>
      </c>
      <c r="F480" s="299" t="s">
        <v>38</v>
      </c>
      <c r="G480" s="43" t="s">
        <v>30</v>
      </c>
      <c r="H480" s="123">
        <v>1.1160000000000001</v>
      </c>
      <c r="I480" s="55">
        <v>0.7</v>
      </c>
      <c r="J480" s="69">
        <v>35</v>
      </c>
      <c r="K480" s="238">
        <f t="shared" si="378"/>
        <v>27.341999999999999</v>
      </c>
      <c r="L480" s="69">
        <f>(K480+2.73)</f>
        <v>30.071999999999999</v>
      </c>
      <c r="M480" s="69">
        <f t="shared" ref="M480:AX480" si="382">(L480+2.73)</f>
        <v>32.802</v>
      </c>
      <c r="N480" s="69">
        <f t="shared" si="382"/>
        <v>35.531999999999996</v>
      </c>
      <c r="O480" s="69">
        <f t="shared" si="382"/>
        <v>38.261999999999993</v>
      </c>
      <c r="P480" s="69">
        <f t="shared" si="382"/>
        <v>40.99199999999999</v>
      </c>
      <c r="Q480" s="69">
        <f t="shared" si="382"/>
        <v>43.721999999999987</v>
      </c>
      <c r="R480" s="69">
        <f t="shared" si="382"/>
        <v>46.451999999999984</v>
      </c>
      <c r="S480" s="69">
        <f t="shared" si="382"/>
        <v>49.181999999999981</v>
      </c>
      <c r="T480" s="69">
        <f t="shared" si="382"/>
        <v>51.911999999999978</v>
      </c>
      <c r="U480" s="69">
        <f t="shared" si="382"/>
        <v>54.641999999999975</v>
      </c>
      <c r="V480" s="69">
        <f t="shared" si="382"/>
        <v>57.371999999999971</v>
      </c>
      <c r="W480" s="69">
        <f t="shared" si="382"/>
        <v>60.101999999999968</v>
      </c>
      <c r="X480" s="69">
        <f t="shared" si="382"/>
        <v>62.831999999999965</v>
      </c>
      <c r="Y480" s="69">
        <f t="shared" si="382"/>
        <v>65.561999999999969</v>
      </c>
      <c r="Z480" s="69">
        <f t="shared" si="382"/>
        <v>68.291999999999973</v>
      </c>
      <c r="AA480" s="69">
        <f t="shared" si="382"/>
        <v>71.021999999999977</v>
      </c>
      <c r="AB480" s="69">
        <f t="shared" si="382"/>
        <v>73.751999999999981</v>
      </c>
      <c r="AC480" s="69">
        <f t="shared" si="382"/>
        <v>76.481999999999985</v>
      </c>
      <c r="AD480" s="69">
        <f t="shared" si="382"/>
        <v>79.211999999999989</v>
      </c>
      <c r="AE480" s="69">
        <f t="shared" si="382"/>
        <v>81.941999999999993</v>
      </c>
      <c r="AF480" s="69">
        <f t="shared" si="382"/>
        <v>84.671999999999997</v>
      </c>
      <c r="AG480" s="69">
        <f t="shared" si="382"/>
        <v>87.402000000000001</v>
      </c>
      <c r="AH480" s="69">
        <f t="shared" si="382"/>
        <v>90.132000000000005</v>
      </c>
      <c r="AI480" s="69">
        <f t="shared" si="382"/>
        <v>92.862000000000009</v>
      </c>
      <c r="AJ480" s="69">
        <f t="shared" si="382"/>
        <v>95.592000000000013</v>
      </c>
      <c r="AK480" s="69">
        <f t="shared" si="382"/>
        <v>98.322000000000017</v>
      </c>
      <c r="AL480" s="69">
        <f t="shared" si="382"/>
        <v>101.05200000000002</v>
      </c>
      <c r="AM480" s="69">
        <f t="shared" si="382"/>
        <v>103.78200000000002</v>
      </c>
      <c r="AN480" s="69">
        <f t="shared" si="382"/>
        <v>106.51200000000003</v>
      </c>
      <c r="AO480" s="69">
        <f t="shared" si="382"/>
        <v>109.24200000000003</v>
      </c>
      <c r="AP480" s="69">
        <f t="shared" si="382"/>
        <v>111.97200000000004</v>
      </c>
      <c r="AQ480" s="69">
        <f t="shared" si="382"/>
        <v>114.70200000000004</v>
      </c>
      <c r="AR480" s="69">
        <f t="shared" si="382"/>
        <v>117.43200000000004</v>
      </c>
      <c r="AS480" s="69">
        <f t="shared" si="382"/>
        <v>120.16200000000005</v>
      </c>
      <c r="AT480" s="69">
        <f t="shared" si="382"/>
        <v>122.89200000000005</v>
      </c>
      <c r="AU480" s="69">
        <f t="shared" si="382"/>
        <v>125.62200000000006</v>
      </c>
      <c r="AV480" s="69">
        <f t="shared" si="382"/>
        <v>128.35200000000006</v>
      </c>
      <c r="AW480" s="69">
        <f t="shared" si="382"/>
        <v>131.08200000000005</v>
      </c>
      <c r="AX480" s="69">
        <f t="shared" si="382"/>
        <v>133.81200000000004</v>
      </c>
      <c r="AY480" s="69"/>
      <c r="AZ480" s="69"/>
      <c r="BA480" s="69"/>
      <c r="BB480" s="69"/>
      <c r="BC480" s="69"/>
      <c r="BD480" s="69"/>
      <c r="BE480" s="69"/>
      <c r="BF480" s="69"/>
      <c r="BG480" s="69"/>
      <c r="BH480" s="69"/>
      <c r="BI480" s="3"/>
      <c r="BJ480" s="3"/>
      <c r="BK480" s="3"/>
      <c r="BL480" s="3"/>
      <c r="BM480" s="3"/>
      <c r="BN480" s="3"/>
      <c r="BO480" s="3"/>
      <c r="BP480" s="3"/>
      <c r="BQ480" s="3"/>
      <c r="BR480" s="3"/>
    </row>
    <row r="481" spans="1:70" ht="15.95" customHeight="1" outlineLevel="2" x14ac:dyDescent="0.3">
      <c r="A481" s="32">
        <v>2</v>
      </c>
      <c r="B481" s="300" t="s">
        <v>89</v>
      </c>
      <c r="C481" s="110" t="s">
        <v>229</v>
      </c>
      <c r="D481" s="32" t="s">
        <v>91</v>
      </c>
      <c r="E481" s="302" t="s">
        <v>61</v>
      </c>
      <c r="F481" s="299" t="s">
        <v>38</v>
      </c>
      <c r="G481" s="43" t="s">
        <v>30</v>
      </c>
      <c r="H481" s="119">
        <v>3.2869999999999999</v>
      </c>
      <c r="I481" s="55">
        <v>0.7</v>
      </c>
      <c r="J481" s="69">
        <v>35</v>
      </c>
      <c r="K481" s="238">
        <f t="shared" si="378"/>
        <v>80.531499999999994</v>
      </c>
      <c r="L481" s="69">
        <f>(K481+8.05)</f>
        <v>88.581499999999991</v>
      </c>
      <c r="M481" s="69">
        <f t="shared" ref="M481:AQ481" si="383">(L481+8.05)</f>
        <v>96.631499999999988</v>
      </c>
      <c r="N481" s="69">
        <f t="shared" si="383"/>
        <v>104.68149999999999</v>
      </c>
      <c r="O481" s="69">
        <f t="shared" si="383"/>
        <v>112.73149999999998</v>
      </c>
      <c r="P481" s="69">
        <f t="shared" si="383"/>
        <v>120.78149999999998</v>
      </c>
      <c r="Q481" s="69">
        <f t="shared" si="383"/>
        <v>128.83149999999998</v>
      </c>
      <c r="R481" s="69">
        <f t="shared" si="383"/>
        <v>136.88149999999999</v>
      </c>
      <c r="S481" s="69">
        <f t="shared" si="383"/>
        <v>144.9315</v>
      </c>
      <c r="T481" s="69">
        <f t="shared" si="383"/>
        <v>152.98150000000001</v>
      </c>
      <c r="U481" s="69">
        <f t="shared" si="383"/>
        <v>161.03150000000002</v>
      </c>
      <c r="V481" s="69">
        <f t="shared" si="383"/>
        <v>169.08150000000003</v>
      </c>
      <c r="W481" s="69">
        <f t="shared" si="383"/>
        <v>177.13150000000005</v>
      </c>
      <c r="X481" s="69">
        <f t="shared" si="383"/>
        <v>185.18150000000006</v>
      </c>
      <c r="Y481" s="69">
        <f t="shared" si="383"/>
        <v>193.23150000000007</v>
      </c>
      <c r="Z481" s="69">
        <f t="shared" si="383"/>
        <v>201.28150000000008</v>
      </c>
      <c r="AA481" s="69">
        <f t="shared" si="383"/>
        <v>209.33150000000009</v>
      </c>
      <c r="AB481" s="69">
        <f t="shared" si="383"/>
        <v>217.3815000000001</v>
      </c>
      <c r="AC481" s="69">
        <f t="shared" si="383"/>
        <v>225.43150000000011</v>
      </c>
      <c r="AD481" s="69">
        <f t="shared" si="383"/>
        <v>233.48150000000012</v>
      </c>
      <c r="AE481" s="69">
        <f t="shared" si="383"/>
        <v>241.53150000000014</v>
      </c>
      <c r="AF481" s="69">
        <f t="shared" si="383"/>
        <v>249.58150000000015</v>
      </c>
      <c r="AG481" s="69">
        <f t="shared" si="383"/>
        <v>257.63150000000013</v>
      </c>
      <c r="AH481" s="69">
        <f t="shared" si="383"/>
        <v>265.68150000000014</v>
      </c>
      <c r="AI481" s="69">
        <f t="shared" si="383"/>
        <v>273.73150000000015</v>
      </c>
      <c r="AJ481" s="69">
        <f t="shared" si="383"/>
        <v>281.78150000000016</v>
      </c>
      <c r="AK481" s="69">
        <f t="shared" si="383"/>
        <v>289.83150000000018</v>
      </c>
      <c r="AL481" s="69">
        <f t="shared" si="383"/>
        <v>297.88150000000019</v>
      </c>
      <c r="AM481" s="69">
        <f t="shared" si="383"/>
        <v>305.9315000000002</v>
      </c>
      <c r="AN481" s="69">
        <f t="shared" si="383"/>
        <v>313.98150000000021</v>
      </c>
      <c r="AO481" s="69">
        <f t="shared" si="383"/>
        <v>322.03150000000022</v>
      </c>
      <c r="AP481" s="69">
        <f t="shared" si="383"/>
        <v>330.08150000000023</v>
      </c>
      <c r="AQ481" s="69">
        <f t="shared" si="383"/>
        <v>338.13150000000024</v>
      </c>
      <c r="AR481" s="69"/>
      <c r="AS481" s="69"/>
      <c r="AT481" s="69"/>
      <c r="AU481" s="69"/>
      <c r="AV481" s="69"/>
      <c r="AW481" s="69"/>
      <c r="AX481" s="69"/>
      <c r="AY481" s="69"/>
      <c r="AZ481" s="69"/>
      <c r="BA481" s="69"/>
      <c r="BB481" s="69"/>
      <c r="BC481" s="69"/>
      <c r="BD481" s="69"/>
      <c r="BE481" s="69"/>
      <c r="BF481" s="69"/>
      <c r="BG481" s="69"/>
      <c r="BH481" s="69"/>
    </row>
    <row r="482" spans="1:70" ht="15.95" customHeight="1" outlineLevel="2" x14ac:dyDescent="0.3">
      <c r="A482" s="32">
        <v>3</v>
      </c>
      <c r="B482" s="43" t="s">
        <v>89</v>
      </c>
      <c r="C482" s="46" t="s">
        <v>391</v>
      </c>
      <c r="D482" s="32" t="s">
        <v>435</v>
      </c>
      <c r="E482" s="44" t="s">
        <v>38</v>
      </c>
      <c r="F482" s="299" t="s">
        <v>38</v>
      </c>
      <c r="G482" s="43" t="s">
        <v>30</v>
      </c>
      <c r="H482" s="46">
        <v>0.26200000000000001</v>
      </c>
      <c r="I482" s="55">
        <v>0.7</v>
      </c>
      <c r="J482" s="69">
        <v>35</v>
      </c>
      <c r="K482" s="238">
        <f t="shared" si="378"/>
        <v>6.4190000000000005</v>
      </c>
      <c r="L482" s="69">
        <f>(K482+0.64)</f>
        <v>7.0590000000000002</v>
      </c>
      <c r="M482" s="69">
        <f t="shared" ref="M482:AW482" si="384">(L482+0.64)</f>
        <v>7.6989999999999998</v>
      </c>
      <c r="N482" s="69">
        <f t="shared" si="384"/>
        <v>8.3390000000000004</v>
      </c>
      <c r="O482" s="69">
        <f t="shared" si="384"/>
        <v>8.979000000000001</v>
      </c>
      <c r="P482" s="69">
        <f t="shared" si="384"/>
        <v>9.6190000000000015</v>
      </c>
      <c r="Q482" s="69">
        <f t="shared" si="384"/>
        <v>10.259000000000002</v>
      </c>
      <c r="R482" s="69">
        <f t="shared" si="384"/>
        <v>10.899000000000003</v>
      </c>
      <c r="S482" s="69">
        <f t="shared" si="384"/>
        <v>11.539000000000003</v>
      </c>
      <c r="T482" s="69">
        <f t="shared" si="384"/>
        <v>12.179000000000004</v>
      </c>
      <c r="U482" s="69">
        <f t="shared" si="384"/>
        <v>12.819000000000004</v>
      </c>
      <c r="V482" s="69">
        <f t="shared" si="384"/>
        <v>13.459000000000005</v>
      </c>
      <c r="W482" s="69">
        <f t="shared" si="384"/>
        <v>14.099000000000006</v>
      </c>
      <c r="X482" s="69">
        <f t="shared" si="384"/>
        <v>14.739000000000006</v>
      </c>
      <c r="Y482" s="69">
        <f t="shared" si="384"/>
        <v>15.379000000000007</v>
      </c>
      <c r="Z482" s="69">
        <f t="shared" si="384"/>
        <v>16.019000000000005</v>
      </c>
      <c r="AA482" s="69">
        <f t="shared" si="384"/>
        <v>16.659000000000006</v>
      </c>
      <c r="AB482" s="69">
        <f t="shared" si="384"/>
        <v>17.299000000000007</v>
      </c>
      <c r="AC482" s="69">
        <f t="shared" si="384"/>
        <v>17.939000000000007</v>
      </c>
      <c r="AD482" s="69">
        <f t="shared" si="384"/>
        <v>18.579000000000008</v>
      </c>
      <c r="AE482" s="69">
        <f t="shared" si="384"/>
        <v>19.219000000000008</v>
      </c>
      <c r="AF482" s="69">
        <f t="shared" si="384"/>
        <v>19.859000000000009</v>
      </c>
      <c r="AG482" s="69">
        <f t="shared" si="384"/>
        <v>20.499000000000009</v>
      </c>
      <c r="AH482" s="69">
        <f t="shared" si="384"/>
        <v>21.13900000000001</v>
      </c>
      <c r="AI482" s="69">
        <f t="shared" si="384"/>
        <v>21.779000000000011</v>
      </c>
      <c r="AJ482" s="69">
        <f t="shared" si="384"/>
        <v>22.419000000000011</v>
      </c>
      <c r="AK482" s="69">
        <f t="shared" si="384"/>
        <v>23.059000000000012</v>
      </c>
      <c r="AL482" s="69">
        <f t="shared" si="384"/>
        <v>23.699000000000012</v>
      </c>
      <c r="AM482" s="69">
        <f t="shared" si="384"/>
        <v>24.339000000000013</v>
      </c>
      <c r="AN482" s="69">
        <f t="shared" si="384"/>
        <v>24.979000000000013</v>
      </c>
      <c r="AO482" s="69">
        <f t="shared" si="384"/>
        <v>25.619000000000014</v>
      </c>
      <c r="AP482" s="69">
        <f t="shared" si="384"/>
        <v>26.259000000000015</v>
      </c>
      <c r="AQ482" s="69">
        <f t="shared" si="384"/>
        <v>26.899000000000015</v>
      </c>
      <c r="AR482" s="69">
        <f t="shared" si="384"/>
        <v>27.539000000000016</v>
      </c>
      <c r="AS482" s="69">
        <f t="shared" si="384"/>
        <v>28.179000000000016</v>
      </c>
      <c r="AT482" s="69">
        <f t="shared" si="384"/>
        <v>28.819000000000017</v>
      </c>
      <c r="AU482" s="69">
        <f t="shared" si="384"/>
        <v>29.459000000000017</v>
      </c>
      <c r="AV482" s="69">
        <f t="shared" si="384"/>
        <v>30.099000000000018</v>
      </c>
      <c r="AW482" s="69">
        <f t="shared" si="384"/>
        <v>30.739000000000019</v>
      </c>
      <c r="AX482" s="69"/>
      <c r="AY482" s="69"/>
      <c r="AZ482" s="69"/>
      <c r="BA482" s="69"/>
      <c r="BB482" s="69"/>
      <c r="BC482" s="69"/>
      <c r="BD482" s="69"/>
      <c r="BE482" s="69"/>
      <c r="BF482" s="69"/>
      <c r="BG482" s="69"/>
      <c r="BH482" s="69"/>
    </row>
    <row r="483" spans="1:70" ht="15.95" customHeight="1" outlineLevel="2" x14ac:dyDescent="0.3">
      <c r="A483" s="32">
        <v>4</v>
      </c>
      <c r="B483" s="43" t="s">
        <v>89</v>
      </c>
      <c r="C483" s="46" t="s">
        <v>392</v>
      </c>
      <c r="D483" s="32" t="s">
        <v>435</v>
      </c>
      <c r="E483" s="44" t="s">
        <v>38</v>
      </c>
      <c r="F483" s="299" t="s">
        <v>38</v>
      </c>
      <c r="G483" s="43" t="s">
        <v>30</v>
      </c>
      <c r="H483" s="46">
        <v>0.107</v>
      </c>
      <c r="I483" s="55">
        <v>0.7</v>
      </c>
      <c r="J483" s="69">
        <v>35</v>
      </c>
      <c r="K483" s="238">
        <f t="shared" si="378"/>
        <v>2.6214999999999997</v>
      </c>
      <c r="L483" s="69">
        <f>(K483+0.26)</f>
        <v>2.8815</v>
      </c>
      <c r="M483" s="69">
        <f t="shared" ref="M483:AV483" si="385">(L483+0.26)</f>
        <v>3.1414999999999997</v>
      </c>
      <c r="N483" s="69">
        <f t="shared" si="385"/>
        <v>3.4014999999999995</v>
      </c>
      <c r="O483" s="69">
        <f t="shared" si="385"/>
        <v>3.6614999999999993</v>
      </c>
      <c r="P483" s="69">
        <f t="shared" si="385"/>
        <v>3.9214999999999991</v>
      </c>
      <c r="Q483" s="69">
        <f t="shared" si="385"/>
        <v>4.1814999999999989</v>
      </c>
      <c r="R483" s="69">
        <f t="shared" si="385"/>
        <v>4.4414999999999987</v>
      </c>
      <c r="S483" s="69">
        <f t="shared" si="385"/>
        <v>4.7014999999999985</v>
      </c>
      <c r="T483" s="69">
        <f t="shared" si="385"/>
        <v>4.9614999999999982</v>
      </c>
      <c r="U483" s="69">
        <f t="shared" si="385"/>
        <v>5.221499999999998</v>
      </c>
      <c r="V483" s="69">
        <f t="shared" si="385"/>
        <v>5.4814999999999978</v>
      </c>
      <c r="W483" s="69">
        <f t="shared" si="385"/>
        <v>5.7414999999999976</v>
      </c>
      <c r="X483" s="69">
        <f t="shared" si="385"/>
        <v>6.0014999999999974</v>
      </c>
      <c r="Y483" s="69">
        <f t="shared" si="385"/>
        <v>6.2614999999999972</v>
      </c>
      <c r="Z483" s="69">
        <f t="shared" si="385"/>
        <v>6.521499999999997</v>
      </c>
      <c r="AA483" s="69">
        <f t="shared" si="385"/>
        <v>6.7814999999999968</v>
      </c>
      <c r="AB483" s="69">
        <f t="shared" si="385"/>
        <v>7.0414999999999965</v>
      </c>
      <c r="AC483" s="69">
        <f t="shared" si="385"/>
        <v>7.3014999999999963</v>
      </c>
      <c r="AD483" s="69">
        <f t="shared" si="385"/>
        <v>7.5614999999999961</v>
      </c>
      <c r="AE483" s="69">
        <f t="shared" si="385"/>
        <v>7.8214999999999959</v>
      </c>
      <c r="AF483" s="69">
        <f t="shared" si="385"/>
        <v>8.0814999999999966</v>
      </c>
      <c r="AG483" s="69">
        <f t="shared" si="385"/>
        <v>8.3414999999999964</v>
      </c>
      <c r="AH483" s="69">
        <f t="shared" si="385"/>
        <v>8.6014999999999961</v>
      </c>
      <c r="AI483" s="69">
        <f t="shared" si="385"/>
        <v>8.8614999999999959</v>
      </c>
      <c r="AJ483" s="69">
        <f t="shared" si="385"/>
        <v>9.1214999999999957</v>
      </c>
      <c r="AK483" s="69">
        <f t="shared" si="385"/>
        <v>9.3814999999999955</v>
      </c>
      <c r="AL483" s="69">
        <f t="shared" si="385"/>
        <v>9.6414999999999953</v>
      </c>
      <c r="AM483" s="69">
        <f t="shared" si="385"/>
        <v>9.9014999999999951</v>
      </c>
      <c r="AN483" s="69">
        <f t="shared" si="385"/>
        <v>10.161499999999995</v>
      </c>
      <c r="AO483" s="69">
        <f t="shared" si="385"/>
        <v>10.421499999999995</v>
      </c>
      <c r="AP483" s="69">
        <f t="shared" si="385"/>
        <v>10.681499999999994</v>
      </c>
      <c r="AQ483" s="69">
        <f t="shared" si="385"/>
        <v>10.941499999999994</v>
      </c>
      <c r="AR483" s="69">
        <f t="shared" si="385"/>
        <v>11.201499999999994</v>
      </c>
      <c r="AS483" s="69">
        <f t="shared" si="385"/>
        <v>11.461499999999994</v>
      </c>
      <c r="AT483" s="69">
        <f t="shared" si="385"/>
        <v>11.721499999999994</v>
      </c>
      <c r="AU483" s="69">
        <f t="shared" si="385"/>
        <v>11.981499999999993</v>
      </c>
      <c r="AV483" s="69">
        <f t="shared" si="385"/>
        <v>12.241499999999993</v>
      </c>
      <c r="AW483" s="69"/>
      <c r="AX483" s="69"/>
      <c r="AY483" s="69"/>
      <c r="AZ483" s="69"/>
      <c r="BA483" s="69"/>
      <c r="BB483" s="69"/>
      <c r="BC483" s="69"/>
      <c r="BD483" s="69"/>
      <c r="BE483" s="69"/>
      <c r="BF483" s="69"/>
      <c r="BG483" s="69"/>
      <c r="BH483" s="69"/>
    </row>
    <row r="484" spans="1:70" s="15" customFormat="1" ht="15.95" customHeight="1" outlineLevel="2" x14ac:dyDescent="0.3">
      <c r="A484" s="32">
        <v>5</v>
      </c>
      <c r="B484" s="300" t="s">
        <v>89</v>
      </c>
      <c r="C484" s="110" t="s">
        <v>228</v>
      </c>
      <c r="D484" s="32" t="s">
        <v>90</v>
      </c>
      <c r="E484" s="302" t="s">
        <v>61</v>
      </c>
      <c r="F484" s="299" t="s">
        <v>38</v>
      </c>
      <c r="G484" s="43" t="s">
        <v>30</v>
      </c>
      <c r="H484" s="119">
        <v>5.3339999999999996</v>
      </c>
      <c r="I484" s="55">
        <v>0.7</v>
      </c>
      <c r="J484" s="69">
        <v>35</v>
      </c>
      <c r="K484" s="238">
        <f t="shared" si="378"/>
        <v>130.68299999999999</v>
      </c>
      <c r="L484" s="69">
        <f>(K484+13.07)</f>
        <v>143.75299999999999</v>
      </c>
      <c r="M484" s="69">
        <f t="shared" ref="M484:AU484" si="386">(L484+13.07)</f>
        <v>156.82299999999998</v>
      </c>
      <c r="N484" s="69">
        <f t="shared" si="386"/>
        <v>169.89299999999997</v>
      </c>
      <c r="O484" s="69">
        <f t="shared" si="386"/>
        <v>182.96299999999997</v>
      </c>
      <c r="P484" s="69">
        <f t="shared" si="386"/>
        <v>196.03299999999996</v>
      </c>
      <c r="Q484" s="69">
        <f t="shared" si="386"/>
        <v>209.10299999999995</v>
      </c>
      <c r="R484" s="69">
        <f t="shared" si="386"/>
        <v>222.17299999999994</v>
      </c>
      <c r="S484" s="69">
        <f t="shared" si="386"/>
        <v>235.24299999999994</v>
      </c>
      <c r="T484" s="69">
        <f t="shared" si="386"/>
        <v>248.31299999999993</v>
      </c>
      <c r="U484" s="69">
        <f t="shared" si="386"/>
        <v>261.38299999999992</v>
      </c>
      <c r="V484" s="69">
        <f t="shared" si="386"/>
        <v>274.45299999999992</v>
      </c>
      <c r="W484" s="69">
        <f t="shared" si="386"/>
        <v>287.52299999999991</v>
      </c>
      <c r="X484" s="69">
        <f t="shared" si="386"/>
        <v>300.5929999999999</v>
      </c>
      <c r="Y484" s="69">
        <f t="shared" si="386"/>
        <v>313.6629999999999</v>
      </c>
      <c r="Z484" s="69">
        <f t="shared" si="386"/>
        <v>326.73299999999989</v>
      </c>
      <c r="AA484" s="69">
        <f t="shared" si="386"/>
        <v>339.80299999999988</v>
      </c>
      <c r="AB484" s="69">
        <f t="shared" si="386"/>
        <v>352.87299999999988</v>
      </c>
      <c r="AC484" s="69">
        <f t="shared" si="386"/>
        <v>365.94299999999987</v>
      </c>
      <c r="AD484" s="69">
        <f t="shared" si="386"/>
        <v>379.01299999999986</v>
      </c>
      <c r="AE484" s="69">
        <f t="shared" si="386"/>
        <v>392.08299999999986</v>
      </c>
      <c r="AF484" s="69">
        <f t="shared" si="386"/>
        <v>405.15299999999985</v>
      </c>
      <c r="AG484" s="69">
        <f t="shared" si="386"/>
        <v>418.22299999999984</v>
      </c>
      <c r="AH484" s="69">
        <f t="shared" si="386"/>
        <v>431.29299999999984</v>
      </c>
      <c r="AI484" s="69">
        <f t="shared" si="386"/>
        <v>444.36299999999983</v>
      </c>
      <c r="AJ484" s="69">
        <f t="shared" si="386"/>
        <v>457.43299999999982</v>
      </c>
      <c r="AK484" s="69">
        <f t="shared" si="386"/>
        <v>470.50299999999982</v>
      </c>
      <c r="AL484" s="69">
        <f t="shared" si="386"/>
        <v>483.57299999999981</v>
      </c>
      <c r="AM484" s="69">
        <f t="shared" si="386"/>
        <v>496.6429999999998</v>
      </c>
      <c r="AN484" s="69">
        <f t="shared" si="386"/>
        <v>509.71299999999979</v>
      </c>
      <c r="AO484" s="69">
        <f t="shared" si="386"/>
        <v>522.78299999999979</v>
      </c>
      <c r="AP484" s="69">
        <f t="shared" si="386"/>
        <v>535.85299999999984</v>
      </c>
      <c r="AQ484" s="69">
        <f t="shared" si="386"/>
        <v>548.92299999999989</v>
      </c>
      <c r="AR484" s="69">
        <f t="shared" si="386"/>
        <v>561.99299999999994</v>
      </c>
      <c r="AS484" s="69">
        <f t="shared" si="386"/>
        <v>575.06299999999999</v>
      </c>
      <c r="AT484" s="69">
        <f t="shared" si="386"/>
        <v>588.13300000000004</v>
      </c>
      <c r="AU484" s="69">
        <f t="shared" si="386"/>
        <v>601.20300000000009</v>
      </c>
      <c r="AV484" s="69"/>
      <c r="AW484" s="69"/>
      <c r="AX484" s="69"/>
      <c r="AY484" s="69"/>
      <c r="AZ484" s="69"/>
      <c r="BA484" s="69"/>
      <c r="BB484" s="69"/>
      <c r="BC484" s="69"/>
      <c r="BD484" s="69"/>
      <c r="BE484" s="69"/>
      <c r="BF484" s="69"/>
      <c r="BG484" s="69"/>
      <c r="BH484" s="69"/>
      <c r="BI484" s="3"/>
      <c r="BJ484" s="3"/>
      <c r="BK484" s="3"/>
      <c r="BL484" s="3"/>
      <c r="BM484" s="3"/>
      <c r="BN484" s="3"/>
      <c r="BO484" s="3"/>
      <c r="BP484" s="3"/>
      <c r="BQ484" s="3"/>
      <c r="BR484" s="3"/>
    </row>
    <row r="485" spans="1:70" s="15" customFormat="1" ht="15.95" customHeight="1" outlineLevel="1" x14ac:dyDescent="0.3">
      <c r="A485" s="32"/>
      <c r="B485" s="206" t="s">
        <v>802</v>
      </c>
      <c r="C485" s="110"/>
      <c r="D485" s="32"/>
      <c r="E485" s="302"/>
      <c r="F485" s="54"/>
      <c r="G485" s="45"/>
      <c r="H485" s="133">
        <f>SUBTOTAL(9,H480:H484)</f>
        <v>10.106000000000002</v>
      </c>
      <c r="I485" s="54"/>
      <c r="J485" s="68"/>
      <c r="K485" s="238"/>
      <c r="L485" s="68"/>
      <c r="M485" s="68"/>
      <c r="N485" s="1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</row>
    <row r="486" spans="1:70" s="15" customFormat="1" ht="15.95" customHeight="1" outlineLevel="1" x14ac:dyDescent="0.3">
      <c r="A486" s="32"/>
      <c r="B486" s="61"/>
      <c r="C486" s="110"/>
      <c r="D486" s="32"/>
      <c r="E486" s="302"/>
      <c r="F486" s="54"/>
      <c r="G486" s="45"/>
      <c r="H486" s="133"/>
      <c r="I486" s="54"/>
      <c r="J486" s="68"/>
      <c r="K486" s="238"/>
      <c r="L486" s="68"/>
      <c r="M486" s="68"/>
      <c r="N486" s="1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</row>
    <row r="487" spans="1:70" s="3" customFormat="1" ht="15.95" customHeight="1" outlineLevel="1" x14ac:dyDescent="0.3">
      <c r="A487" s="46"/>
      <c r="B487" s="43"/>
      <c r="C487" s="46"/>
      <c r="D487" s="32"/>
      <c r="E487" s="44"/>
      <c r="F487" s="62"/>
      <c r="G487" s="45"/>
      <c r="H487" s="46"/>
      <c r="I487" s="62"/>
      <c r="J487" s="68"/>
      <c r="K487" s="238"/>
      <c r="L487" s="68"/>
      <c r="M487" s="68"/>
      <c r="N487" s="1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</row>
    <row r="488" spans="1:70" s="3" customFormat="1" ht="15.95" customHeight="1" outlineLevel="1" x14ac:dyDescent="0.3">
      <c r="A488" s="32"/>
      <c r="B488" s="300"/>
      <c r="C488" s="29"/>
      <c r="D488" s="32"/>
      <c r="E488" s="302"/>
      <c r="F488" s="299"/>
      <c r="G488" s="300"/>
      <c r="H488" s="32"/>
      <c r="I488" s="54"/>
      <c r="J488" s="68"/>
      <c r="K488" s="238"/>
      <c r="L488" s="68"/>
      <c r="M488" s="68"/>
      <c r="N488" s="1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</row>
    <row r="489" spans="1:70" s="6" customFormat="1" ht="15.95" customHeight="1" outlineLevel="2" x14ac:dyDescent="0.3">
      <c r="A489" s="32">
        <v>1</v>
      </c>
      <c r="B489" s="300" t="s">
        <v>93</v>
      </c>
      <c r="C489" s="117" t="s">
        <v>95</v>
      </c>
      <c r="D489" s="32" t="s">
        <v>132</v>
      </c>
      <c r="E489" s="33" t="s">
        <v>43</v>
      </c>
      <c r="F489" s="300" t="s">
        <v>43</v>
      </c>
      <c r="G489" s="300" t="s">
        <v>107</v>
      </c>
      <c r="H489" s="32">
        <v>127.11799999999999</v>
      </c>
      <c r="I489" s="55">
        <v>1.2</v>
      </c>
      <c r="J489" s="69">
        <v>20</v>
      </c>
      <c r="K489" s="238">
        <f t="shared" si="378"/>
        <v>3050.8319999999999</v>
      </c>
      <c r="L489" s="71">
        <f>(K489+305.08)</f>
        <v>3355.9119999999998</v>
      </c>
      <c r="M489" s="71">
        <f t="shared" ref="M489:AM489" si="387">(L489+305.08)</f>
        <v>3660.9919999999997</v>
      </c>
      <c r="N489" s="71">
        <f t="shared" si="387"/>
        <v>3966.0719999999997</v>
      </c>
      <c r="O489" s="71">
        <f t="shared" si="387"/>
        <v>4271.152</v>
      </c>
      <c r="P489" s="71">
        <f t="shared" si="387"/>
        <v>4576.232</v>
      </c>
      <c r="Q489" s="71">
        <f t="shared" si="387"/>
        <v>4881.3119999999999</v>
      </c>
      <c r="R489" s="71">
        <f t="shared" si="387"/>
        <v>5186.3919999999998</v>
      </c>
      <c r="S489" s="71">
        <f t="shared" si="387"/>
        <v>5491.4719999999998</v>
      </c>
      <c r="T489" s="71">
        <f t="shared" si="387"/>
        <v>5796.5519999999997</v>
      </c>
      <c r="U489" s="71">
        <f t="shared" si="387"/>
        <v>6101.6319999999996</v>
      </c>
      <c r="V489" s="71">
        <f t="shared" si="387"/>
        <v>6406.7119999999995</v>
      </c>
      <c r="W489" s="71">
        <f t="shared" si="387"/>
        <v>6711.7919999999995</v>
      </c>
      <c r="X489" s="71">
        <f t="shared" si="387"/>
        <v>7016.8719999999994</v>
      </c>
      <c r="Y489" s="71">
        <f t="shared" si="387"/>
        <v>7321.9519999999993</v>
      </c>
      <c r="Z489" s="71">
        <f t="shared" si="387"/>
        <v>7627.0319999999992</v>
      </c>
      <c r="AA489" s="71">
        <f t="shared" si="387"/>
        <v>7932.1119999999992</v>
      </c>
      <c r="AB489" s="71">
        <f t="shared" si="387"/>
        <v>8237.1919999999991</v>
      </c>
      <c r="AC489" s="71">
        <f t="shared" si="387"/>
        <v>8542.271999999999</v>
      </c>
      <c r="AD489" s="71">
        <f t="shared" si="387"/>
        <v>8847.351999999999</v>
      </c>
      <c r="AE489" s="71">
        <f t="shared" si="387"/>
        <v>9152.4319999999989</v>
      </c>
      <c r="AF489" s="71">
        <f t="shared" si="387"/>
        <v>9457.5119999999988</v>
      </c>
      <c r="AG489" s="71">
        <f t="shared" si="387"/>
        <v>9762.5919999999987</v>
      </c>
      <c r="AH489" s="71">
        <f t="shared" si="387"/>
        <v>10067.671999999999</v>
      </c>
      <c r="AI489" s="71">
        <f t="shared" si="387"/>
        <v>10372.751999999999</v>
      </c>
      <c r="AJ489" s="71">
        <f t="shared" si="387"/>
        <v>10677.831999999999</v>
      </c>
      <c r="AK489" s="71">
        <f t="shared" si="387"/>
        <v>10982.911999999998</v>
      </c>
      <c r="AL489" s="71">
        <f t="shared" si="387"/>
        <v>11287.991999999998</v>
      </c>
      <c r="AM489" s="71">
        <f t="shared" si="387"/>
        <v>11593.071999999998</v>
      </c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  <c r="BD489" s="12"/>
      <c r="BE489" s="12"/>
      <c r="BF489" s="12"/>
      <c r="BG489" s="12"/>
      <c r="BH489" s="12"/>
      <c r="BI489" s="12"/>
      <c r="BJ489" s="12"/>
      <c r="BK489" s="12"/>
      <c r="BL489" s="12"/>
      <c r="BM489" s="12"/>
      <c r="BN489" s="12"/>
      <c r="BO489" s="12"/>
      <c r="BP489" s="12"/>
      <c r="BQ489" s="12"/>
      <c r="BR489" s="12"/>
    </row>
    <row r="490" spans="1:70" s="97" customFormat="1" ht="15.95" customHeight="1" outlineLevel="2" x14ac:dyDescent="0.3">
      <c r="A490" s="32">
        <v>2</v>
      </c>
      <c r="B490" s="156" t="s">
        <v>93</v>
      </c>
      <c r="C490" s="46" t="s">
        <v>524</v>
      </c>
      <c r="D490" s="157" t="s">
        <v>525</v>
      </c>
      <c r="E490" s="49" t="s">
        <v>43</v>
      </c>
      <c r="F490" s="300" t="s">
        <v>43</v>
      </c>
      <c r="G490" s="158" t="s">
        <v>30</v>
      </c>
      <c r="H490" s="32">
        <v>4.8540000000000001</v>
      </c>
      <c r="I490" s="55">
        <v>0.7</v>
      </c>
      <c r="J490" s="69">
        <v>20</v>
      </c>
      <c r="K490" s="238">
        <f t="shared" si="378"/>
        <v>67.955999999999989</v>
      </c>
      <c r="L490" s="71">
        <f>(K490+6.8)</f>
        <v>74.755999999999986</v>
      </c>
      <c r="M490" s="71">
        <f t="shared" ref="M490:BQ490" si="388">(L490+6.8)</f>
        <v>81.555999999999983</v>
      </c>
      <c r="N490" s="71">
        <f t="shared" si="388"/>
        <v>88.35599999999998</v>
      </c>
      <c r="O490" s="71">
        <f t="shared" si="388"/>
        <v>95.155999999999977</v>
      </c>
      <c r="P490" s="71">
        <f t="shared" si="388"/>
        <v>101.95599999999997</v>
      </c>
      <c r="Q490" s="71">
        <f t="shared" si="388"/>
        <v>108.75599999999997</v>
      </c>
      <c r="R490" s="71">
        <f t="shared" si="388"/>
        <v>115.55599999999997</v>
      </c>
      <c r="S490" s="71">
        <f t="shared" si="388"/>
        <v>122.35599999999997</v>
      </c>
      <c r="T490" s="71">
        <f t="shared" si="388"/>
        <v>129.15599999999998</v>
      </c>
      <c r="U490" s="71">
        <f t="shared" si="388"/>
        <v>135.95599999999999</v>
      </c>
      <c r="V490" s="71">
        <f t="shared" si="388"/>
        <v>142.756</v>
      </c>
      <c r="W490" s="71">
        <f t="shared" si="388"/>
        <v>149.55600000000001</v>
      </c>
      <c r="X490" s="71">
        <f t="shared" si="388"/>
        <v>156.35600000000002</v>
      </c>
      <c r="Y490" s="71">
        <f t="shared" si="388"/>
        <v>163.15600000000003</v>
      </c>
      <c r="Z490" s="71">
        <f t="shared" si="388"/>
        <v>169.95600000000005</v>
      </c>
      <c r="AA490" s="71">
        <f t="shared" si="388"/>
        <v>176.75600000000006</v>
      </c>
      <c r="AB490" s="71">
        <f t="shared" si="388"/>
        <v>183.55600000000007</v>
      </c>
      <c r="AC490" s="71">
        <f t="shared" si="388"/>
        <v>190.35600000000008</v>
      </c>
      <c r="AD490" s="71">
        <f t="shared" si="388"/>
        <v>197.15600000000009</v>
      </c>
      <c r="AE490" s="71">
        <f t="shared" si="388"/>
        <v>203.9560000000001</v>
      </c>
      <c r="AF490" s="71">
        <f t="shared" si="388"/>
        <v>210.75600000000011</v>
      </c>
      <c r="AG490" s="71">
        <f t="shared" si="388"/>
        <v>217.55600000000013</v>
      </c>
      <c r="AH490" s="71">
        <f t="shared" si="388"/>
        <v>224.35600000000014</v>
      </c>
      <c r="AI490" s="71">
        <f t="shared" si="388"/>
        <v>231.15600000000015</v>
      </c>
      <c r="AJ490" s="71">
        <f t="shared" si="388"/>
        <v>237.95600000000016</v>
      </c>
      <c r="AK490" s="71">
        <f t="shared" si="388"/>
        <v>244.75600000000017</v>
      </c>
      <c r="AL490" s="71">
        <f t="shared" si="388"/>
        <v>251.55600000000018</v>
      </c>
      <c r="AM490" s="71">
        <f t="shared" si="388"/>
        <v>258.35600000000017</v>
      </c>
      <c r="AN490" s="71">
        <f t="shared" si="388"/>
        <v>265.15600000000018</v>
      </c>
      <c r="AO490" s="71">
        <f t="shared" si="388"/>
        <v>271.95600000000019</v>
      </c>
      <c r="AP490" s="71">
        <f t="shared" si="388"/>
        <v>278.7560000000002</v>
      </c>
      <c r="AQ490" s="71">
        <f t="shared" si="388"/>
        <v>285.55600000000021</v>
      </c>
      <c r="AR490" s="71">
        <f t="shared" si="388"/>
        <v>292.35600000000022</v>
      </c>
      <c r="AS490" s="71">
        <f t="shared" si="388"/>
        <v>299.15600000000023</v>
      </c>
      <c r="AT490" s="71">
        <f t="shared" si="388"/>
        <v>305.95600000000024</v>
      </c>
      <c r="AU490" s="71">
        <f t="shared" si="388"/>
        <v>312.75600000000026</v>
      </c>
      <c r="AV490" s="71">
        <f t="shared" si="388"/>
        <v>319.55600000000027</v>
      </c>
      <c r="AW490" s="71">
        <f t="shared" si="388"/>
        <v>326.35600000000028</v>
      </c>
      <c r="AX490" s="71">
        <f t="shared" si="388"/>
        <v>333.15600000000029</v>
      </c>
      <c r="AY490" s="71">
        <f t="shared" si="388"/>
        <v>339.9560000000003</v>
      </c>
      <c r="AZ490" s="71">
        <f t="shared" si="388"/>
        <v>346.75600000000031</v>
      </c>
      <c r="BA490" s="71">
        <f t="shared" si="388"/>
        <v>353.55600000000032</v>
      </c>
      <c r="BB490" s="71">
        <f t="shared" si="388"/>
        <v>360.35600000000034</v>
      </c>
      <c r="BC490" s="71">
        <f t="shared" si="388"/>
        <v>367.15600000000035</v>
      </c>
      <c r="BD490" s="71">
        <f t="shared" si="388"/>
        <v>373.95600000000036</v>
      </c>
      <c r="BE490" s="71">
        <f t="shared" si="388"/>
        <v>380.75600000000037</v>
      </c>
      <c r="BF490" s="71">
        <f t="shared" si="388"/>
        <v>387.55600000000038</v>
      </c>
      <c r="BG490" s="71">
        <f t="shared" si="388"/>
        <v>394.35600000000039</v>
      </c>
      <c r="BH490" s="71">
        <f t="shared" si="388"/>
        <v>401.1560000000004</v>
      </c>
      <c r="BI490" s="71">
        <f t="shared" si="388"/>
        <v>407.95600000000042</v>
      </c>
      <c r="BJ490" s="71">
        <f t="shared" si="388"/>
        <v>414.75600000000043</v>
      </c>
      <c r="BK490" s="71">
        <f t="shared" si="388"/>
        <v>421.55600000000044</v>
      </c>
      <c r="BL490" s="71">
        <f t="shared" si="388"/>
        <v>428.35600000000045</v>
      </c>
      <c r="BM490" s="71">
        <f t="shared" si="388"/>
        <v>435.15600000000046</v>
      </c>
      <c r="BN490" s="71">
        <f t="shared" si="388"/>
        <v>441.95600000000047</v>
      </c>
      <c r="BO490" s="71">
        <f t="shared" si="388"/>
        <v>448.75600000000048</v>
      </c>
      <c r="BP490" s="71">
        <f t="shared" si="388"/>
        <v>455.55600000000049</v>
      </c>
      <c r="BQ490" s="71">
        <f t="shared" si="388"/>
        <v>462.35600000000051</v>
      </c>
    </row>
    <row r="491" spans="1:70" s="97" customFormat="1" ht="15.95" customHeight="1" outlineLevel="2" x14ac:dyDescent="0.3">
      <c r="A491" s="32">
        <v>3</v>
      </c>
      <c r="B491" s="173" t="s">
        <v>93</v>
      </c>
      <c r="C491" s="117" t="s">
        <v>96</v>
      </c>
      <c r="D491" s="159" t="s">
        <v>132</v>
      </c>
      <c r="E491" s="33" t="s">
        <v>43</v>
      </c>
      <c r="F491" s="300" t="s">
        <v>43</v>
      </c>
      <c r="G491" s="178" t="s">
        <v>107</v>
      </c>
      <c r="H491" s="32">
        <v>5.4349999999999996</v>
      </c>
      <c r="I491" s="55">
        <v>0.7</v>
      </c>
      <c r="J491" s="69">
        <v>20</v>
      </c>
      <c r="K491" s="238">
        <f t="shared" si="378"/>
        <v>76.089999999999989</v>
      </c>
      <c r="L491" s="71">
        <f>(K491+7.61)</f>
        <v>83.699999999999989</v>
      </c>
      <c r="M491" s="71">
        <f t="shared" ref="M491:BQ491" si="389">(L491+7.61)</f>
        <v>91.309999999999988</v>
      </c>
      <c r="N491" s="71">
        <f t="shared" si="389"/>
        <v>98.919999999999987</v>
      </c>
      <c r="O491" s="71">
        <f t="shared" si="389"/>
        <v>106.52999999999999</v>
      </c>
      <c r="P491" s="71">
        <f t="shared" si="389"/>
        <v>114.13999999999999</v>
      </c>
      <c r="Q491" s="71">
        <f t="shared" si="389"/>
        <v>121.74999999999999</v>
      </c>
      <c r="R491" s="71">
        <f t="shared" si="389"/>
        <v>129.35999999999999</v>
      </c>
      <c r="S491" s="71">
        <f t="shared" si="389"/>
        <v>136.97</v>
      </c>
      <c r="T491" s="71">
        <f t="shared" si="389"/>
        <v>144.58000000000001</v>
      </c>
      <c r="U491" s="71">
        <f t="shared" si="389"/>
        <v>152.19000000000003</v>
      </c>
      <c r="V491" s="71">
        <f t="shared" si="389"/>
        <v>159.80000000000004</v>
      </c>
      <c r="W491" s="71">
        <f t="shared" si="389"/>
        <v>167.41000000000005</v>
      </c>
      <c r="X491" s="71">
        <f t="shared" si="389"/>
        <v>175.02000000000007</v>
      </c>
      <c r="Y491" s="71">
        <f t="shared" si="389"/>
        <v>182.63000000000008</v>
      </c>
      <c r="Z491" s="71">
        <f t="shared" si="389"/>
        <v>190.24000000000009</v>
      </c>
      <c r="AA491" s="71">
        <f t="shared" si="389"/>
        <v>197.85000000000011</v>
      </c>
      <c r="AB491" s="71">
        <f t="shared" si="389"/>
        <v>205.46000000000012</v>
      </c>
      <c r="AC491" s="71">
        <f t="shared" si="389"/>
        <v>213.07000000000014</v>
      </c>
      <c r="AD491" s="71">
        <f t="shared" si="389"/>
        <v>220.68000000000015</v>
      </c>
      <c r="AE491" s="71">
        <f t="shared" si="389"/>
        <v>228.29000000000016</v>
      </c>
      <c r="AF491" s="71">
        <f t="shared" si="389"/>
        <v>235.90000000000018</v>
      </c>
      <c r="AG491" s="71">
        <f t="shared" si="389"/>
        <v>243.51000000000019</v>
      </c>
      <c r="AH491" s="71">
        <f t="shared" si="389"/>
        <v>251.1200000000002</v>
      </c>
      <c r="AI491" s="71">
        <f t="shared" si="389"/>
        <v>258.73000000000019</v>
      </c>
      <c r="AJ491" s="71">
        <f t="shared" si="389"/>
        <v>266.3400000000002</v>
      </c>
      <c r="AK491" s="71">
        <f t="shared" si="389"/>
        <v>273.95000000000022</v>
      </c>
      <c r="AL491" s="71">
        <f t="shared" si="389"/>
        <v>281.56000000000023</v>
      </c>
      <c r="AM491" s="71">
        <f t="shared" si="389"/>
        <v>289.17000000000024</v>
      </c>
      <c r="AN491" s="71">
        <f t="shared" si="389"/>
        <v>296.78000000000026</v>
      </c>
      <c r="AO491" s="71">
        <f t="shared" si="389"/>
        <v>304.39000000000027</v>
      </c>
      <c r="AP491" s="71">
        <f t="shared" si="389"/>
        <v>312.00000000000028</v>
      </c>
      <c r="AQ491" s="71">
        <f t="shared" si="389"/>
        <v>319.6100000000003</v>
      </c>
      <c r="AR491" s="71">
        <f t="shared" si="389"/>
        <v>327.22000000000031</v>
      </c>
      <c r="AS491" s="71">
        <f t="shared" si="389"/>
        <v>334.83000000000033</v>
      </c>
      <c r="AT491" s="71">
        <f t="shared" si="389"/>
        <v>342.44000000000034</v>
      </c>
      <c r="AU491" s="71">
        <f t="shared" si="389"/>
        <v>350.05000000000035</v>
      </c>
      <c r="AV491" s="71">
        <f t="shared" si="389"/>
        <v>357.66000000000037</v>
      </c>
      <c r="AW491" s="71">
        <f t="shared" si="389"/>
        <v>365.27000000000038</v>
      </c>
      <c r="AX491" s="71">
        <f t="shared" si="389"/>
        <v>372.88000000000039</v>
      </c>
      <c r="AY491" s="71">
        <f t="shared" si="389"/>
        <v>380.49000000000041</v>
      </c>
      <c r="AZ491" s="71">
        <f t="shared" si="389"/>
        <v>388.10000000000042</v>
      </c>
      <c r="BA491" s="71">
        <f t="shared" si="389"/>
        <v>395.71000000000043</v>
      </c>
      <c r="BB491" s="71">
        <f t="shared" si="389"/>
        <v>403.32000000000045</v>
      </c>
      <c r="BC491" s="71">
        <f t="shared" si="389"/>
        <v>410.93000000000046</v>
      </c>
      <c r="BD491" s="71">
        <f t="shared" si="389"/>
        <v>418.54000000000048</v>
      </c>
      <c r="BE491" s="71">
        <f t="shared" si="389"/>
        <v>426.15000000000049</v>
      </c>
      <c r="BF491" s="71">
        <f t="shared" si="389"/>
        <v>433.7600000000005</v>
      </c>
      <c r="BG491" s="71">
        <f t="shared" si="389"/>
        <v>441.37000000000052</v>
      </c>
      <c r="BH491" s="71">
        <f t="shared" si="389"/>
        <v>448.98000000000053</v>
      </c>
      <c r="BI491" s="71">
        <f t="shared" si="389"/>
        <v>456.59000000000054</v>
      </c>
      <c r="BJ491" s="71">
        <f t="shared" si="389"/>
        <v>464.20000000000056</v>
      </c>
      <c r="BK491" s="71">
        <f t="shared" si="389"/>
        <v>471.81000000000057</v>
      </c>
      <c r="BL491" s="71">
        <f t="shared" si="389"/>
        <v>479.42000000000058</v>
      </c>
      <c r="BM491" s="71">
        <f t="shared" si="389"/>
        <v>487.0300000000006</v>
      </c>
      <c r="BN491" s="71">
        <f t="shared" si="389"/>
        <v>494.64000000000061</v>
      </c>
      <c r="BO491" s="71">
        <f t="shared" si="389"/>
        <v>502.25000000000063</v>
      </c>
      <c r="BP491" s="71">
        <f t="shared" si="389"/>
        <v>509.86000000000064</v>
      </c>
      <c r="BQ491" s="71">
        <f t="shared" si="389"/>
        <v>517.4700000000006</v>
      </c>
    </row>
    <row r="492" spans="1:70" s="97" customFormat="1" ht="15.95" customHeight="1" outlineLevel="2" x14ac:dyDescent="0.3">
      <c r="A492" s="32">
        <v>4</v>
      </c>
      <c r="B492" s="173" t="s">
        <v>93</v>
      </c>
      <c r="C492" s="117" t="s">
        <v>98</v>
      </c>
      <c r="D492" s="157" t="s">
        <v>132</v>
      </c>
      <c r="E492" s="33" t="s">
        <v>43</v>
      </c>
      <c r="F492" s="300" t="s">
        <v>43</v>
      </c>
      <c r="G492" s="178" t="s">
        <v>107</v>
      </c>
      <c r="H492" s="32">
        <v>18.306999999999999</v>
      </c>
      <c r="I492" s="55">
        <v>1.2</v>
      </c>
      <c r="J492" s="69">
        <v>20</v>
      </c>
      <c r="K492" s="238">
        <f t="shared" si="378"/>
        <v>439.36799999999999</v>
      </c>
      <c r="L492" s="71">
        <f>(K492+43.94)</f>
        <v>483.30799999999999</v>
      </c>
      <c r="M492" s="71">
        <f t="shared" ref="M492:AZ492" si="390">(L492+43.94)</f>
        <v>527.24800000000005</v>
      </c>
      <c r="N492" s="71">
        <f t="shared" si="390"/>
        <v>571.1880000000001</v>
      </c>
      <c r="O492" s="71">
        <f t="shared" si="390"/>
        <v>615.12800000000016</v>
      </c>
      <c r="P492" s="71">
        <f t="shared" si="390"/>
        <v>659.06800000000021</v>
      </c>
      <c r="Q492" s="71">
        <f t="shared" si="390"/>
        <v>703.00800000000027</v>
      </c>
      <c r="R492" s="71">
        <f t="shared" si="390"/>
        <v>746.94800000000032</v>
      </c>
      <c r="S492" s="71">
        <f t="shared" si="390"/>
        <v>790.88800000000037</v>
      </c>
      <c r="T492" s="71">
        <f t="shared" si="390"/>
        <v>834.82800000000043</v>
      </c>
      <c r="U492" s="71">
        <f t="shared" si="390"/>
        <v>878.76800000000048</v>
      </c>
      <c r="V492" s="71">
        <f t="shared" si="390"/>
        <v>922.70800000000054</v>
      </c>
      <c r="W492" s="71">
        <f t="shared" si="390"/>
        <v>966.64800000000059</v>
      </c>
      <c r="X492" s="71">
        <f t="shared" si="390"/>
        <v>1010.5880000000006</v>
      </c>
      <c r="Y492" s="71">
        <f t="shared" si="390"/>
        <v>1054.5280000000007</v>
      </c>
      <c r="Z492" s="71">
        <f t="shared" si="390"/>
        <v>1098.4680000000008</v>
      </c>
      <c r="AA492" s="71">
        <f t="shared" si="390"/>
        <v>1142.4080000000008</v>
      </c>
      <c r="AB492" s="71">
        <f t="shared" si="390"/>
        <v>1186.3480000000009</v>
      </c>
      <c r="AC492" s="71">
        <f t="shared" si="390"/>
        <v>1230.2880000000009</v>
      </c>
      <c r="AD492" s="71">
        <f t="shared" si="390"/>
        <v>1274.228000000001</v>
      </c>
      <c r="AE492" s="71">
        <f t="shared" si="390"/>
        <v>1318.168000000001</v>
      </c>
      <c r="AF492" s="71">
        <f t="shared" si="390"/>
        <v>1362.1080000000011</v>
      </c>
      <c r="AG492" s="71">
        <f t="shared" si="390"/>
        <v>1406.0480000000011</v>
      </c>
      <c r="AH492" s="71">
        <f t="shared" si="390"/>
        <v>1449.9880000000012</v>
      </c>
      <c r="AI492" s="71">
        <f t="shared" si="390"/>
        <v>1493.9280000000012</v>
      </c>
      <c r="AJ492" s="71">
        <f t="shared" si="390"/>
        <v>1537.8680000000013</v>
      </c>
      <c r="AK492" s="71">
        <f t="shared" si="390"/>
        <v>1581.8080000000014</v>
      </c>
      <c r="AL492" s="71">
        <f t="shared" si="390"/>
        <v>1625.7480000000014</v>
      </c>
      <c r="AM492" s="71">
        <f t="shared" si="390"/>
        <v>1669.6880000000015</v>
      </c>
      <c r="AN492" s="71">
        <f t="shared" si="390"/>
        <v>1713.6280000000015</v>
      </c>
      <c r="AO492" s="71">
        <f t="shared" si="390"/>
        <v>1757.5680000000016</v>
      </c>
      <c r="AP492" s="71">
        <f t="shared" si="390"/>
        <v>1801.5080000000016</v>
      </c>
      <c r="AQ492" s="71">
        <f t="shared" si="390"/>
        <v>1845.4480000000017</v>
      </c>
      <c r="AR492" s="71">
        <f t="shared" si="390"/>
        <v>1889.3880000000017</v>
      </c>
      <c r="AS492" s="71">
        <f t="shared" si="390"/>
        <v>1933.3280000000018</v>
      </c>
      <c r="AT492" s="71">
        <f t="shared" si="390"/>
        <v>1977.2680000000018</v>
      </c>
      <c r="AU492" s="71">
        <f t="shared" si="390"/>
        <v>2021.2080000000019</v>
      </c>
      <c r="AV492" s="71">
        <f t="shared" si="390"/>
        <v>2065.148000000002</v>
      </c>
      <c r="AW492" s="71">
        <f t="shared" si="390"/>
        <v>2109.088000000002</v>
      </c>
      <c r="AX492" s="71">
        <f t="shared" si="390"/>
        <v>2153.0280000000021</v>
      </c>
      <c r="AY492" s="71">
        <f t="shared" si="390"/>
        <v>2196.9680000000021</v>
      </c>
      <c r="AZ492" s="71">
        <f t="shared" si="390"/>
        <v>2240.9080000000022</v>
      </c>
      <c r="BA492" s="71"/>
      <c r="BB492" s="71"/>
      <c r="BC492" s="71"/>
      <c r="BD492" s="71"/>
      <c r="BE492" s="71"/>
      <c r="BF492" s="71"/>
      <c r="BG492" s="71"/>
      <c r="BH492" s="71"/>
      <c r="BI492" s="71"/>
      <c r="BJ492" s="71"/>
      <c r="BK492" s="71"/>
    </row>
    <row r="493" spans="1:70" s="97" customFormat="1" ht="15.95" customHeight="1" outlineLevel="2" x14ac:dyDescent="0.3">
      <c r="A493" s="32">
        <v>5</v>
      </c>
      <c r="B493" s="173" t="s">
        <v>93</v>
      </c>
      <c r="C493" s="118" t="s">
        <v>97</v>
      </c>
      <c r="D493" s="157" t="s">
        <v>132</v>
      </c>
      <c r="E493" s="33" t="s">
        <v>43</v>
      </c>
      <c r="F493" s="300" t="s">
        <v>43</v>
      </c>
      <c r="G493" s="173" t="s">
        <v>107</v>
      </c>
      <c r="H493" s="32">
        <v>1.536</v>
      </c>
      <c r="I493" s="55">
        <v>0.7</v>
      </c>
      <c r="J493" s="69">
        <v>20</v>
      </c>
      <c r="K493" s="238">
        <f t="shared" si="378"/>
        <v>21.503999999999998</v>
      </c>
      <c r="L493" s="71">
        <f>(K493+2.15)</f>
        <v>23.653999999999996</v>
      </c>
      <c r="M493" s="71">
        <f t="shared" ref="M493:BQ493" si="391">(L493+2.15)</f>
        <v>25.803999999999995</v>
      </c>
      <c r="N493" s="71">
        <f t="shared" si="391"/>
        <v>27.953999999999994</v>
      </c>
      <c r="O493" s="71">
        <f t="shared" si="391"/>
        <v>30.103999999999992</v>
      </c>
      <c r="P493" s="71">
        <f t="shared" si="391"/>
        <v>32.253999999999991</v>
      </c>
      <c r="Q493" s="71">
        <f t="shared" si="391"/>
        <v>34.403999999999989</v>
      </c>
      <c r="R493" s="71">
        <f t="shared" si="391"/>
        <v>36.553999999999988</v>
      </c>
      <c r="S493" s="71">
        <f t="shared" si="391"/>
        <v>38.703999999999986</v>
      </c>
      <c r="T493" s="71">
        <f t="shared" si="391"/>
        <v>40.853999999999985</v>
      </c>
      <c r="U493" s="71">
        <f t="shared" si="391"/>
        <v>43.003999999999984</v>
      </c>
      <c r="V493" s="71">
        <f t="shared" si="391"/>
        <v>45.153999999999982</v>
      </c>
      <c r="W493" s="71">
        <f t="shared" si="391"/>
        <v>47.303999999999981</v>
      </c>
      <c r="X493" s="71">
        <f t="shared" si="391"/>
        <v>49.453999999999979</v>
      </c>
      <c r="Y493" s="71">
        <f t="shared" si="391"/>
        <v>51.603999999999978</v>
      </c>
      <c r="Z493" s="71">
        <f t="shared" si="391"/>
        <v>53.753999999999976</v>
      </c>
      <c r="AA493" s="71">
        <f t="shared" si="391"/>
        <v>55.903999999999975</v>
      </c>
      <c r="AB493" s="71">
        <f t="shared" si="391"/>
        <v>58.053999999999974</v>
      </c>
      <c r="AC493" s="71">
        <f t="shared" si="391"/>
        <v>60.203999999999972</v>
      </c>
      <c r="AD493" s="71">
        <f t="shared" si="391"/>
        <v>62.353999999999971</v>
      </c>
      <c r="AE493" s="71">
        <f t="shared" si="391"/>
        <v>64.503999999999976</v>
      </c>
      <c r="AF493" s="71">
        <f t="shared" si="391"/>
        <v>66.653999999999982</v>
      </c>
      <c r="AG493" s="71">
        <f t="shared" si="391"/>
        <v>68.803999999999988</v>
      </c>
      <c r="AH493" s="71">
        <f t="shared" si="391"/>
        <v>70.953999999999994</v>
      </c>
      <c r="AI493" s="71">
        <f t="shared" si="391"/>
        <v>73.103999999999999</v>
      </c>
      <c r="AJ493" s="71">
        <f t="shared" si="391"/>
        <v>75.254000000000005</v>
      </c>
      <c r="AK493" s="71">
        <f t="shared" si="391"/>
        <v>77.404000000000011</v>
      </c>
      <c r="AL493" s="71">
        <f t="shared" si="391"/>
        <v>79.554000000000016</v>
      </c>
      <c r="AM493" s="71">
        <f t="shared" si="391"/>
        <v>81.704000000000022</v>
      </c>
      <c r="AN493" s="71">
        <f t="shared" si="391"/>
        <v>83.854000000000028</v>
      </c>
      <c r="AO493" s="71">
        <f t="shared" si="391"/>
        <v>86.004000000000033</v>
      </c>
      <c r="AP493" s="71">
        <f t="shared" si="391"/>
        <v>88.154000000000039</v>
      </c>
      <c r="AQ493" s="71">
        <f t="shared" si="391"/>
        <v>90.304000000000045</v>
      </c>
      <c r="AR493" s="71">
        <f t="shared" si="391"/>
        <v>92.45400000000005</v>
      </c>
      <c r="AS493" s="71">
        <f t="shared" si="391"/>
        <v>94.604000000000056</v>
      </c>
      <c r="AT493" s="71">
        <f t="shared" si="391"/>
        <v>96.754000000000062</v>
      </c>
      <c r="AU493" s="71">
        <f t="shared" si="391"/>
        <v>98.904000000000067</v>
      </c>
      <c r="AV493" s="71">
        <f t="shared" si="391"/>
        <v>101.05400000000007</v>
      </c>
      <c r="AW493" s="71">
        <f t="shared" si="391"/>
        <v>103.20400000000008</v>
      </c>
      <c r="AX493" s="71">
        <f t="shared" si="391"/>
        <v>105.35400000000008</v>
      </c>
      <c r="AY493" s="71">
        <f t="shared" si="391"/>
        <v>107.50400000000009</v>
      </c>
      <c r="AZ493" s="71">
        <f t="shared" si="391"/>
        <v>109.6540000000001</v>
      </c>
      <c r="BA493" s="71">
        <f t="shared" si="391"/>
        <v>111.8040000000001</v>
      </c>
      <c r="BB493" s="71">
        <f t="shared" si="391"/>
        <v>113.95400000000011</v>
      </c>
      <c r="BC493" s="71">
        <f t="shared" si="391"/>
        <v>116.10400000000011</v>
      </c>
      <c r="BD493" s="71">
        <f t="shared" si="391"/>
        <v>118.25400000000012</v>
      </c>
      <c r="BE493" s="71">
        <f t="shared" si="391"/>
        <v>120.40400000000012</v>
      </c>
      <c r="BF493" s="71">
        <f t="shared" si="391"/>
        <v>122.55400000000013</v>
      </c>
      <c r="BG493" s="71">
        <f t="shared" si="391"/>
        <v>124.70400000000014</v>
      </c>
      <c r="BH493" s="71">
        <f t="shared" si="391"/>
        <v>126.85400000000014</v>
      </c>
      <c r="BI493" s="71">
        <f t="shared" si="391"/>
        <v>129.00400000000013</v>
      </c>
      <c r="BJ493" s="71">
        <f t="shared" si="391"/>
        <v>131.15400000000014</v>
      </c>
      <c r="BK493" s="71">
        <f t="shared" si="391"/>
        <v>133.30400000000014</v>
      </c>
      <c r="BL493" s="71">
        <f t="shared" si="391"/>
        <v>135.45400000000015</v>
      </c>
      <c r="BM493" s="71">
        <f t="shared" si="391"/>
        <v>137.60400000000016</v>
      </c>
      <c r="BN493" s="71">
        <f t="shared" si="391"/>
        <v>139.75400000000016</v>
      </c>
      <c r="BO493" s="71">
        <f t="shared" si="391"/>
        <v>141.90400000000017</v>
      </c>
      <c r="BP493" s="71">
        <f t="shared" si="391"/>
        <v>144.05400000000017</v>
      </c>
      <c r="BQ493" s="71">
        <f t="shared" si="391"/>
        <v>146.20400000000018</v>
      </c>
    </row>
    <row r="494" spans="1:70" s="97" customFormat="1" ht="15.95" customHeight="1" outlineLevel="2" x14ac:dyDescent="0.3">
      <c r="A494" s="32">
        <v>6</v>
      </c>
      <c r="B494" s="173" t="s">
        <v>93</v>
      </c>
      <c r="C494" s="213" t="s">
        <v>775</v>
      </c>
      <c r="D494" s="157" t="s">
        <v>525</v>
      </c>
      <c r="E494" s="33"/>
      <c r="F494" s="300" t="s">
        <v>43</v>
      </c>
      <c r="G494" s="158" t="s">
        <v>30</v>
      </c>
      <c r="H494" s="32">
        <v>30.494</v>
      </c>
      <c r="I494" s="55">
        <v>1.2</v>
      </c>
      <c r="J494" s="69">
        <v>20</v>
      </c>
      <c r="K494" s="238">
        <f t="shared" si="378"/>
        <v>731.85599999999999</v>
      </c>
      <c r="L494" s="71">
        <f>(K494+73.19)</f>
        <v>805.04600000000005</v>
      </c>
      <c r="M494" s="71">
        <f t="shared" ref="M494:AQ494" si="392">(L494+73.19)</f>
        <v>878.2360000000001</v>
      </c>
      <c r="N494" s="71">
        <f t="shared" si="392"/>
        <v>951.42600000000016</v>
      </c>
      <c r="O494" s="71">
        <f t="shared" si="392"/>
        <v>1024.6160000000002</v>
      </c>
      <c r="P494" s="71">
        <f t="shared" si="392"/>
        <v>1097.8060000000003</v>
      </c>
      <c r="Q494" s="71">
        <f t="shared" si="392"/>
        <v>1170.9960000000003</v>
      </c>
      <c r="R494" s="71">
        <f t="shared" si="392"/>
        <v>1244.1860000000004</v>
      </c>
      <c r="S494" s="71">
        <f t="shared" si="392"/>
        <v>1317.3760000000004</v>
      </c>
      <c r="T494" s="71">
        <f t="shared" si="392"/>
        <v>1390.5660000000005</v>
      </c>
      <c r="U494" s="71">
        <f t="shared" si="392"/>
        <v>1463.7560000000005</v>
      </c>
      <c r="V494" s="71">
        <f t="shared" si="392"/>
        <v>1536.9460000000006</v>
      </c>
      <c r="W494" s="71">
        <f t="shared" si="392"/>
        <v>1610.1360000000006</v>
      </c>
      <c r="X494" s="71">
        <f t="shared" si="392"/>
        <v>1683.3260000000007</v>
      </c>
      <c r="Y494" s="71">
        <f t="shared" si="392"/>
        <v>1756.5160000000008</v>
      </c>
      <c r="Z494" s="71">
        <f t="shared" si="392"/>
        <v>1829.7060000000008</v>
      </c>
      <c r="AA494" s="71">
        <f t="shared" si="392"/>
        <v>1902.8960000000009</v>
      </c>
      <c r="AB494" s="71">
        <f t="shared" si="392"/>
        <v>1976.0860000000009</v>
      </c>
      <c r="AC494" s="71">
        <f t="shared" si="392"/>
        <v>2049.2760000000007</v>
      </c>
      <c r="AD494" s="71">
        <f t="shared" si="392"/>
        <v>2122.4660000000008</v>
      </c>
      <c r="AE494" s="71">
        <f t="shared" si="392"/>
        <v>2195.6560000000009</v>
      </c>
      <c r="AF494" s="71">
        <f t="shared" si="392"/>
        <v>2268.8460000000009</v>
      </c>
      <c r="AG494" s="71">
        <f t="shared" si="392"/>
        <v>2342.036000000001</v>
      </c>
      <c r="AH494" s="71">
        <f t="shared" si="392"/>
        <v>2415.226000000001</v>
      </c>
      <c r="AI494" s="71">
        <f t="shared" si="392"/>
        <v>2488.4160000000011</v>
      </c>
      <c r="AJ494" s="71">
        <f t="shared" si="392"/>
        <v>2561.6060000000011</v>
      </c>
      <c r="AK494" s="71">
        <f t="shared" si="392"/>
        <v>2634.7960000000012</v>
      </c>
      <c r="AL494" s="71">
        <f t="shared" si="392"/>
        <v>2707.9860000000012</v>
      </c>
      <c r="AM494" s="71">
        <f t="shared" si="392"/>
        <v>2781.1760000000013</v>
      </c>
      <c r="AN494" s="71">
        <f t="shared" si="392"/>
        <v>2854.3660000000013</v>
      </c>
      <c r="AO494" s="71">
        <f t="shared" si="392"/>
        <v>2927.5560000000014</v>
      </c>
      <c r="AP494" s="71">
        <f t="shared" si="392"/>
        <v>3000.7460000000015</v>
      </c>
      <c r="AQ494" s="71">
        <f t="shared" si="392"/>
        <v>3073.9360000000015</v>
      </c>
    </row>
    <row r="495" spans="1:70" s="97" customFormat="1" ht="15.95" customHeight="1" outlineLevel="2" x14ac:dyDescent="0.3">
      <c r="A495" s="32">
        <v>7</v>
      </c>
      <c r="B495" s="173" t="s">
        <v>93</v>
      </c>
      <c r="C495" s="213" t="s">
        <v>776</v>
      </c>
      <c r="D495" s="157" t="s">
        <v>132</v>
      </c>
      <c r="E495" s="33"/>
      <c r="F495" s="300" t="s">
        <v>43</v>
      </c>
      <c r="G495" s="158" t="s">
        <v>30</v>
      </c>
      <c r="H495" s="32">
        <v>24.434999999999999</v>
      </c>
      <c r="I495" s="55">
        <v>1.2</v>
      </c>
      <c r="J495" s="69">
        <v>20</v>
      </c>
      <c r="K495" s="238">
        <f t="shared" si="378"/>
        <v>586.43999999999994</v>
      </c>
      <c r="L495" s="71">
        <f>(K495+58.64)</f>
        <v>645.07999999999993</v>
      </c>
      <c r="M495" s="71">
        <f t="shared" ref="M495:AQ495" si="393">(L495+58.64)</f>
        <v>703.71999999999991</v>
      </c>
      <c r="N495" s="71">
        <f t="shared" si="393"/>
        <v>762.3599999999999</v>
      </c>
      <c r="O495" s="71">
        <f t="shared" si="393"/>
        <v>820.99999999999989</v>
      </c>
      <c r="P495" s="71">
        <f t="shared" si="393"/>
        <v>879.63999999999987</v>
      </c>
      <c r="Q495" s="71">
        <f t="shared" si="393"/>
        <v>938.27999999999986</v>
      </c>
      <c r="R495" s="71">
        <f t="shared" si="393"/>
        <v>996.91999999999985</v>
      </c>
      <c r="S495" s="71">
        <f t="shared" si="393"/>
        <v>1055.56</v>
      </c>
      <c r="T495" s="71">
        <f t="shared" si="393"/>
        <v>1114.2</v>
      </c>
      <c r="U495" s="71">
        <f t="shared" si="393"/>
        <v>1172.8400000000001</v>
      </c>
      <c r="V495" s="71">
        <f t="shared" si="393"/>
        <v>1231.4800000000002</v>
      </c>
      <c r="W495" s="71">
        <f t="shared" si="393"/>
        <v>1290.1200000000003</v>
      </c>
      <c r="X495" s="71">
        <f t="shared" si="393"/>
        <v>1348.7600000000004</v>
      </c>
      <c r="Y495" s="71">
        <f t="shared" si="393"/>
        <v>1407.4000000000005</v>
      </c>
      <c r="Z495" s="71">
        <f t="shared" si="393"/>
        <v>1466.0400000000006</v>
      </c>
      <c r="AA495" s="71">
        <f t="shared" si="393"/>
        <v>1524.6800000000007</v>
      </c>
      <c r="AB495" s="71">
        <f t="shared" si="393"/>
        <v>1583.3200000000008</v>
      </c>
      <c r="AC495" s="71">
        <f t="shared" si="393"/>
        <v>1641.9600000000009</v>
      </c>
      <c r="AD495" s="71">
        <f t="shared" si="393"/>
        <v>1700.600000000001</v>
      </c>
      <c r="AE495" s="71">
        <f t="shared" si="393"/>
        <v>1759.2400000000011</v>
      </c>
      <c r="AF495" s="71">
        <f t="shared" si="393"/>
        <v>1817.8800000000012</v>
      </c>
      <c r="AG495" s="71">
        <f t="shared" si="393"/>
        <v>1876.5200000000013</v>
      </c>
      <c r="AH495" s="71">
        <f t="shared" si="393"/>
        <v>1935.1600000000014</v>
      </c>
      <c r="AI495" s="71">
        <f t="shared" si="393"/>
        <v>1993.8000000000015</v>
      </c>
      <c r="AJ495" s="71">
        <f t="shared" si="393"/>
        <v>2052.4400000000014</v>
      </c>
      <c r="AK495" s="71">
        <f t="shared" si="393"/>
        <v>2111.0800000000013</v>
      </c>
      <c r="AL495" s="71">
        <f t="shared" si="393"/>
        <v>2169.7200000000012</v>
      </c>
      <c r="AM495" s="71">
        <f t="shared" si="393"/>
        <v>2228.360000000001</v>
      </c>
      <c r="AN495" s="71">
        <f t="shared" si="393"/>
        <v>2287.0000000000009</v>
      </c>
      <c r="AO495" s="71">
        <f t="shared" si="393"/>
        <v>2345.6400000000008</v>
      </c>
      <c r="AP495" s="71">
        <f t="shared" si="393"/>
        <v>2404.2800000000007</v>
      </c>
      <c r="AQ495" s="71">
        <f t="shared" si="393"/>
        <v>2462.9200000000005</v>
      </c>
    </row>
    <row r="496" spans="1:70" s="97" customFormat="1" ht="15.95" customHeight="1" outlineLevel="2" x14ac:dyDescent="0.3">
      <c r="A496" s="32">
        <v>8</v>
      </c>
      <c r="B496" s="173" t="s">
        <v>93</v>
      </c>
      <c r="C496" s="213" t="s">
        <v>779</v>
      </c>
      <c r="D496" s="157" t="s">
        <v>781</v>
      </c>
      <c r="E496" s="33"/>
      <c r="F496" s="300" t="s">
        <v>43</v>
      </c>
      <c r="G496" s="158" t="s">
        <v>30</v>
      </c>
      <c r="H496" s="32">
        <v>13.467000000000001</v>
      </c>
      <c r="I496" s="55">
        <v>1.2</v>
      </c>
      <c r="J496" s="69">
        <v>20</v>
      </c>
      <c r="K496" s="238">
        <f t="shared" si="378"/>
        <v>323.20799999999997</v>
      </c>
      <c r="L496" s="71">
        <f>(K496+32.32)</f>
        <v>355.52799999999996</v>
      </c>
      <c r="M496" s="71">
        <f t="shared" ref="M496:AQ496" si="394">(L496+32.32)</f>
        <v>387.84799999999996</v>
      </c>
      <c r="N496" s="71">
        <f t="shared" si="394"/>
        <v>420.16799999999995</v>
      </c>
      <c r="O496" s="71">
        <f t="shared" si="394"/>
        <v>452.48799999999994</v>
      </c>
      <c r="P496" s="71">
        <f t="shared" si="394"/>
        <v>484.80799999999994</v>
      </c>
      <c r="Q496" s="71">
        <f t="shared" si="394"/>
        <v>517.12799999999993</v>
      </c>
      <c r="R496" s="71">
        <f t="shared" si="394"/>
        <v>549.44799999999998</v>
      </c>
      <c r="S496" s="71">
        <f t="shared" si="394"/>
        <v>581.76800000000003</v>
      </c>
      <c r="T496" s="71">
        <f t="shared" si="394"/>
        <v>614.08800000000008</v>
      </c>
      <c r="U496" s="71">
        <f t="shared" si="394"/>
        <v>646.40800000000013</v>
      </c>
      <c r="V496" s="71">
        <f t="shared" si="394"/>
        <v>678.72800000000018</v>
      </c>
      <c r="W496" s="71">
        <f t="shared" si="394"/>
        <v>711.04800000000023</v>
      </c>
      <c r="X496" s="71">
        <f t="shared" si="394"/>
        <v>743.36800000000028</v>
      </c>
      <c r="Y496" s="71">
        <f t="shared" si="394"/>
        <v>775.68800000000033</v>
      </c>
      <c r="Z496" s="71">
        <f t="shared" si="394"/>
        <v>808.00800000000038</v>
      </c>
      <c r="AA496" s="71">
        <f t="shared" si="394"/>
        <v>840.32800000000043</v>
      </c>
      <c r="AB496" s="71">
        <f t="shared" si="394"/>
        <v>872.64800000000048</v>
      </c>
      <c r="AC496" s="71">
        <f t="shared" si="394"/>
        <v>904.96800000000053</v>
      </c>
      <c r="AD496" s="71">
        <f t="shared" si="394"/>
        <v>937.28800000000058</v>
      </c>
      <c r="AE496" s="71">
        <f t="shared" si="394"/>
        <v>969.60800000000063</v>
      </c>
      <c r="AF496" s="71">
        <f t="shared" si="394"/>
        <v>1001.9280000000007</v>
      </c>
      <c r="AG496" s="71">
        <f t="shared" si="394"/>
        <v>1034.2480000000007</v>
      </c>
      <c r="AH496" s="71">
        <f t="shared" si="394"/>
        <v>1066.5680000000007</v>
      </c>
      <c r="AI496" s="71">
        <f t="shared" si="394"/>
        <v>1098.8880000000006</v>
      </c>
      <c r="AJ496" s="71">
        <f t="shared" si="394"/>
        <v>1131.2080000000005</v>
      </c>
      <c r="AK496" s="71">
        <f t="shared" si="394"/>
        <v>1163.5280000000005</v>
      </c>
      <c r="AL496" s="71">
        <f t="shared" si="394"/>
        <v>1195.8480000000004</v>
      </c>
      <c r="AM496" s="71">
        <f t="shared" si="394"/>
        <v>1228.1680000000003</v>
      </c>
      <c r="AN496" s="71">
        <f t="shared" si="394"/>
        <v>1260.4880000000003</v>
      </c>
      <c r="AO496" s="71">
        <f t="shared" si="394"/>
        <v>1292.8080000000002</v>
      </c>
      <c r="AP496" s="71">
        <f t="shared" si="394"/>
        <v>1325.1280000000002</v>
      </c>
      <c r="AQ496" s="71">
        <f t="shared" si="394"/>
        <v>1357.4480000000001</v>
      </c>
    </row>
    <row r="497" spans="1:70" s="97" customFormat="1" ht="15.95" customHeight="1" outlineLevel="2" x14ac:dyDescent="0.3">
      <c r="A497" s="32">
        <v>9</v>
      </c>
      <c r="B497" s="173" t="s">
        <v>93</v>
      </c>
      <c r="C497" s="213" t="s">
        <v>780</v>
      </c>
      <c r="D497" s="157" t="s">
        <v>132</v>
      </c>
      <c r="E497" s="33"/>
      <c r="F497" s="42" t="s">
        <v>17</v>
      </c>
      <c r="G497" s="158" t="s">
        <v>30</v>
      </c>
      <c r="H497" s="32">
        <v>10.801</v>
      </c>
      <c r="I497" s="55">
        <v>1.2</v>
      </c>
      <c r="J497" s="69">
        <v>20</v>
      </c>
      <c r="K497" s="238">
        <f t="shared" si="378"/>
        <v>259.22399999999999</v>
      </c>
      <c r="L497" s="71">
        <f>(K497+25.92)</f>
        <v>285.14400000000001</v>
      </c>
      <c r="M497" s="71">
        <f t="shared" ref="M497:AO497" si="395">(L497+25.92)</f>
        <v>311.06400000000002</v>
      </c>
      <c r="N497" s="71">
        <f t="shared" si="395"/>
        <v>336.98400000000004</v>
      </c>
      <c r="O497" s="71">
        <f t="shared" si="395"/>
        <v>362.90400000000005</v>
      </c>
      <c r="P497" s="71">
        <f t="shared" si="395"/>
        <v>388.82400000000007</v>
      </c>
      <c r="Q497" s="71">
        <f t="shared" si="395"/>
        <v>414.74400000000009</v>
      </c>
      <c r="R497" s="71">
        <f t="shared" si="395"/>
        <v>440.6640000000001</v>
      </c>
      <c r="S497" s="71">
        <f t="shared" si="395"/>
        <v>466.58400000000012</v>
      </c>
      <c r="T497" s="71">
        <f t="shared" si="395"/>
        <v>492.50400000000013</v>
      </c>
      <c r="U497" s="71">
        <f t="shared" si="395"/>
        <v>518.42400000000009</v>
      </c>
      <c r="V497" s="71">
        <f t="shared" si="395"/>
        <v>544.34400000000005</v>
      </c>
      <c r="W497" s="71">
        <f t="shared" si="395"/>
        <v>570.26400000000001</v>
      </c>
      <c r="X497" s="71">
        <f t="shared" si="395"/>
        <v>596.18399999999997</v>
      </c>
      <c r="Y497" s="71">
        <f t="shared" si="395"/>
        <v>622.10399999999993</v>
      </c>
      <c r="Z497" s="71">
        <f t="shared" si="395"/>
        <v>648.02399999999989</v>
      </c>
      <c r="AA497" s="71">
        <f t="shared" si="395"/>
        <v>673.94399999999985</v>
      </c>
      <c r="AB497" s="71">
        <f t="shared" si="395"/>
        <v>699.86399999999981</v>
      </c>
      <c r="AC497" s="71">
        <f t="shared" si="395"/>
        <v>725.78399999999976</v>
      </c>
      <c r="AD497" s="71">
        <f t="shared" si="395"/>
        <v>751.70399999999972</v>
      </c>
      <c r="AE497" s="71">
        <f t="shared" si="395"/>
        <v>777.62399999999968</v>
      </c>
      <c r="AF497" s="71">
        <f t="shared" si="395"/>
        <v>803.54399999999964</v>
      </c>
      <c r="AG497" s="71">
        <f t="shared" si="395"/>
        <v>829.4639999999996</v>
      </c>
      <c r="AH497" s="71">
        <f t="shared" si="395"/>
        <v>855.38399999999956</v>
      </c>
      <c r="AI497" s="71">
        <f t="shared" si="395"/>
        <v>881.30399999999952</v>
      </c>
      <c r="AJ497" s="71">
        <f t="shared" si="395"/>
        <v>907.22399999999948</v>
      </c>
      <c r="AK497" s="71">
        <f t="shared" si="395"/>
        <v>933.14399999999944</v>
      </c>
      <c r="AL497" s="71">
        <f t="shared" si="395"/>
        <v>959.0639999999994</v>
      </c>
      <c r="AM497" s="71">
        <f t="shared" si="395"/>
        <v>984.98399999999936</v>
      </c>
      <c r="AN497" s="71">
        <f t="shared" si="395"/>
        <v>1010.9039999999993</v>
      </c>
      <c r="AO497" s="71">
        <f t="shared" si="395"/>
        <v>1036.8239999999994</v>
      </c>
    </row>
    <row r="498" spans="1:70" s="97" customFormat="1" ht="15.95" customHeight="1" outlineLevel="2" x14ac:dyDescent="0.3">
      <c r="A498" s="32">
        <v>10</v>
      </c>
      <c r="B498" s="173" t="s">
        <v>93</v>
      </c>
      <c r="C498" s="213" t="s">
        <v>782</v>
      </c>
      <c r="D498" s="157" t="s">
        <v>783</v>
      </c>
      <c r="E498" s="33"/>
      <c r="F498" s="300" t="s">
        <v>43</v>
      </c>
      <c r="G498" s="158" t="s">
        <v>30</v>
      </c>
      <c r="H498" s="32">
        <v>18.277000000000001</v>
      </c>
      <c r="I498" s="55">
        <v>1.2</v>
      </c>
      <c r="J498" s="69">
        <v>20</v>
      </c>
      <c r="K498" s="238">
        <f t="shared" si="378"/>
        <v>438.64800000000002</v>
      </c>
      <c r="L498" s="71">
        <f>(K498+43.87)</f>
        <v>482.51800000000003</v>
      </c>
      <c r="M498" s="71">
        <f t="shared" ref="M498:AO498" si="396">(L498+43.87)</f>
        <v>526.38800000000003</v>
      </c>
      <c r="N498" s="71">
        <f t="shared" si="396"/>
        <v>570.25800000000004</v>
      </c>
      <c r="O498" s="71">
        <f t="shared" si="396"/>
        <v>614.12800000000004</v>
      </c>
      <c r="P498" s="71">
        <f t="shared" si="396"/>
        <v>657.99800000000005</v>
      </c>
      <c r="Q498" s="71">
        <f t="shared" si="396"/>
        <v>701.86800000000005</v>
      </c>
      <c r="R498" s="71">
        <f t="shared" si="396"/>
        <v>745.73800000000006</v>
      </c>
      <c r="S498" s="71">
        <f t="shared" si="396"/>
        <v>789.60800000000006</v>
      </c>
      <c r="T498" s="71">
        <f t="shared" si="396"/>
        <v>833.47800000000007</v>
      </c>
      <c r="U498" s="71">
        <f t="shared" si="396"/>
        <v>877.34800000000007</v>
      </c>
      <c r="V498" s="71">
        <f t="shared" si="396"/>
        <v>921.21800000000007</v>
      </c>
      <c r="W498" s="71">
        <f t="shared" si="396"/>
        <v>965.08800000000008</v>
      </c>
      <c r="X498" s="71">
        <f t="shared" si="396"/>
        <v>1008.9580000000001</v>
      </c>
      <c r="Y498" s="71">
        <f t="shared" si="396"/>
        <v>1052.828</v>
      </c>
      <c r="Z498" s="71">
        <f t="shared" si="396"/>
        <v>1096.6979999999999</v>
      </c>
      <c r="AA498" s="71">
        <f t="shared" si="396"/>
        <v>1140.5679999999998</v>
      </c>
      <c r="AB498" s="71">
        <f t="shared" si="396"/>
        <v>1184.4379999999996</v>
      </c>
      <c r="AC498" s="71">
        <f t="shared" si="396"/>
        <v>1228.3079999999995</v>
      </c>
      <c r="AD498" s="71">
        <f t="shared" si="396"/>
        <v>1272.1779999999994</v>
      </c>
      <c r="AE498" s="71">
        <f t="shared" si="396"/>
        <v>1316.0479999999993</v>
      </c>
      <c r="AF498" s="71">
        <f t="shared" si="396"/>
        <v>1359.9179999999992</v>
      </c>
      <c r="AG498" s="71">
        <f t="shared" si="396"/>
        <v>1403.7879999999991</v>
      </c>
      <c r="AH498" s="71">
        <f t="shared" si="396"/>
        <v>1447.657999999999</v>
      </c>
      <c r="AI498" s="71">
        <f t="shared" si="396"/>
        <v>1491.5279999999989</v>
      </c>
      <c r="AJ498" s="71">
        <f t="shared" si="396"/>
        <v>1535.3979999999988</v>
      </c>
      <c r="AK498" s="71">
        <f t="shared" si="396"/>
        <v>1579.2679999999987</v>
      </c>
      <c r="AL498" s="71">
        <f t="shared" si="396"/>
        <v>1623.1379999999986</v>
      </c>
      <c r="AM498" s="71">
        <f t="shared" si="396"/>
        <v>1667.0079999999984</v>
      </c>
      <c r="AN498" s="71">
        <f t="shared" si="396"/>
        <v>1710.8779999999983</v>
      </c>
      <c r="AO498" s="71">
        <f t="shared" si="396"/>
        <v>1754.7479999999982</v>
      </c>
    </row>
    <row r="499" spans="1:70" s="97" customFormat="1" ht="15.95" customHeight="1" outlineLevel="2" x14ac:dyDescent="0.3">
      <c r="A499" s="32">
        <v>11</v>
      </c>
      <c r="B499" s="173" t="s">
        <v>93</v>
      </c>
      <c r="C499" s="213" t="s">
        <v>798</v>
      </c>
      <c r="D499" s="157" t="s">
        <v>134</v>
      </c>
      <c r="E499" s="33"/>
      <c r="F499" s="300" t="s">
        <v>43</v>
      </c>
      <c r="G499" s="158" t="s">
        <v>30</v>
      </c>
      <c r="H499" s="119">
        <v>27.242000000000001</v>
      </c>
      <c r="I499" s="55">
        <v>1.2</v>
      </c>
      <c r="J499" s="69">
        <v>20</v>
      </c>
      <c r="K499" s="238">
        <f t="shared" si="378"/>
        <v>653.80799999999999</v>
      </c>
      <c r="L499" s="71">
        <f>(K499+65.38)</f>
        <v>719.18799999999999</v>
      </c>
      <c r="M499" s="71">
        <f t="shared" ref="M499:AN499" si="397">(L499+65.38)</f>
        <v>784.56799999999998</v>
      </c>
      <c r="N499" s="71">
        <f t="shared" si="397"/>
        <v>849.94799999999998</v>
      </c>
      <c r="O499" s="71">
        <f t="shared" si="397"/>
        <v>915.32799999999997</v>
      </c>
      <c r="P499" s="71">
        <f t="shared" si="397"/>
        <v>980.70799999999997</v>
      </c>
      <c r="Q499" s="71">
        <f t="shared" si="397"/>
        <v>1046.088</v>
      </c>
      <c r="R499" s="71">
        <f t="shared" si="397"/>
        <v>1111.4679999999998</v>
      </c>
      <c r="S499" s="71">
        <f t="shared" si="397"/>
        <v>1176.848</v>
      </c>
      <c r="T499" s="71">
        <f t="shared" si="397"/>
        <v>1242.2280000000001</v>
      </c>
      <c r="U499" s="71">
        <f t="shared" si="397"/>
        <v>1307.6080000000002</v>
      </c>
      <c r="V499" s="71">
        <f t="shared" si="397"/>
        <v>1372.9880000000003</v>
      </c>
      <c r="W499" s="71">
        <f t="shared" si="397"/>
        <v>1438.3680000000004</v>
      </c>
      <c r="X499" s="71">
        <f t="shared" si="397"/>
        <v>1503.7480000000005</v>
      </c>
      <c r="Y499" s="71">
        <f t="shared" si="397"/>
        <v>1569.1280000000006</v>
      </c>
      <c r="Z499" s="71">
        <f t="shared" si="397"/>
        <v>1634.5080000000007</v>
      </c>
      <c r="AA499" s="71">
        <f t="shared" si="397"/>
        <v>1699.8880000000008</v>
      </c>
      <c r="AB499" s="71">
        <f t="shared" si="397"/>
        <v>1765.2680000000009</v>
      </c>
      <c r="AC499" s="71">
        <f t="shared" si="397"/>
        <v>1830.648000000001</v>
      </c>
      <c r="AD499" s="71">
        <f t="shared" si="397"/>
        <v>1896.0280000000012</v>
      </c>
      <c r="AE499" s="71">
        <f t="shared" si="397"/>
        <v>1961.4080000000013</v>
      </c>
      <c r="AF499" s="71">
        <f t="shared" si="397"/>
        <v>2026.7880000000014</v>
      </c>
      <c r="AG499" s="71">
        <f t="shared" si="397"/>
        <v>2092.1680000000015</v>
      </c>
      <c r="AH499" s="71">
        <f t="shared" si="397"/>
        <v>2157.5480000000016</v>
      </c>
      <c r="AI499" s="71">
        <f t="shared" si="397"/>
        <v>2222.9280000000017</v>
      </c>
      <c r="AJ499" s="71">
        <f t="shared" si="397"/>
        <v>2288.3080000000018</v>
      </c>
      <c r="AK499" s="71">
        <f t="shared" si="397"/>
        <v>2353.6880000000019</v>
      </c>
      <c r="AL499" s="71">
        <f t="shared" si="397"/>
        <v>2419.068000000002</v>
      </c>
      <c r="AM499" s="71">
        <f t="shared" si="397"/>
        <v>2484.4480000000021</v>
      </c>
      <c r="AN499" s="71">
        <f t="shared" si="397"/>
        <v>2549.8280000000022</v>
      </c>
    </row>
    <row r="500" spans="1:70" s="97" customFormat="1" ht="15.95" customHeight="1" outlineLevel="1" x14ac:dyDescent="0.3">
      <c r="A500" s="32"/>
      <c r="B500" s="206" t="s">
        <v>802</v>
      </c>
      <c r="C500" s="213"/>
      <c r="D500" s="157"/>
      <c r="E500" s="33"/>
      <c r="F500" s="300"/>
      <c r="G500" s="158"/>
      <c r="H500" s="133">
        <f>SUBTOTAL(9,H489:H499)</f>
        <v>281.96600000000001</v>
      </c>
      <c r="I500" s="55"/>
      <c r="J500" s="72"/>
      <c r="K500" s="239"/>
      <c r="L500" s="72"/>
      <c r="M500" s="72"/>
      <c r="N500" s="73"/>
      <c r="O500" s="234"/>
      <c r="P500" s="234"/>
      <c r="Q500" s="234"/>
      <c r="R500" s="234"/>
      <c r="S500" s="234"/>
      <c r="T500" s="234"/>
      <c r="U500" s="234"/>
      <c r="V500" s="234"/>
      <c r="W500" s="234"/>
      <c r="X500" s="234"/>
      <c r="Y500" s="234"/>
      <c r="Z500" s="234"/>
      <c r="AA500" s="234"/>
      <c r="AB500" s="234"/>
      <c r="AC500" s="234"/>
      <c r="AD500" s="234"/>
      <c r="AE500" s="234"/>
      <c r="AF500" s="234"/>
      <c r="AG500" s="234"/>
      <c r="AH500" s="234"/>
    </row>
    <row r="501" spans="1:70" s="16" customFormat="1" ht="15.95" customHeight="1" outlineLevel="1" x14ac:dyDescent="0.3">
      <c r="A501" s="46"/>
      <c r="B501" s="61"/>
      <c r="C501" s="118"/>
      <c r="D501" s="32"/>
      <c r="E501" s="33"/>
      <c r="F501" s="300"/>
      <c r="G501" s="144"/>
      <c r="H501" s="119"/>
      <c r="I501" s="55"/>
      <c r="J501" s="72"/>
      <c r="K501" s="239"/>
      <c r="L501" s="72"/>
      <c r="M501" s="72"/>
      <c r="N501" s="73"/>
      <c r="O501" s="234"/>
      <c r="P501" s="234"/>
      <c r="Q501" s="234"/>
      <c r="R501" s="234"/>
      <c r="S501" s="234"/>
      <c r="T501" s="234"/>
      <c r="U501" s="234"/>
      <c r="V501" s="234"/>
      <c r="W501" s="234"/>
      <c r="X501" s="234"/>
      <c r="Y501" s="234"/>
      <c r="Z501" s="234"/>
      <c r="AA501" s="234"/>
      <c r="AB501" s="234"/>
      <c r="AC501" s="234"/>
      <c r="AD501" s="234"/>
      <c r="AE501" s="234"/>
      <c r="AF501" s="234"/>
      <c r="AG501" s="234"/>
      <c r="AH501" s="234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  <c r="BC501" s="12"/>
      <c r="BD501" s="12"/>
      <c r="BE501" s="12"/>
      <c r="BF501" s="12"/>
      <c r="BG501" s="12"/>
      <c r="BH501" s="12"/>
      <c r="BI501" s="12"/>
      <c r="BJ501" s="12"/>
      <c r="BK501" s="12"/>
      <c r="BL501" s="12"/>
      <c r="BM501" s="12"/>
      <c r="BN501" s="12"/>
      <c r="BO501" s="12"/>
      <c r="BP501" s="12"/>
      <c r="BQ501" s="12"/>
      <c r="BR501" s="12"/>
    </row>
    <row r="502" spans="1:70" s="16" customFormat="1" ht="15.95" customHeight="1" outlineLevel="1" x14ac:dyDescent="0.3">
      <c r="A502" s="214"/>
      <c r="B502" s="63" t="s">
        <v>106</v>
      </c>
      <c r="C502" s="136"/>
      <c r="D502" s="296"/>
      <c r="E502" s="64"/>
      <c r="F502" s="65"/>
      <c r="G502" s="215"/>
      <c r="H502" s="218">
        <v>2973.0219999999999</v>
      </c>
      <c r="I502" s="137"/>
      <c r="J502" s="137"/>
      <c r="K502" s="240"/>
      <c r="L502" s="72"/>
      <c r="M502" s="72"/>
      <c r="N502" s="73"/>
      <c r="O502" s="234"/>
      <c r="P502" s="234"/>
      <c r="Q502" s="234"/>
      <c r="R502" s="234"/>
      <c r="S502" s="234"/>
      <c r="T502" s="234"/>
      <c r="U502" s="234"/>
      <c r="V502" s="234"/>
      <c r="W502" s="234"/>
      <c r="X502" s="234"/>
      <c r="Y502" s="234"/>
      <c r="Z502" s="234"/>
      <c r="AA502" s="234"/>
      <c r="AB502" s="234"/>
      <c r="AC502" s="234"/>
      <c r="AD502" s="234"/>
      <c r="AE502" s="234"/>
      <c r="AF502" s="234"/>
      <c r="AG502" s="234"/>
      <c r="AH502" s="234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  <c r="BC502" s="12"/>
      <c r="BD502" s="12"/>
      <c r="BE502" s="12"/>
      <c r="BF502" s="12"/>
      <c r="BG502" s="12"/>
      <c r="BH502" s="12"/>
      <c r="BI502" s="12"/>
      <c r="BJ502" s="12"/>
      <c r="BK502" s="12"/>
      <c r="BL502" s="12"/>
      <c r="BM502" s="12"/>
      <c r="BN502" s="12"/>
      <c r="BO502" s="12"/>
      <c r="BP502" s="12"/>
      <c r="BQ502" s="12"/>
      <c r="BR502" s="12"/>
    </row>
    <row r="503" spans="1:70" ht="15.95" customHeight="1" x14ac:dyDescent="0.3">
      <c r="H503" s="296"/>
    </row>
    <row r="504" spans="1:70" ht="15.95" customHeight="1" x14ac:dyDescent="0.3">
      <c r="H504" s="296"/>
    </row>
    <row r="505" spans="1:70" ht="38.25" customHeight="1" x14ac:dyDescent="0.3">
      <c r="H505" s="296"/>
    </row>
    <row r="506" spans="1:70" ht="15.95" customHeight="1" x14ac:dyDescent="0.3">
      <c r="H506" s="296"/>
    </row>
    <row r="507" spans="1:70" ht="37.5" customHeight="1" x14ac:dyDescent="0.3">
      <c r="H507" s="296"/>
    </row>
    <row r="508" spans="1:70" s="67" customFormat="1" ht="15.95" customHeight="1" x14ac:dyDescent="0.3">
      <c r="A508" s="25"/>
      <c r="B508" s="23"/>
      <c r="C508" s="107"/>
      <c r="D508" s="25"/>
      <c r="E508" s="26"/>
      <c r="F508" s="23"/>
      <c r="G508" s="23"/>
      <c r="H508" s="296"/>
      <c r="I508" s="100"/>
      <c r="J508" s="100"/>
      <c r="K508" s="235"/>
      <c r="L508" s="68"/>
      <c r="M508" s="68"/>
      <c r="N508" s="1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</row>
    <row r="509" spans="1:70" s="67" customFormat="1" ht="15.95" customHeight="1" x14ac:dyDescent="0.3">
      <c r="A509" s="25"/>
      <c r="B509" s="23"/>
      <c r="C509" s="107"/>
      <c r="D509" s="25"/>
      <c r="E509" s="26"/>
      <c r="F509" s="23"/>
      <c r="G509" s="23"/>
      <c r="H509" s="296"/>
      <c r="I509" s="100"/>
      <c r="J509" s="100"/>
      <c r="K509" s="235"/>
      <c r="L509" s="68"/>
      <c r="M509" s="68"/>
      <c r="N509" s="1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</row>
    <row r="510" spans="1:70" s="67" customFormat="1" ht="15.95" customHeight="1" x14ac:dyDescent="0.3">
      <c r="A510" s="25"/>
      <c r="B510" s="23"/>
      <c r="C510" s="107"/>
      <c r="D510" s="25"/>
      <c r="E510" s="26"/>
      <c r="F510" s="23"/>
      <c r="G510" s="23"/>
      <c r="H510" s="296"/>
      <c r="I510" s="100"/>
      <c r="J510" s="100"/>
      <c r="K510" s="235"/>
      <c r="L510" s="68"/>
      <c r="M510" s="68"/>
      <c r="N510" s="1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</row>
    <row r="511" spans="1:70" s="67" customFormat="1" ht="15.95" customHeight="1" x14ac:dyDescent="0.3">
      <c r="A511" s="25"/>
      <c r="B511" s="23"/>
      <c r="C511" s="107"/>
      <c r="D511" s="25"/>
      <c r="E511" s="26"/>
      <c r="F511" s="23"/>
      <c r="G511" s="23"/>
      <c r="H511" s="296"/>
      <c r="I511" s="100"/>
      <c r="J511" s="100"/>
      <c r="K511" s="235"/>
      <c r="L511" s="68"/>
      <c r="M511" s="68"/>
      <c r="N511" s="1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</row>
    <row r="512" spans="1:70" s="67" customFormat="1" ht="15.95" customHeight="1" x14ac:dyDescent="0.3">
      <c r="A512" s="25"/>
      <c r="B512" s="23"/>
      <c r="C512" s="107"/>
      <c r="D512" s="25"/>
      <c r="E512" s="26"/>
      <c r="F512" s="23"/>
      <c r="G512" s="23"/>
      <c r="H512" s="296"/>
      <c r="I512" s="100"/>
      <c r="J512" s="100"/>
      <c r="K512" s="235"/>
      <c r="L512" s="68"/>
      <c r="M512" s="68"/>
      <c r="N512" s="1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</row>
    <row r="513" spans="1:70" s="67" customFormat="1" ht="15.95" customHeight="1" x14ac:dyDescent="0.3">
      <c r="A513" s="25"/>
      <c r="B513" s="23"/>
      <c r="C513" s="107"/>
      <c r="D513" s="25"/>
      <c r="E513" s="26"/>
      <c r="F513" s="23"/>
      <c r="G513" s="23"/>
      <c r="H513" s="296"/>
      <c r="I513" s="100"/>
      <c r="J513" s="100"/>
      <c r="K513" s="235"/>
      <c r="L513" s="68"/>
      <c r="M513" s="68"/>
      <c r="N513" s="1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</row>
    <row r="514" spans="1:70" s="67" customFormat="1" ht="15.95" customHeight="1" x14ac:dyDescent="0.3">
      <c r="A514" s="25"/>
      <c r="B514" s="23"/>
      <c r="C514" s="107"/>
      <c r="D514" s="25"/>
      <c r="E514" s="26"/>
      <c r="F514" s="23"/>
      <c r="G514" s="23"/>
      <c r="H514" s="296"/>
      <c r="I514" s="100"/>
      <c r="J514" s="100"/>
      <c r="K514" s="235"/>
      <c r="L514" s="68"/>
      <c r="M514" s="68"/>
      <c r="N514" s="1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</row>
    <row r="515" spans="1:70" s="67" customFormat="1" ht="15.95" customHeight="1" x14ac:dyDescent="0.3">
      <c r="A515" s="25"/>
      <c r="B515" s="23"/>
      <c r="C515" s="107"/>
      <c r="D515" s="25"/>
      <c r="E515" s="26"/>
      <c r="F515" s="23"/>
      <c r="G515" s="23"/>
      <c r="H515" s="296"/>
      <c r="I515" s="100"/>
      <c r="J515" s="100"/>
      <c r="K515" s="235"/>
      <c r="L515" s="68"/>
      <c r="M515" s="68"/>
      <c r="N515" s="1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</row>
    <row r="516" spans="1:70" s="67" customFormat="1" ht="15.95" customHeight="1" x14ac:dyDescent="0.3">
      <c r="A516" s="25"/>
      <c r="B516" s="23"/>
      <c r="C516" s="107"/>
      <c r="D516" s="25"/>
      <c r="E516" s="26"/>
      <c r="F516" s="23"/>
      <c r="G516" s="23"/>
      <c r="H516" s="296"/>
      <c r="I516" s="100"/>
      <c r="J516" s="100"/>
      <c r="K516" s="235"/>
      <c r="L516" s="68"/>
      <c r="M516" s="68"/>
      <c r="N516" s="1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</row>
    <row r="517" spans="1:70" s="67" customFormat="1" ht="15.95" customHeight="1" x14ac:dyDescent="0.3">
      <c r="A517" s="25"/>
      <c r="B517" s="23"/>
      <c r="C517" s="107"/>
      <c r="D517" s="25"/>
      <c r="E517" s="26"/>
      <c r="F517" s="23"/>
      <c r="G517" s="23"/>
      <c r="H517" s="296"/>
      <c r="I517" s="100"/>
      <c r="J517" s="100"/>
      <c r="K517" s="235"/>
      <c r="L517" s="68"/>
      <c r="M517" s="68"/>
      <c r="N517" s="1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</row>
    <row r="518" spans="1:70" s="67" customFormat="1" ht="15.95" customHeight="1" x14ac:dyDescent="0.3">
      <c r="A518" s="25"/>
      <c r="B518" s="23"/>
      <c r="C518" s="107"/>
      <c r="D518" s="25"/>
      <c r="E518" s="26"/>
      <c r="F518" s="23"/>
      <c r="G518" s="23"/>
      <c r="H518" s="296"/>
      <c r="I518" s="100"/>
      <c r="J518" s="100"/>
      <c r="K518" s="235"/>
      <c r="L518" s="68"/>
      <c r="M518" s="68"/>
      <c r="N518" s="1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</row>
    <row r="519" spans="1:70" s="67" customFormat="1" ht="15.95" customHeight="1" x14ac:dyDescent="0.3">
      <c r="A519" s="25"/>
      <c r="B519" s="23"/>
      <c r="C519" s="107"/>
      <c r="D519" s="25"/>
      <c r="E519" s="26"/>
      <c r="F519" s="23"/>
      <c r="G519" s="23"/>
      <c r="H519" s="296"/>
      <c r="I519" s="100"/>
      <c r="J519" s="100"/>
      <c r="K519" s="235"/>
      <c r="L519" s="68"/>
      <c r="M519" s="68"/>
      <c r="N519" s="1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</row>
    <row r="520" spans="1:70" s="67" customFormat="1" ht="15.95" customHeight="1" x14ac:dyDescent="0.3">
      <c r="A520" s="25"/>
      <c r="B520" s="23"/>
      <c r="C520" s="107"/>
      <c r="D520" s="25"/>
      <c r="E520" s="26"/>
      <c r="F520" s="23"/>
      <c r="G520" s="23"/>
      <c r="H520" s="296"/>
      <c r="I520" s="100"/>
      <c r="J520" s="100"/>
      <c r="K520" s="235"/>
      <c r="L520" s="68"/>
      <c r="M520" s="68"/>
      <c r="N520" s="1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</row>
    <row r="521" spans="1:70" s="67" customFormat="1" ht="15.95" customHeight="1" x14ac:dyDescent="0.3">
      <c r="A521" s="25"/>
      <c r="B521" s="23"/>
      <c r="C521" s="107"/>
      <c r="D521" s="25"/>
      <c r="E521" s="26"/>
      <c r="F521" s="23"/>
      <c r="G521" s="23"/>
      <c r="H521" s="143"/>
      <c r="I521" s="100"/>
      <c r="J521" s="100"/>
      <c r="K521" s="235"/>
      <c r="L521" s="68"/>
      <c r="M521" s="68"/>
      <c r="N521" s="1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</row>
    <row r="522" spans="1:70" s="67" customFormat="1" ht="15.95" customHeight="1" x14ac:dyDescent="0.3">
      <c r="A522" s="25"/>
      <c r="B522" s="23"/>
      <c r="C522" s="107"/>
      <c r="D522" s="25"/>
      <c r="E522" s="26"/>
      <c r="F522" s="23"/>
      <c r="G522" s="23"/>
      <c r="H522" s="143"/>
      <c r="I522" s="100"/>
      <c r="J522" s="100"/>
      <c r="K522" s="235"/>
      <c r="L522" s="68"/>
      <c r="M522" s="68"/>
      <c r="N522" s="1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</row>
    <row r="523" spans="1:70" s="67" customFormat="1" ht="15.95" customHeight="1" x14ac:dyDescent="0.3">
      <c r="A523" s="25"/>
      <c r="B523" s="23"/>
      <c r="C523" s="107"/>
      <c r="D523" s="25"/>
      <c r="E523" s="26"/>
      <c r="F523" s="23"/>
      <c r="G523" s="23"/>
      <c r="H523" s="143"/>
      <c r="I523" s="100"/>
      <c r="J523" s="100"/>
      <c r="K523" s="235"/>
      <c r="L523" s="68"/>
      <c r="M523" s="68"/>
      <c r="N523" s="1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</row>
    <row r="524" spans="1:70" s="67" customFormat="1" ht="15.95" customHeight="1" x14ac:dyDescent="0.3">
      <c r="A524" s="25"/>
      <c r="B524" s="23"/>
      <c r="C524" s="107"/>
      <c r="D524" s="25"/>
      <c r="E524" s="26"/>
      <c r="F524" s="23"/>
      <c r="G524" s="23"/>
      <c r="H524" s="143"/>
      <c r="I524" s="100"/>
      <c r="J524" s="100"/>
      <c r="K524" s="235"/>
      <c r="L524" s="68"/>
      <c r="M524" s="68"/>
      <c r="N524" s="1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</row>
    <row r="525" spans="1:70" s="67" customFormat="1" ht="15.95" customHeight="1" x14ac:dyDescent="0.3">
      <c r="A525" s="25"/>
      <c r="B525" s="23"/>
      <c r="C525" s="107"/>
      <c r="D525" s="25"/>
      <c r="E525" s="26"/>
      <c r="F525" s="23"/>
      <c r="G525" s="23"/>
      <c r="H525" s="143"/>
      <c r="I525" s="100"/>
      <c r="J525" s="100"/>
      <c r="K525" s="235"/>
      <c r="L525" s="68"/>
      <c r="M525" s="68"/>
      <c r="N525" s="1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</row>
  </sheetData>
  <dataConsolidate/>
  <mergeCells count="11">
    <mergeCell ref="G9:G10"/>
    <mergeCell ref="H9:H10"/>
    <mergeCell ref="B4:H4"/>
    <mergeCell ref="B5:H5"/>
    <mergeCell ref="B6:H6"/>
    <mergeCell ref="B7:H7"/>
    <mergeCell ref="A9:A10"/>
    <mergeCell ref="B9:B10"/>
    <mergeCell ref="C9:C10"/>
    <mergeCell ref="D9:D10"/>
    <mergeCell ref="E9:E10"/>
  </mergeCells>
  <dataValidations count="1">
    <dataValidation allowBlank="1" showInputMessage="1" showErrorMessage="1" errorTitle="категория" sqref="D67:D68 D267:D268 I317:I325 I167 I35:I41 I150:I159 I161 I163 I188 I190 I204 I206 I210 I212 I215 I218:I219 I221:I223 I225:I228 I242 I246 I258 I260 I267:I268 I275:I278 I280:I284 I296 I300 I303:I308 I310:I311 I313:I314 I15 D58:D61 I71:I79 I85 I60:I65 E15:F28 I17:I30 D46:D52 F48:F52 I46:I55 I170:I181"/>
  </dataValidations>
  <pageMargins left="0.23622047244094491" right="0.23622047244094491" top="0.74803149606299213" bottom="0.74803149606299213" header="0.31496062992125984" footer="0.31496062992125984"/>
  <pageSetup paperSize="9" fitToWidth="0" fitToHeight="0" orientation="landscape" r:id="rId1"/>
  <headerFooter>
    <oddFooter>Стр.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DG597"/>
  <sheetViews>
    <sheetView showWhiteSpace="0" topLeftCell="A13" zoomScale="110" zoomScaleNormal="110" zoomScaleSheetLayoutView="130" workbookViewId="0">
      <selection activeCell="C220" sqref="C220"/>
    </sheetView>
  </sheetViews>
  <sheetFormatPr defaultRowHeight="15.95" customHeight="1" outlineLevelRow="2" x14ac:dyDescent="0.3"/>
  <cols>
    <col min="1" max="1" width="5" style="25" customWidth="1"/>
    <col min="2" max="2" width="17.28515625" style="23" customWidth="1"/>
    <col min="3" max="3" width="23.5703125" style="107" customWidth="1"/>
    <col min="4" max="4" width="28" style="25" customWidth="1"/>
    <col min="5" max="5" width="7.42578125" style="26" hidden="1" customWidth="1"/>
    <col min="6" max="6" width="7.42578125" style="23" customWidth="1"/>
    <col min="7" max="7" width="16.28515625" style="23" customWidth="1"/>
    <col min="8" max="8" width="13.28515625" style="143" customWidth="1"/>
    <col min="9" max="10" width="9.28515625" style="100" bestFit="1" customWidth="1"/>
    <col min="11" max="11" width="11.7109375" style="235" customWidth="1"/>
    <col min="12" max="12" width="14" style="68" customWidth="1"/>
    <col min="13" max="13" width="11.7109375" style="68" customWidth="1"/>
    <col min="14" max="14" width="11.5703125" style="1" customWidth="1"/>
    <col min="15" max="16" width="12" style="9" customWidth="1"/>
    <col min="17" max="17" width="11.7109375" style="9" customWidth="1"/>
    <col min="18" max="18" width="11.5703125" style="9" customWidth="1"/>
    <col min="19" max="19" width="13.140625" style="9" customWidth="1"/>
    <col min="20" max="20" width="12.140625" style="9" customWidth="1"/>
    <col min="21" max="21" width="11.85546875" style="9" customWidth="1"/>
    <col min="22" max="22" width="12.5703125" style="9" customWidth="1"/>
    <col min="23" max="23" width="13.42578125" style="9" customWidth="1"/>
    <col min="24" max="24" width="14.28515625" style="9" customWidth="1"/>
    <col min="25" max="25" width="12.140625" style="9" customWidth="1"/>
    <col min="26" max="26" width="12.28515625" style="9" customWidth="1"/>
    <col min="27" max="27" width="11.5703125" style="9" customWidth="1"/>
    <col min="28" max="29" width="12.140625" style="9" customWidth="1"/>
    <col min="30" max="30" width="12.42578125" style="9" customWidth="1"/>
    <col min="31" max="31" width="12.7109375" style="9" customWidth="1"/>
    <col min="32" max="32" width="12.42578125" style="9" customWidth="1"/>
    <col min="33" max="33" width="11.7109375" style="9" customWidth="1"/>
    <col min="34" max="34" width="12.7109375" style="9" customWidth="1"/>
    <col min="35" max="35" width="12.85546875" style="3" customWidth="1"/>
    <col min="36" max="36" width="13.5703125" style="3" customWidth="1"/>
    <col min="37" max="38" width="11.85546875" style="3" customWidth="1"/>
    <col min="39" max="40" width="12.7109375" style="3" customWidth="1"/>
    <col min="41" max="41" width="12.28515625" style="3" customWidth="1"/>
    <col min="42" max="42" width="12.5703125" style="3" customWidth="1"/>
    <col min="43" max="43" width="11.85546875" style="3" customWidth="1"/>
    <col min="44" max="45" width="12.28515625" style="3" customWidth="1"/>
    <col min="46" max="46" width="12.42578125" style="3" customWidth="1"/>
    <col min="47" max="47" width="12.140625" style="3" customWidth="1"/>
    <col min="48" max="48" width="12" style="3" customWidth="1"/>
    <col min="49" max="49" width="13" style="3" customWidth="1"/>
    <col min="50" max="50" width="11.5703125" style="3" customWidth="1"/>
    <col min="51" max="51" width="11.85546875" style="3" customWidth="1"/>
    <col min="52" max="52" width="12.5703125" style="3" customWidth="1"/>
    <col min="53" max="53" width="11.5703125" style="3" customWidth="1"/>
    <col min="54" max="54" width="12.140625" style="3" customWidth="1"/>
    <col min="55" max="55" width="11.5703125" style="3" customWidth="1"/>
    <col min="56" max="56" width="11.28515625" style="3" customWidth="1"/>
    <col min="57" max="57" width="10.85546875" style="3" customWidth="1"/>
    <col min="58" max="59" width="10.28515625" style="3" customWidth="1"/>
    <col min="60" max="60" width="10.5703125" style="3" customWidth="1"/>
    <col min="61" max="61" width="11.28515625" style="3" customWidth="1"/>
    <col min="62" max="62" width="10.42578125" style="3" customWidth="1"/>
    <col min="63" max="63" width="10.28515625" style="3" customWidth="1"/>
    <col min="64" max="70" width="9.140625" style="3"/>
  </cols>
  <sheetData>
    <row r="1" spans="1:70" ht="15.95" customHeight="1" x14ac:dyDescent="0.3">
      <c r="H1" s="286"/>
      <c r="J1" s="23" t="s">
        <v>0</v>
      </c>
    </row>
    <row r="2" spans="1:70" ht="15.95" customHeight="1" x14ac:dyDescent="0.3">
      <c r="B2" s="292"/>
      <c r="H2" s="214"/>
      <c r="I2" s="194" t="s">
        <v>803</v>
      </c>
    </row>
    <row r="3" spans="1:70" ht="15.95" customHeight="1" x14ac:dyDescent="0.3">
      <c r="H3" s="286"/>
      <c r="I3" s="77" t="s">
        <v>805</v>
      </c>
      <c r="K3" s="235" t="s">
        <v>806</v>
      </c>
    </row>
    <row r="4" spans="1:70" ht="15.95" customHeight="1" x14ac:dyDescent="0.3">
      <c r="B4" s="546" t="s">
        <v>1</v>
      </c>
      <c r="C4" s="546"/>
      <c r="D4" s="546"/>
      <c r="E4" s="546"/>
      <c r="F4" s="546"/>
      <c r="G4" s="546"/>
      <c r="H4" s="546"/>
    </row>
    <row r="5" spans="1:70" ht="15.95" customHeight="1" x14ac:dyDescent="0.3">
      <c r="B5" s="546" t="s">
        <v>2</v>
      </c>
      <c r="C5" s="546"/>
      <c r="D5" s="546"/>
      <c r="E5" s="546"/>
      <c r="F5" s="546"/>
      <c r="G5" s="546"/>
      <c r="H5" s="546"/>
    </row>
    <row r="6" spans="1:70" ht="15.95" customHeight="1" x14ac:dyDescent="0.3">
      <c r="B6" s="547" t="s">
        <v>3</v>
      </c>
      <c r="C6" s="547"/>
      <c r="D6" s="547"/>
      <c r="E6" s="547"/>
      <c r="F6" s="547"/>
      <c r="G6" s="547"/>
      <c r="H6" s="547"/>
    </row>
    <row r="7" spans="1:70" ht="15.95" customHeight="1" x14ac:dyDescent="0.3">
      <c r="B7" s="546" t="s">
        <v>656</v>
      </c>
      <c r="C7" s="546"/>
      <c r="D7" s="546"/>
      <c r="E7" s="546"/>
      <c r="F7" s="546"/>
      <c r="G7" s="546"/>
      <c r="H7" s="546"/>
    </row>
    <row r="8" spans="1:70" ht="15.95" customHeight="1" x14ac:dyDescent="0.3">
      <c r="H8" s="286"/>
    </row>
    <row r="9" spans="1:70" ht="15.95" customHeight="1" x14ac:dyDescent="0.3">
      <c r="A9" s="545" t="s">
        <v>4</v>
      </c>
      <c r="B9" s="549" t="s">
        <v>5</v>
      </c>
      <c r="C9" s="550" t="s">
        <v>6</v>
      </c>
      <c r="D9" s="545" t="s">
        <v>7</v>
      </c>
      <c r="E9" s="551" t="s">
        <v>8</v>
      </c>
      <c r="F9" s="285"/>
      <c r="G9" s="552" t="s">
        <v>94</v>
      </c>
      <c r="H9" s="545" t="s">
        <v>9</v>
      </c>
      <c r="I9" s="20"/>
      <c r="J9" s="68"/>
      <c r="K9" s="236"/>
    </row>
    <row r="10" spans="1:70" s="3" customFormat="1" ht="43.5" customHeight="1" outlineLevel="1" x14ac:dyDescent="0.3">
      <c r="A10" s="548"/>
      <c r="B10" s="549"/>
      <c r="C10" s="550"/>
      <c r="D10" s="545"/>
      <c r="E10" s="551"/>
      <c r="F10" s="285" t="s">
        <v>608</v>
      </c>
      <c r="G10" s="552"/>
      <c r="H10" s="545"/>
      <c r="I10" s="20" t="s">
        <v>608</v>
      </c>
      <c r="J10" s="221" t="s">
        <v>800</v>
      </c>
      <c r="K10" s="237" t="s">
        <v>801</v>
      </c>
      <c r="L10" s="68"/>
      <c r="M10" s="68"/>
      <c r="N10" s="1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</row>
    <row r="11" spans="1:70" s="3" customFormat="1" ht="15.95" customHeight="1" outlineLevel="2" x14ac:dyDescent="0.3">
      <c r="A11" s="29">
        <v>1</v>
      </c>
      <c r="B11" s="28" t="s">
        <v>449</v>
      </c>
      <c r="C11" s="29" t="s">
        <v>146</v>
      </c>
      <c r="D11" s="29" t="s">
        <v>10</v>
      </c>
      <c r="E11" s="30" t="s">
        <v>11</v>
      </c>
      <c r="F11" s="27" t="s">
        <v>11</v>
      </c>
      <c r="G11" s="27" t="s">
        <v>12</v>
      </c>
      <c r="H11" s="29">
        <v>7.7930000000000001</v>
      </c>
      <c r="I11" s="219">
        <v>1.2</v>
      </c>
      <c r="J11" s="222">
        <v>24</v>
      </c>
      <c r="K11" s="238">
        <f>(H11*I11*J11)</f>
        <v>224.4384</v>
      </c>
      <c r="L11" s="68"/>
      <c r="M11" s="68"/>
      <c r="N11" s="1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</row>
    <row r="12" spans="1:70" s="3" customFormat="1" ht="15.95" customHeight="1" outlineLevel="2" x14ac:dyDescent="0.3">
      <c r="A12" s="29">
        <v>2</v>
      </c>
      <c r="B12" s="28" t="s">
        <v>449</v>
      </c>
      <c r="C12" s="29" t="s">
        <v>145</v>
      </c>
      <c r="D12" s="29" t="s">
        <v>10</v>
      </c>
      <c r="E12" s="30" t="s">
        <v>11</v>
      </c>
      <c r="F12" s="27" t="s">
        <v>11</v>
      </c>
      <c r="G12" s="27" t="s">
        <v>12</v>
      </c>
      <c r="H12" s="29">
        <v>4.6189999999999998</v>
      </c>
      <c r="I12" s="219">
        <v>1.2</v>
      </c>
      <c r="J12" s="222">
        <v>24</v>
      </c>
      <c r="K12" s="238">
        <f t="shared" ref="K12:K75" si="0">(H12*I12*J12)</f>
        <v>133.02719999999999</v>
      </c>
      <c r="L12" s="68"/>
      <c r="M12" s="68"/>
      <c r="N12" s="1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</row>
    <row r="13" spans="1:70" s="3" customFormat="1" ht="15.95" customHeight="1" outlineLevel="2" x14ac:dyDescent="0.3">
      <c r="A13" s="29">
        <v>3</v>
      </c>
      <c r="B13" s="28" t="s">
        <v>449</v>
      </c>
      <c r="C13" s="289" t="s">
        <v>147</v>
      </c>
      <c r="D13" s="289" t="s">
        <v>13</v>
      </c>
      <c r="E13" s="293" t="s">
        <v>11</v>
      </c>
      <c r="F13" s="27" t="s">
        <v>11</v>
      </c>
      <c r="G13" s="31" t="s">
        <v>30</v>
      </c>
      <c r="H13" s="289">
        <v>2.8149999999999999</v>
      </c>
      <c r="I13" s="219">
        <v>1.2</v>
      </c>
      <c r="J13" s="222">
        <v>34</v>
      </c>
      <c r="K13" s="238">
        <f t="shared" si="0"/>
        <v>114.85199999999999</v>
      </c>
      <c r="L13" s="68"/>
      <c r="M13" s="68"/>
      <c r="N13" s="1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</row>
    <row r="14" spans="1:70" s="3" customFormat="1" ht="15.95" customHeight="1" outlineLevel="2" x14ac:dyDescent="0.3">
      <c r="A14" s="29">
        <v>4</v>
      </c>
      <c r="B14" s="28" t="s">
        <v>449</v>
      </c>
      <c r="C14" s="289" t="s">
        <v>231</v>
      </c>
      <c r="D14" s="289" t="s">
        <v>15</v>
      </c>
      <c r="E14" s="293" t="s">
        <v>11</v>
      </c>
      <c r="F14" s="27" t="s">
        <v>11</v>
      </c>
      <c r="G14" s="31" t="s">
        <v>30</v>
      </c>
      <c r="H14" s="289">
        <v>2.1389999999999998</v>
      </c>
      <c r="I14" s="219">
        <v>1.2</v>
      </c>
      <c r="J14" s="222">
        <v>34</v>
      </c>
      <c r="K14" s="238">
        <f t="shared" si="0"/>
        <v>87.271199999999993</v>
      </c>
      <c r="L14" s="68"/>
      <c r="M14" s="68"/>
      <c r="N14" s="1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</row>
    <row r="15" spans="1:70" s="2" customFormat="1" ht="15.95" customHeight="1" outlineLevel="2" x14ac:dyDescent="0.3">
      <c r="A15" s="29">
        <v>5</v>
      </c>
      <c r="B15" s="49" t="s">
        <v>449</v>
      </c>
      <c r="C15" s="32" t="s">
        <v>605</v>
      </c>
      <c r="D15" s="32" t="s">
        <v>606</v>
      </c>
      <c r="E15" s="49" t="s">
        <v>19</v>
      </c>
      <c r="F15" s="28" t="s">
        <v>19</v>
      </c>
      <c r="G15" s="43" t="s">
        <v>30</v>
      </c>
      <c r="H15" s="32">
        <v>5.4290000000000003</v>
      </c>
      <c r="I15" s="220">
        <v>0.7</v>
      </c>
      <c r="J15" s="222">
        <v>34</v>
      </c>
      <c r="K15" s="238">
        <f t="shared" si="0"/>
        <v>129.21019999999999</v>
      </c>
      <c r="L15" s="68"/>
      <c r="M15" s="68"/>
      <c r="N15" s="1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</row>
    <row r="16" spans="1:70" s="2" customFormat="1" ht="15.95" customHeight="1" outlineLevel="2" x14ac:dyDescent="0.3">
      <c r="A16" s="29">
        <v>6</v>
      </c>
      <c r="B16" s="164" t="s">
        <v>449</v>
      </c>
      <c r="C16" s="108" t="s">
        <v>322</v>
      </c>
      <c r="D16" s="165" t="s">
        <v>403</v>
      </c>
      <c r="E16" s="36" t="s">
        <v>11</v>
      </c>
      <c r="F16" s="27" t="s">
        <v>11</v>
      </c>
      <c r="G16" s="167" t="s">
        <v>30</v>
      </c>
      <c r="H16" s="108">
        <v>2.7879999999999998</v>
      </c>
      <c r="I16" s="219">
        <v>1.2</v>
      </c>
      <c r="J16" s="222">
        <v>34</v>
      </c>
      <c r="K16" s="238">
        <f t="shared" si="0"/>
        <v>113.75039999999998</v>
      </c>
      <c r="L16" s="68"/>
      <c r="M16" s="68"/>
      <c r="N16" s="1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</row>
    <row r="17" spans="1:70" s="2" customFormat="1" ht="15.95" customHeight="1" outlineLevel="2" x14ac:dyDescent="0.3">
      <c r="A17" s="29">
        <v>7</v>
      </c>
      <c r="B17" s="164" t="s">
        <v>449</v>
      </c>
      <c r="C17" s="289" t="s">
        <v>148</v>
      </c>
      <c r="D17" s="166" t="s">
        <v>18</v>
      </c>
      <c r="E17" s="293" t="s">
        <v>19</v>
      </c>
      <c r="F17" s="28" t="s">
        <v>19</v>
      </c>
      <c r="G17" s="167" t="s">
        <v>30</v>
      </c>
      <c r="H17" s="289">
        <v>3.1720000000000002</v>
      </c>
      <c r="I17" s="220">
        <v>0.7</v>
      </c>
      <c r="J17" s="222">
        <v>34</v>
      </c>
      <c r="K17" s="238">
        <f t="shared" si="0"/>
        <v>75.493600000000001</v>
      </c>
      <c r="L17" s="68"/>
      <c r="M17" s="68"/>
      <c r="N17" s="1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</row>
    <row r="18" spans="1:70" s="2" customFormat="1" ht="15.95" customHeight="1" outlineLevel="2" x14ac:dyDescent="0.3">
      <c r="A18" s="29">
        <v>8</v>
      </c>
      <c r="B18" s="161" t="s">
        <v>449</v>
      </c>
      <c r="C18" s="32" t="s">
        <v>646</v>
      </c>
      <c r="D18" s="157" t="s">
        <v>643</v>
      </c>
      <c r="E18" s="36"/>
      <c r="F18" s="288" t="s">
        <v>11</v>
      </c>
      <c r="G18" s="156" t="s">
        <v>30</v>
      </c>
      <c r="H18" s="32">
        <v>13.598000000000001</v>
      </c>
      <c r="I18" s="55">
        <v>1.2</v>
      </c>
      <c r="J18" s="222">
        <v>34</v>
      </c>
      <c r="K18" s="238">
        <f t="shared" si="0"/>
        <v>554.7983999999999</v>
      </c>
      <c r="L18" s="68"/>
      <c r="M18" s="68"/>
      <c r="N18" s="1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</row>
    <row r="19" spans="1:70" s="2" customFormat="1" ht="15.95" customHeight="1" outlineLevel="2" x14ac:dyDescent="0.3">
      <c r="A19" s="29">
        <v>9</v>
      </c>
      <c r="B19" s="161" t="s">
        <v>449</v>
      </c>
      <c r="C19" s="32" t="s">
        <v>647</v>
      </c>
      <c r="D19" s="157" t="s">
        <v>643</v>
      </c>
      <c r="E19" s="36"/>
      <c r="F19" s="288" t="s">
        <v>11</v>
      </c>
      <c r="G19" s="156" t="s">
        <v>30</v>
      </c>
      <c r="H19" s="32">
        <v>13.298</v>
      </c>
      <c r="I19" s="55">
        <v>1.2</v>
      </c>
      <c r="J19" s="222">
        <v>34</v>
      </c>
      <c r="K19" s="238">
        <f t="shared" si="0"/>
        <v>542.55840000000001</v>
      </c>
      <c r="L19" s="68"/>
      <c r="M19" s="68"/>
      <c r="N19" s="1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</row>
    <row r="20" spans="1:70" s="2" customFormat="1" ht="15.95" customHeight="1" outlineLevel="2" x14ac:dyDescent="0.3">
      <c r="A20" s="29">
        <v>10</v>
      </c>
      <c r="B20" s="161" t="s">
        <v>449</v>
      </c>
      <c r="C20" s="32" t="s">
        <v>648</v>
      </c>
      <c r="D20" s="157" t="s">
        <v>643</v>
      </c>
      <c r="E20" s="36"/>
      <c r="F20" s="288" t="s">
        <v>11</v>
      </c>
      <c r="G20" s="156" t="s">
        <v>30</v>
      </c>
      <c r="H20" s="32">
        <v>9.1989999999999998</v>
      </c>
      <c r="I20" s="55">
        <v>1.2</v>
      </c>
      <c r="J20" s="222">
        <v>34</v>
      </c>
      <c r="K20" s="238">
        <f t="shared" si="0"/>
        <v>375.31920000000002</v>
      </c>
      <c r="L20" s="68"/>
      <c r="M20" s="68"/>
      <c r="N20" s="1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</row>
    <row r="21" spans="1:70" s="21" customFormat="1" ht="15.95" customHeight="1" outlineLevel="2" x14ac:dyDescent="0.3">
      <c r="A21" s="190">
        <v>11</v>
      </c>
      <c r="B21" s="192" t="s">
        <v>449</v>
      </c>
      <c r="C21" s="79" t="s">
        <v>642</v>
      </c>
      <c r="D21" s="186" t="s">
        <v>643</v>
      </c>
      <c r="E21" s="92"/>
      <c r="F21" s="76" t="s">
        <v>17</v>
      </c>
      <c r="G21" s="187" t="s">
        <v>30</v>
      </c>
      <c r="H21" s="148">
        <v>4</v>
      </c>
      <c r="I21" s="90">
        <v>1.2</v>
      </c>
      <c r="J21" s="305">
        <v>34</v>
      </c>
      <c r="K21" s="306">
        <f t="shared" si="0"/>
        <v>163.19999999999999</v>
      </c>
      <c r="L21" s="74"/>
      <c r="M21" s="74"/>
      <c r="N21" s="307"/>
      <c r="O21" s="308"/>
      <c r="P21" s="308"/>
      <c r="Q21" s="308"/>
      <c r="R21" s="308"/>
      <c r="S21" s="308"/>
      <c r="T21" s="308"/>
      <c r="U21" s="308"/>
      <c r="V21" s="308"/>
      <c r="W21" s="308"/>
      <c r="X21" s="308"/>
      <c r="Y21" s="308"/>
      <c r="Z21" s="308"/>
      <c r="AA21" s="308"/>
      <c r="AB21" s="308"/>
      <c r="AC21" s="308"/>
      <c r="AD21" s="308"/>
      <c r="AE21" s="308"/>
      <c r="AF21" s="308"/>
      <c r="AG21" s="308"/>
      <c r="AH21" s="308"/>
    </row>
    <row r="22" spans="1:70" s="21" customFormat="1" ht="15.95" customHeight="1" outlineLevel="2" x14ac:dyDescent="0.3">
      <c r="A22" s="190">
        <v>12</v>
      </c>
      <c r="B22" s="192" t="s">
        <v>449</v>
      </c>
      <c r="C22" s="79" t="s">
        <v>644</v>
      </c>
      <c r="D22" s="186" t="s">
        <v>643</v>
      </c>
      <c r="E22" s="92"/>
      <c r="F22" s="76" t="s">
        <v>43</v>
      </c>
      <c r="G22" s="187" t="s">
        <v>30</v>
      </c>
      <c r="H22" s="148">
        <v>5.5</v>
      </c>
      <c r="I22" s="367">
        <v>0.7</v>
      </c>
      <c r="J22" s="305">
        <v>34</v>
      </c>
      <c r="K22" s="306">
        <f t="shared" si="0"/>
        <v>130.89999999999998</v>
      </c>
      <c r="L22" s="74"/>
      <c r="M22" s="74"/>
      <c r="N22" s="307"/>
      <c r="O22" s="308"/>
      <c r="P22" s="308"/>
      <c r="Q22" s="308"/>
      <c r="R22" s="308"/>
      <c r="S22" s="308"/>
      <c r="T22" s="308"/>
      <c r="U22" s="308"/>
      <c r="V22" s="308"/>
      <c r="W22" s="308"/>
      <c r="X22" s="308"/>
      <c r="Y22" s="308"/>
      <c r="Z22" s="308"/>
      <c r="AA22" s="308"/>
      <c r="AB22" s="308"/>
      <c r="AC22" s="308"/>
      <c r="AD22" s="308"/>
      <c r="AE22" s="308"/>
      <c r="AF22" s="308"/>
      <c r="AG22" s="308"/>
      <c r="AH22" s="308"/>
    </row>
    <row r="23" spans="1:70" s="2" customFormat="1" ht="15.95" customHeight="1" outlineLevel="2" x14ac:dyDescent="0.3">
      <c r="A23" s="29">
        <v>13</v>
      </c>
      <c r="B23" s="161" t="s">
        <v>449</v>
      </c>
      <c r="C23" s="32" t="s">
        <v>649</v>
      </c>
      <c r="D23" s="157" t="s">
        <v>643</v>
      </c>
      <c r="E23" s="36"/>
      <c r="F23" s="288" t="s">
        <v>43</v>
      </c>
      <c r="G23" s="156" t="s">
        <v>30</v>
      </c>
      <c r="H23" s="32">
        <v>9.0500000000000007</v>
      </c>
      <c r="I23" s="220">
        <v>0.7</v>
      </c>
      <c r="J23" s="222">
        <v>34</v>
      </c>
      <c r="K23" s="238">
        <f t="shared" si="0"/>
        <v>215.39</v>
      </c>
      <c r="L23" s="68"/>
      <c r="M23" s="68"/>
      <c r="N23" s="1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</row>
    <row r="24" spans="1:70" s="2" customFormat="1" ht="15.95" customHeight="1" outlineLevel="2" x14ac:dyDescent="0.3">
      <c r="A24" s="29">
        <v>14</v>
      </c>
      <c r="B24" s="161" t="s">
        <v>449</v>
      </c>
      <c r="C24" s="32" t="s">
        <v>650</v>
      </c>
      <c r="D24" s="157" t="s">
        <v>643</v>
      </c>
      <c r="E24" s="36"/>
      <c r="F24" s="288" t="s">
        <v>43</v>
      </c>
      <c r="G24" s="156" t="s">
        <v>30</v>
      </c>
      <c r="H24" s="32">
        <v>5.8250000000000002</v>
      </c>
      <c r="I24" s="220">
        <v>0.7</v>
      </c>
      <c r="J24" s="222">
        <v>34</v>
      </c>
      <c r="K24" s="238">
        <f t="shared" si="0"/>
        <v>138.63499999999999</v>
      </c>
      <c r="L24" s="68"/>
      <c r="M24" s="68"/>
      <c r="N24" s="1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</row>
    <row r="25" spans="1:70" s="2" customFormat="1" ht="15.95" customHeight="1" outlineLevel="2" x14ac:dyDescent="0.3">
      <c r="A25" s="29">
        <v>15</v>
      </c>
      <c r="B25" s="161" t="s">
        <v>449</v>
      </c>
      <c r="C25" s="32" t="s">
        <v>651</v>
      </c>
      <c r="D25" s="157" t="s">
        <v>643</v>
      </c>
      <c r="E25" s="36"/>
      <c r="F25" s="288" t="s">
        <v>43</v>
      </c>
      <c r="G25" s="156" t="s">
        <v>30</v>
      </c>
      <c r="H25" s="32">
        <v>6.0010000000000003</v>
      </c>
      <c r="I25" s="220">
        <v>0.7</v>
      </c>
      <c r="J25" s="222">
        <v>34</v>
      </c>
      <c r="K25" s="238">
        <f t="shared" si="0"/>
        <v>142.82380000000001</v>
      </c>
      <c r="L25" s="68"/>
      <c r="M25" s="68"/>
      <c r="N25" s="1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</row>
    <row r="26" spans="1:70" s="2" customFormat="1" ht="15.95" customHeight="1" outlineLevel="2" x14ac:dyDescent="0.3">
      <c r="A26" s="29">
        <v>16</v>
      </c>
      <c r="B26" s="161" t="s">
        <v>449</v>
      </c>
      <c r="C26" s="32" t="s">
        <v>652</v>
      </c>
      <c r="D26" s="157" t="s">
        <v>643</v>
      </c>
      <c r="E26" s="36"/>
      <c r="F26" s="288" t="s">
        <v>43</v>
      </c>
      <c r="G26" s="156" t="s">
        <v>30</v>
      </c>
      <c r="H26" s="32">
        <v>42.56</v>
      </c>
      <c r="I26" s="55">
        <v>1.2</v>
      </c>
      <c r="J26" s="222">
        <v>34</v>
      </c>
      <c r="K26" s="238">
        <f t="shared" si="0"/>
        <v>1736.4480000000001</v>
      </c>
      <c r="L26" s="68"/>
      <c r="M26" s="68"/>
      <c r="N26" s="1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</row>
    <row r="27" spans="1:70" s="2" customFormat="1" ht="15.95" customHeight="1" outlineLevel="2" x14ac:dyDescent="0.3">
      <c r="A27" s="29">
        <v>17</v>
      </c>
      <c r="B27" s="161" t="s">
        <v>449</v>
      </c>
      <c r="C27" s="32" t="s">
        <v>653</v>
      </c>
      <c r="D27" s="157" t="s">
        <v>643</v>
      </c>
      <c r="E27" s="36"/>
      <c r="F27" s="288" t="s">
        <v>43</v>
      </c>
      <c r="G27" s="156" t="s">
        <v>30</v>
      </c>
      <c r="H27" s="32">
        <v>46.02</v>
      </c>
      <c r="I27" s="55">
        <v>1.2</v>
      </c>
      <c r="J27" s="222">
        <v>34</v>
      </c>
      <c r="K27" s="238">
        <f t="shared" si="0"/>
        <v>1877.6160000000002</v>
      </c>
      <c r="L27" s="68"/>
      <c r="M27" s="68"/>
      <c r="N27" s="1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</row>
    <row r="28" spans="1:70" s="2" customFormat="1" ht="15.95" customHeight="1" outlineLevel="2" x14ac:dyDescent="0.3">
      <c r="A28" s="29">
        <v>18</v>
      </c>
      <c r="B28" s="202" t="s">
        <v>449</v>
      </c>
      <c r="C28" s="108" t="s">
        <v>323</v>
      </c>
      <c r="D28" s="166" t="s">
        <v>404</v>
      </c>
      <c r="E28" s="36" t="s">
        <v>21</v>
      </c>
      <c r="F28" s="34" t="s">
        <v>21</v>
      </c>
      <c r="G28" s="168" t="s">
        <v>324</v>
      </c>
      <c r="H28" s="121">
        <v>2.8</v>
      </c>
      <c r="I28" s="175">
        <v>1.2</v>
      </c>
      <c r="J28" s="222">
        <v>34</v>
      </c>
      <c r="K28" s="238">
        <f t="shared" si="0"/>
        <v>114.24</v>
      </c>
      <c r="L28" s="68"/>
      <c r="M28" s="68"/>
      <c r="N28" s="1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</row>
    <row r="29" spans="1:70" s="21" customFormat="1" ht="15.95" customHeight="1" outlineLevel="2" x14ac:dyDescent="0.3">
      <c r="A29" s="190">
        <v>19</v>
      </c>
      <c r="B29" s="304" t="s">
        <v>449</v>
      </c>
      <c r="C29" s="368" t="s">
        <v>725</v>
      </c>
      <c r="D29" s="369" t="s">
        <v>726</v>
      </c>
      <c r="E29" s="92"/>
      <c r="F29" s="76" t="s">
        <v>17</v>
      </c>
      <c r="G29" s="187" t="s">
        <v>30</v>
      </c>
      <c r="H29" s="153">
        <v>19.989999999999998</v>
      </c>
      <c r="I29" s="90">
        <v>1.2</v>
      </c>
      <c r="J29" s="305">
        <v>34</v>
      </c>
      <c r="K29" s="306">
        <f t="shared" si="0"/>
        <v>815.59199999999987</v>
      </c>
      <c r="L29" s="74"/>
      <c r="M29" s="74"/>
      <c r="N29" s="307"/>
      <c r="O29" s="308"/>
      <c r="P29" s="308"/>
      <c r="Q29" s="308"/>
      <c r="R29" s="308"/>
      <c r="S29" s="308"/>
      <c r="T29" s="308"/>
      <c r="U29" s="308"/>
      <c r="V29" s="308"/>
      <c r="W29" s="308"/>
      <c r="X29" s="308"/>
      <c r="Y29" s="308"/>
      <c r="Z29" s="308"/>
      <c r="AA29" s="308"/>
      <c r="AB29" s="308"/>
      <c r="AC29" s="308"/>
      <c r="AD29" s="308"/>
      <c r="AE29" s="308"/>
      <c r="AF29" s="308"/>
      <c r="AG29" s="308"/>
      <c r="AH29" s="308"/>
    </row>
    <row r="30" spans="1:70" s="21" customFormat="1" ht="15.95" customHeight="1" outlineLevel="2" x14ac:dyDescent="0.3">
      <c r="A30" s="190">
        <v>20</v>
      </c>
      <c r="B30" s="304" t="s">
        <v>449</v>
      </c>
      <c r="C30" s="368" t="s">
        <v>733</v>
      </c>
      <c r="D30" s="369" t="s">
        <v>727</v>
      </c>
      <c r="E30" s="92"/>
      <c r="F30" s="76" t="s">
        <v>17</v>
      </c>
      <c r="G30" s="187" t="s">
        <v>30</v>
      </c>
      <c r="H30" s="153">
        <v>1.2929999999999999</v>
      </c>
      <c r="I30" s="90">
        <v>1.2</v>
      </c>
      <c r="J30" s="305">
        <v>34</v>
      </c>
      <c r="K30" s="306">
        <f t="shared" si="0"/>
        <v>52.754399999999997</v>
      </c>
      <c r="L30" s="74"/>
      <c r="M30" s="74"/>
      <c r="N30" s="307"/>
      <c r="O30" s="308"/>
      <c r="P30" s="308"/>
      <c r="Q30" s="308"/>
      <c r="R30" s="308"/>
      <c r="S30" s="308"/>
      <c r="T30" s="308"/>
      <c r="U30" s="308"/>
      <c r="V30" s="308"/>
      <c r="W30" s="308"/>
      <c r="X30" s="308"/>
      <c r="Y30" s="308"/>
      <c r="Z30" s="308"/>
      <c r="AA30" s="308"/>
      <c r="AB30" s="308"/>
      <c r="AC30" s="308"/>
      <c r="AD30" s="308"/>
      <c r="AE30" s="308"/>
      <c r="AF30" s="308"/>
      <c r="AG30" s="308"/>
      <c r="AH30" s="308"/>
    </row>
    <row r="31" spans="1:70" s="21" customFormat="1" ht="15.95" customHeight="1" outlineLevel="2" x14ac:dyDescent="0.3">
      <c r="A31" s="190">
        <v>21</v>
      </c>
      <c r="B31" s="304" t="s">
        <v>449</v>
      </c>
      <c r="C31" s="368" t="s">
        <v>734</v>
      </c>
      <c r="D31" s="369" t="s">
        <v>727</v>
      </c>
      <c r="E31" s="92"/>
      <c r="F31" s="76" t="s">
        <v>11</v>
      </c>
      <c r="G31" s="187" t="s">
        <v>30</v>
      </c>
      <c r="H31" s="368">
        <v>0.89900000000000002</v>
      </c>
      <c r="I31" s="90">
        <v>1</v>
      </c>
      <c r="J31" s="305">
        <v>34</v>
      </c>
      <c r="K31" s="306">
        <f t="shared" si="0"/>
        <v>30.566000000000003</v>
      </c>
      <c r="L31" s="74"/>
      <c r="M31" s="74"/>
      <c r="N31" s="307"/>
      <c r="O31" s="308"/>
      <c r="P31" s="308"/>
      <c r="Q31" s="308"/>
      <c r="R31" s="308"/>
      <c r="S31" s="308"/>
      <c r="T31" s="308"/>
      <c r="U31" s="308"/>
      <c r="V31" s="308"/>
      <c r="W31" s="308"/>
      <c r="X31" s="308"/>
      <c r="Y31" s="308"/>
      <c r="Z31" s="308"/>
      <c r="AA31" s="308"/>
      <c r="AB31" s="308"/>
      <c r="AC31" s="308"/>
      <c r="AD31" s="308"/>
      <c r="AE31" s="308"/>
      <c r="AF31" s="308"/>
      <c r="AG31" s="308"/>
      <c r="AH31" s="308"/>
    </row>
    <row r="32" spans="1:70" s="15" customFormat="1" ht="15.95" customHeight="1" outlineLevel="2" x14ac:dyDescent="0.3">
      <c r="A32" s="29">
        <v>22</v>
      </c>
      <c r="B32" s="164" t="s">
        <v>449</v>
      </c>
      <c r="C32" s="108" t="s">
        <v>735</v>
      </c>
      <c r="D32" s="166" t="s">
        <v>13</v>
      </c>
      <c r="E32" s="36"/>
      <c r="F32" s="288" t="s">
        <v>17</v>
      </c>
      <c r="G32" s="156" t="s">
        <v>30</v>
      </c>
      <c r="H32" s="108">
        <v>5.3040000000000003</v>
      </c>
      <c r="I32" s="55">
        <v>1.2</v>
      </c>
      <c r="J32" s="222">
        <v>34</v>
      </c>
      <c r="K32" s="238">
        <f t="shared" si="0"/>
        <v>216.4032</v>
      </c>
      <c r="L32" s="68"/>
      <c r="M32" s="68"/>
      <c r="N32" s="1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</row>
    <row r="33" spans="1:70" s="15" customFormat="1" ht="15.95" customHeight="1" outlineLevel="2" x14ac:dyDescent="0.3">
      <c r="A33" s="29">
        <v>23</v>
      </c>
      <c r="B33" s="164" t="s">
        <v>449</v>
      </c>
      <c r="C33" s="121" t="s">
        <v>741</v>
      </c>
      <c r="D33" s="166" t="s">
        <v>728</v>
      </c>
      <c r="E33" s="36"/>
      <c r="F33" s="288" t="s">
        <v>43</v>
      </c>
      <c r="G33" s="156" t="s">
        <v>30</v>
      </c>
      <c r="H33" s="108">
        <v>4.6040000000000001</v>
      </c>
      <c r="I33" s="220">
        <v>0.7</v>
      </c>
      <c r="J33" s="222">
        <v>34</v>
      </c>
      <c r="K33" s="238">
        <f t="shared" si="0"/>
        <v>109.5752</v>
      </c>
      <c r="L33" s="68"/>
      <c r="M33" s="68"/>
      <c r="N33" s="1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</row>
    <row r="34" spans="1:70" s="21" customFormat="1" ht="15.95" customHeight="1" outlineLevel="2" x14ac:dyDescent="0.3">
      <c r="A34" s="190">
        <v>24</v>
      </c>
      <c r="B34" s="304" t="s">
        <v>449</v>
      </c>
      <c r="C34" s="368" t="s">
        <v>736</v>
      </c>
      <c r="D34" s="369" t="s">
        <v>15</v>
      </c>
      <c r="E34" s="92"/>
      <c r="F34" s="76" t="s">
        <v>11</v>
      </c>
      <c r="G34" s="187" t="s">
        <v>30</v>
      </c>
      <c r="H34" s="368">
        <v>42.996000000000002</v>
      </c>
      <c r="I34" s="90">
        <v>1.2</v>
      </c>
      <c r="J34" s="305">
        <v>34</v>
      </c>
      <c r="K34" s="306">
        <f t="shared" si="0"/>
        <v>1754.2367999999999</v>
      </c>
      <c r="L34" s="74"/>
      <c r="M34" s="74"/>
      <c r="N34" s="307"/>
      <c r="O34" s="308"/>
      <c r="P34" s="308"/>
      <c r="Q34" s="308"/>
      <c r="R34" s="308"/>
      <c r="S34" s="308"/>
      <c r="T34" s="308"/>
      <c r="U34" s="308"/>
      <c r="V34" s="308"/>
      <c r="W34" s="308"/>
      <c r="X34" s="308"/>
      <c r="Y34" s="308"/>
      <c r="Z34" s="308"/>
      <c r="AA34" s="308"/>
      <c r="AB34" s="308"/>
      <c r="AC34" s="308"/>
      <c r="AD34" s="308"/>
      <c r="AE34" s="308"/>
      <c r="AF34" s="308"/>
      <c r="AG34" s="308"/>
      <c r="AH34" s="308"/>
    </row>
    <row r="35" spans="1:70" s="21" customFormat="1" ht="15.95" customHeight="1" outlineLevel="2" x14ac:dyDescent="0.3">
      <c r="A35" s="190">
        <v>25</v>
      </c>
      <c r="B35" s="304" t="s">
        <v>449</v>
      </c>
      <c r="C35" s="153" t="s">
        <v>742</v>
      </c>
      <c r="D35" s="369" t="s">
        <v>729</v>
      </c>
      <c r="E35" s="92"/>
      <c r="F35" s="76" t="s">
        <v>43</v>
      </c>
      <c r="G35" s="187" t="s">
        <v>30</v>
      </c>
      <c r="H35" s="153">
        <v>4.4000000000000004</v>
      </c>
      <c r="I35" s="367">
        <v>0.7</v>
      </c>
      <c r="J35" s="305">
        <v>34</v>
      </c>
      <c r="K35" s="306">
        <f t="shared" si="0"/>
        <v>104.72</v>
      </c>
      <c r="L35" s="74"/>
      <c r="M35" s="74"/>
      <c r="N35" s="307"/>
      <c r="O35" s="308"/>
      <c r="P35" s="308"/>
      <c r="Q35" s="308"/>
      <c r="R35" s="308"/>
      <c r="S35" s="308"/>
      <c r="T35" s="308"/>
      <c r="U35" s="308"/>
      <c r="V35" s="308"/>
      <c r="W35" s="308"/>
      <c r="X35" s="308"/>
      <c r="Y35" s="308"/>
      <c r="Z35" s="308"/>
      <c r="AA35" s="308"/>
      <c r="AB35" s="308"/>
      <c r="AC35" s="308"/>
      <c r="AD35" s="308"/>
      <c r="AE35" s="308"/>
      <c r="AF35" s="308"/>
      <c r="AG35" s="308"/>
      <c r="AH35" s="308"/>
    </row>
    <row r="36" spans="1:70" s="21" customFormat="1" ht="15.95" customHeight="1" outlineLevel="2" x14ac:dyDescent="0.3">
      <c r="A36" s="190">
        <v>26</v>
      </c>
      <c r="B36" s="304" t="s">
        <v>449</v>
      </c>
      <c r="C36" s="370" t="s">
        <v>743</v>
      </c>
      <c r="D36" s="369" t="s">
        <v>729</v>
      </c>
      <c r="E36" s="92"/>
      <c r="F36" s="76" t="s">
        <v>43</v>
      </c>
      <c r="G36" s="187" t="s">
        <v>30</v>
      </c>
      <c r="H36" s="153">
        <v>19.899999999999999</v>
      </c>
      <c r="I36" s="90">
        <v>1.2</v>
      </c>
      <c r="J36" s="305">
        <v>34</v>
      </c>
      <c r="K36" s="306">
        <f t="shared" si="0"/>
        <v>811.92</v>
      </c>
      <c r="L36" s="74"/>
      <c r="M36" s="74"/>
      <c r="N36" s="307"/>
      <c r="O36" s="308"/>
      <c r="P36" s="308"/>
      <c r="Q36" s="308"/>
      <c r="R36" s="308"/>
      <c r="S36" s="308"/>
      <c r="T36" s="308"/>
      <c r="U36" s="308"/>
      <c r="V36" s="308"/>
      <c r="W36" s="308"/>
      <c r="X36" s="308"/>
      <c r="Y36" s="308"/>
      <c r="Z36" s="308"/>
      <c r="AA36" s="308"/>
      <c r="AB36" s="308"/>
      <c r="AC36" s="308"/>
      <c r="AD36" s="308"/>
      <c r="AE36" s="308"/>
      <c r="AF36" s="308"/>
      <c r="AG36" s="308"/>
      <c r="AH36" s="308"/>
    </row>
    <row r="37" spans="1:70" s="21" customFormat="1" ht="15.95" customHeight="1" outlineLevel="2" x14ac:dyDescent="0.3">
      <c r="A37" s="190">
        <v>27</v>
      </c>
      <c r="B37" s="304" t="s">
        <v>449</v>
      </c>
      <c r="C37" s="371" t="s">
        <v>739</v>
      </c>
      <c r="D37" s="369" t="s">
        <v>730</v>
      </c>
      <c r="E37" s="92"/>
      <c r="F37" s="76" t="s">
        <v>11</v>
      </c>
      <c r="G37" s="187" t="s">
        <v>30</v>
      </c>
      <c r="H37" s="368">
        <v>1.542</v>
      </c>
      <c r="I37" s="90">
        <v>1.2</v>
      </c>
      <c r="J37" s="305">
        <v>34</v>
      </c>
      <c r="K37" s="306">
        <f t="shared" si="0"/>
        <v>62.913600000000002</v>
      </c>
      <c r="L37" s="74"/>
      <c r="M37" s="74"/>
      <c r="N37" s="307"/>
      <c r="O37" s="308"/>
      <c r="P37" s="308"/>
      <c r="Q37" s="308"/>
      <c r="R37" s="308"/>
      <c r="S37" s="308"/>
      <c r="T37" s="308"/>
      <c r="U37" s="308"/>
      <c r="V37" s="308"/>
      <c r="W37" s="308"/>
      <c r="X37" s="308"/>
      <c r="Y37" s="308"/>
      <c r="Z37" s="308"/>
      <c r="AA37" s="308"/>
      <c r="AB37" s="308"/>
      <c r="AC37" s="308"/>
      <c r="AD37" s="308"/>
      <c r="AE37" s="308"/>
      <c r="AF37" s="308"/>
      <c r="AG37" s="308"/>
      <c r="AH37" s="308"/>
    </row>
    <row r="38" spans="1:70" s="21" customFormat="1" ht="15.95" customHeight="1" outlineLevel="2" x14ac:dyDescent="0.3">
      <c r="A38" s="190">
        <v>28</v>
      </c>
      <c r="B38" s="304" t="s">
        <v>449</v>
      </c>
      <c r="C38" s="368" t="s">
        <v>737</v>
      </c>
      <c r="D38" s="369" t="s">
        <v>18</v>
      </c>
      <c r="E38" s="92"/>
      <c r="F38" s="83" t="s">
        <v>19</v>
      </c>
      <c r="G38" s="187" t="s">
        <v>30</v>
      </c>
      <c r="H38" s="153">
        <v>27.82</v>
      </c>
      <c r="I38" s="90">
        <v>1.2</v>
      </c>
      <c r="J38" s="305">
        <v>34</v>
      </c>
      <c r="K38" s="306">
        <f t="shared" si="0"/>
        <v>1135.056</v>
      </c>
      <c r="L38" s="74"/>
      <c r="M38" s="74"/>
      <c r="N38" s="307"/>
      <c r="O38" s="308"/>
      <c r="P38" s="308"/>
      <c r="Q38" s="308"/>
      <c r="R38" s="308"/>
      <c r="S38" s="308"/>
      <c r="T38" s="308"/>
      <c r="U38" s="308"/>
      <c r="V38" s="308"/>
      <c r="W38" s="308"/>
      <c r="X38" s="308"/>
      <c r="Y38" s="308"/>
      <c r="Z38" s="308"/>
      <c r="AA38" s="308"/>
      <c r="AB38" s="308"/>
      <c r="AC38" s="308"/>
      <c r="AD38" s="308"/>
      <c r="AE38" s="308"/>
      <c r="AF38" s="308"/>
      <c r="AG38" s="308"/>
      <c r="AH38" s="308"/>
    </row>
    <row r="39" spans="1:70" s="21" customFormat="1" ht="15.95" customHeight="1" outlineLevel="2" x14ac:dyDescent="0.3">
      <c r="A39" s="190">
        <v>29</v>
      </c>
      <c r="B39" s="304" t="s">
        <v>449</v>
      </c>
      <c r="C39" s="368" t="s">
        <v>738</v>
      </c>
      <c r="D39" s="369" t="s">
        <v>731</v>
      </c>
      <c r="E39" s="92"/>
      <c r="F39" s="76" t="s">
        <v>17</v>
      </c>
      <c r="G39" s="187" t="s">
        <v>30</v>
      </c>
      <c r="H39" s="368">
        <v>1.845</v>
      </c>
      <c r="I39" s="90">
        <v>1.2</v>
      </c>
      <c r="J39" s="305">
        <v>34</v>
      </c>
      <c r="K39" s="306">
        <f t="shared" si="0"/>
        <v>75.275999999999996</v>
      </c>
      <c r="L39" s="74"/>
      <c r="M39" s="74"/>
      <c r="N39" s="307"/>
      <c r="O39" s="308"/>
      <c r="P39" s="308"/>
      <c r="Q39" s="308"/>
      <c r="R39" s="308"/>
      <c r="S39" s="308"/>
      <c r="T39" s="308"/>
      <c r="U39" s="308"/>
      <c r="V39" s="308"/>
      <c r="W39" s="308"/>
      <c r="X39" s="308"/>
      <c r="Y39" s="308"/>
      <c r="Z39" s="308"/>
      <c r="AA39" s="308"/>
      <c r="AB39" s="308"/>
      <c r="AC39" s="308"/>
      <c r="AD39" s="308"/>
      <c r="AE39" s="308"/>
      <c r="AF39" s="308"/>
      <c r="AG39" s="308"/>
      <c r="AH39" s="308"/>
    </row>
    <row r="40" spans="1:70" s="21" customFormat="1" ht="15.95" customHeight="1" outlineLevel="2" thickBot="1" x14ac:dyDescent="0.35">
      <c r="A40" s="190">
        <v>30</v>
      </c>
      <c r="B40" s="304" t="s">
        <v>449</v>
      </c>
      <c r="C40" s="372" t="s">
        <v>740</v>
      </c>
      <c r="D40" s="369" t="s">
        <v>732</v>
      </c>
      <c r="E40" s="92"/>
      <c r="F40" s="83" t="s">
        <v>19</v>
      </c>
      <c r="G40" s="187" t="s">
        <v>30</v>
      </c>
      <c r="H40" s="368">
        <v>75.796999999999997</v>
      </c>
      <c r="I40" s="90">
        <v>1.2</v>
      </c>
      <c r="J40" s="305">
        <v>34</v>
      </c>
      <c r="K40" s="306">
        <f t="shared" si="0"/>
        <v>3092.5175999999997</v>
      </c>
      <c r="L40" s="74"/>
      <c r="M40" s="74"/>
      <c r="N40" s="307"/>
      <c r="O40" s="308"/>
      <c r="P40" s="308"/>
      <c r="Q40" s="308"/>
      <c r="R40" s="308"/>
      <c r="S40" s="308"/>
      <c r="T40" s="308"/>
      <c r="U40" s="308"/>
      <c r="V40" s="308"/>
      <c r="W40" s="308"/>
      <c r="X40" s="308"/>
      <c r="Y40" s="308"/>
      <c r="Z40" s="308"/>
      <c r="AA40" s="308"/>
      <c r="AB40" s="308"/>
      <c r="AC40" s="308"/>
      <c r="AD40" s="308"/>
      <c r="AE40" s="308"/>
      <c r="AF40" s="308"/>
      <c r="AG40" s="308"/>
      <c r="AH40" s="308"/>
    </row>
    <row r="41" spans="1:70" s="15" customFormat="1" ht="15.95" customHeight="1" outlineLevel="2" thickBot="1" x14ac:dyDescent="0.35">
      <c r="A41" s="199">
        <v>1</v>
      </c>
      <c r="B41" s="200"/>
      <c r="C41" s="309" t="s">
        <v>516</v>
      </c>
      <c r="D41" s="309" t="s">
        <v>518</v>
      </c>
      <c r="E41" s="310" t="s">
        <v>43</v>
      </c>
      <c r="F41" s="310" t="s">
        <v>43</v>
      </c>
      <c r="G41" s="201" t="s">
        <v>30</v>
      </c>
      <c r="H41" s="383">
        <v>6</v>
      </c>
      <c r="I41" s="311">
        <v>0.7</v>
      </c>
      <c r="J41" s="222">
        <v>34</v>
      </c>
      <c r="K41" s="312">
        <f t="shared" si="0"/>
        <v>142.79999999999998</v>
      </c>
      <c r="L41" s="105"/>
      <c r="M41" s="105"/>
      <c r="N41" s="106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</row>
    <row r="42" spans="1:70" s="15" customFormat="1" ht="15.95" customHeight="1" outlineLevel="2" thickBot="1" x14ac:dyDescent="0.35">
      <c r="A42" s="199">
        <v>2</v>
      </c>
      <c r="B42" s="200"/>
      <c r="C42" s="313" t="s">
        <v>517</v>
      </c>
      <c r="D42" s="313" t="s">
        <v>518</v>
      </c>
      <c r="E42" s="314" t="s">
        <v>43</v>
      </c>
      <c r="F42" s="310" t="s">
        <v>43</v>
      </c>
      <c r="G42" s="201" t="s">
        <v>30</v>
      </c>
      <c r="H42" s="313">
        <v>13.667999999999999</v>
      </c>
      <c r="I42" s="311">
        <v>1.2</v>
      </c>
      <c r="J42" s="222">
        <v>34</v>
      </c>
      <c r="K42" s="312">
        <f t="shared" si="0"/>
        <v>557.6543999999999</v>
      </c>
      <c r="L42" s="105"/>
      <c r="M42" s="105"/>
      <c r="N42" s="106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</row>
    <row r="43" spans="1:70" s="15" customFormat="1" ht="15.95" customHeight="1" outlineLevel="1" x14ac:dyDescent="0.3">
      <c r="A43" s="29"/>
      <c r="B43" s="216" t="s">
        <v>802</v>
      </c>
      <c r="C43" s="212"/>
      <c r="D43" s="166"/>
      <c r="E43" s="36"/>
      <c r="F43" s="34"/>
      <c r="G43" s="209"/>
      <c r="H43" s="130">
        <f>SUBTOTAL(9,H11:H40)</f>
        <v>392.99599999999998</v>
      </c>
      <c r="I43" s="175"/>
      <c r="J43" s="68"/>
      <c r="K43" s="238"/>
      <c r="L43" s="68"/>
      <c r="M43" s="68"/>
      <c r="N43" s="1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</row>
    <row r="44" spans="1:70" s="2" customFormat="1" ht="15.95" customHeight="1" outlineLevel="1" x14ac:dyDescent="0.3">
      <c r="A44" s="94"/>
      <c r="B44" s="39"/>
      <c r="C44" s="94"/>
      <c r="D44" s="32"/>
      <c r="E44" s="33"/>
      <c r="F44" s="55"/>
      <c r="G44" s="40"/>
      <c r="H44" s="94"/>
      <c r="I44" s="55"/>
      <c r="J44" s="68"/>
      <c r="K44" s="238"/>
      <c r="L44" s="68"/>
      <c r="M44" s="68"/>
      <c r="N44" s="1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</row>
    <row r="45" spans="1:70" s="15" customFormat="1" ht="15.95" customHeight="1" outlineLevel="1" x14ac:dyDescent="0.3">
      <c r="A45" s="29"/>
      <c r="B45" s="39"/>
      <c r="C45" s="108"/>
      <c r="D45" s="289"/>
      <c r="E45" s="36"/>
      <c r="F45" s="175"/>
      <c r="G45" s="41"/>
      <c r="H45" s="108"/>
      <c r="I45" s="175"/>
      <c r="J45" s="68"/>
      <c r="K45" s="238"/>
      <c r="L45" s="68"/>
      <c r="M45" s="68"/>
      <c r="N45" s="1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</row>
    <row r="46" spans="1:70" s="3" customFormat="1" ht="15.95" customHeight="1" outlineLevel="1" x14ac:dyDescent="0.3">
      <c r="A46" s="29"/>
      <c r="B46" s="31"/>
      <c r="C46" s="108"/>
      <c r="D46" s="289"/>
      <c r="E46" s="36"/>
      <c r="F46" s="175"/>
      <c r="G46" s="41"/>
      <c r="H46" s="108"/>
      <c r="I46" s="175"/>
      <c r="J46" s="68"/>
      <c r="K46" s="238"/>
      <c r="L46" s="68"/>
      <c r="M46" s="68"/>
      <c r="N46" s="1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</row>
    <row r="47" spans="1:70" s="15" customFormat="1" ht="15.95" customHeight="1" outlineLevel="2" x14ac:dyDescent="0.3">
      <c r="A47" s="46">
        <v>1</v>
      </c>
      <c r="B47" s="43" t="s">
        <v>448</v>
      </c>
      <c r="C47" s="46" t="s">
        <v>233</v>
      </c>
      <c r="D47" s="290" t="s">
        <v>393</v>
      </c>
      <c r="E47" s="44" t="s">
        <v>11</v>
      </c>
      <c r="F47" s="62" t="s">
        <v>11</v>
      </c>
      <c r="G47" s="45" t="s">
        <v>30</v>
      </c>
      <c r="H47" s="46">
        <v>2.0529999999999999</v>
      </c>
      <c r="I47" s="55">
        <v>1.2</v>
      </c>
      <c r="J47" s="69">
        <v>42</v>
      </c>
      <c r="K47" s="238">
        <f t="shared" si="0"/>
        <v>103.4712</v>
      </c>
      <c r="L47" s="69">
        <f>(K47+10.35)</f>
        <v>113.82119999999999</v>
      </c>
      <c r="M47" s="69">
        <f t="shared" ref="M47:AA47" si="1">(L47+10.35)</f>
        <v>124.17119999999998</v>
      </c>
      <c r="N47" s="69">
        <f t="shared" si="1"/>
        <v>134.52119999999999</v>
      </c>
      <c r="O47" s="69">
        <f t="shared" si="1"/>
        <v>144.87119999999999</v>
      </c>
      <c r="P47" s="69">
        <f t="shared" si="1"/>
        <v>155.22119999999998</v>
      </c>
      <c r="Q47" s="69">
        <f t="shared" si="1"/>
        <v>165.57119999999998</v>
      </c>
      <c r="R47" s="69">
        <f t="shared" si="1"/>
        <v>175.92119999999997</v>
      </c>
      <c r="S47" s="69">
        <f t="shared" si="1"/>
        <v>186.27119999999996</v>
      </c>
      <c r="T47" s="69">
        <f t="shared" si="1"/>
        <v>196.62119999999996</v>
      </c>
      <c r="U47" s="69">
        <f t="shared" si="1"/>
        <v>206.97119999999995</v>
      </c>
      <c r="V47" s="69">
        <f t="shared" si="1"/>
        <v>217.32119999999995</v>
      </c>
      <c r="W47" s="69">
        <f t="shared" si="1"/>
        <v>227.67119999999994</v>
      </c>
      <c r="X47" s="69">
        <f t="shared" si="1"/>
        <v>238.02119999999994</v>
      </c>
      <c r="Y47" s="69">
        <f t="shared" si="1"/>
        <v>248.37119999999993</v>
      </c>
      <c r="Z47" s="69">
        <f t="shared" si="1"/>
        <v>258.72119999999995</v>
      </c>
      <c r="AA47" s="69">
        <f t="shared" si="1"/>
        <v>269.07119999999998</v>
      </c>
      <c r="AB47" s="69"/>
      <c r="AC47" s="69"/>
      <c r="AD47" s="69"/>
      <c r="AE47" s="69"/>
      <c r="AF47" s="69"/>
      <c r="AG47" s="69"/>
      <c r="AH47" s="69"/>
      <c r="AI47" s="141"/>
      <c r="AJ47" s="141"/>
      <c r="AK47" s="141"/>
      <c r="AL47" s="141"/>
      <c r="AM47" s="141"/>
      <c r="AN47" s="141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</row>
    <row r="48" spans="1:70" s="15" customFormat="1" ht="15.95" customHeight="1" outlineLevel="2" x14ac:dyDescent="0.3">
      <c r="A48" s="46">
        <v>2</v>
      </c>
      <c r="B48" s="43" t="s">
        <v>448</v>
      </c>
      <c r="C48" s="46" t="s">
        <v>235</v>
      </c>
      <c r="D48" s="46" t="s">
        <v>395</v>
      </c>
      <c r="E48" s="44" t="s">
        <v>17</v>
      </c>
      <c r="F48" s="62" t="s">
        <v>17</v>
      </c>
      <c r="G48" s="45" t="s">
        <v>30</v>
      </c>
      <c r="H48" s="46">
        <v>1.464</v>
      </c>
      <c r="I48" s="55">
        <v>1.2</v>
      </c>
      <c r="J48" s="69">
        <v>42</v>
      </c>
      <c r="K48" s="238">
        <f t="shared" si="0"/>
        <v>73.785600000000002</v>
      </c>
      <c r="L48" s="69">
        <f>(K48+7.38)</f>
        <v>81.165599999999998</v>
      </c>
      <c r="M48" s="69">
        <f t="shared" ref="M48:AA48" si="2">(L48+7.38)</f>
        <v>88.545599999999993</v>
      </c>
      <c r="N48" s="69">
        <f t="shared" si="2"/>
        <v>95.925599999999989</v>
      </c>
      <c r="O48" s="69">
        <f t="shared" si="2"/>
        <v>103.30559999999998</v>
      </c>
      <c r="P48" s="69">
        <f t="shared" si="2"/>
        <v>110.68559999999998</v>
      </c>
      <c r="Q48" s="69">
        <f t="shared" si="2"/>
        <v>118.06559999999998</v>
      </c>
      <c r="R48" s="69">
        <f t="shared" si="2"/>
        <v>125.44559999999997</v>
      </c>
      <c r="S48" s="69">
        <f t="shared" si="2"/>
        <v>132.82559999999998</v>
      </c>
      <c r="T48" s="69">
        <f t="shared" si="2"/>
        <v>140.20559999999998</v>
      </c>
      <c r="U48" s="69">
        <f t="shared" si="2"/>
        <v>147.58559999999997</v>
      </c>
      <c r="V48" s="69">
        <f t="shared" si="2"/>
        <v>154.96559999999997</v>
      </c>
      <c r="W48" s="69">
        <f t="shared" si="2"/>
        <v>162.34559999999996</v>
      </c>
      <c r="X48" s="69">
        <f t="shared" si="2"/>
        <v>169.72559999999996</v>
      </c>
      <c r="Y48" s="69">
        <f t="shared" si="2"/>
        <v>177.10559999999995</v>
      </c>
      <c r="Z48" s="69">
        <f t="shared" si="2"/>
        <v>184.48559999999995</v>
      </c>
      <c r="AA48" s="69">
        <f t="shared" si="2"/>
        <v>191.86559999999994</v>
      </c>
      <c r="AB48" s="69"/>
      <c r="AC48" s="69"/>
      <c r="AD48" s="69"/>
      <c r="AE48" s="69"/>
      <c r="AF48" s="69"/>
      <c r="AG48" s="69"/>
      <c r="AH48" s="69"/>
      <c r="AI48" s="141"/>
      <c r="AJ48" s="141"/>
      <c r="AK48" s="141"/>
      <c r="AL48" s="141"/>
      <c r="AM48" s="141"/>
      <c r="AN48" s="141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</row>
    <row r="49" spans="1:70" s="15" customFormat="1" ht="15.95" customHeight="1" outlineLevel="2" x14ac:dyDescent="0.3">
      <c r="A49" s="46">
        <v>3</v>
      </c>
      <c r="B49" s="43" t="s">
        <v>448</v>
      </c>
      <c r="C49" s="46" t="s">
        <v>236</v>
      </c>
      <c r="D49" s="46" t="s">
        <v>395</v>
      </c>
      <c r="E49" s="44" t="s">
        <v>17</v>
      </c>
      <c r="F49" s="62" t="s">
        <v>17</v>
      </c>
      <c r="G49" s="45" t="s">
        <v>30</v>
      </c>
      <c r="H49" s="46">
        <v>0.80300000000000005</v>
      </c>
      <c r="I49" s="55">
        <v>1</v>
      </c>
      <c r="J49" s="69">
        <v>42</v>
      </c>
      <c r="K49" s="238">
        <f t="shared" si="0"/>
        <v>33.725999999999999</v>
      </c>
      <c r="L49" s="69">
        <f>(K49+3.37)</f>
        <v>37.095999999999997</v>
      </c>
      <c r="M49" s="69">
        <f t="shared" ref="M49:AA49" si="3">(L49+3.37)</f>
        <v>40.465999999999994</v>
      </c>
      <c r="N49" s="69">
        <f t="shared" si="3"/>
        <v>43.835999999999991</v>
      </c>
      <c r="O49" s="69">
        <f t="shared" si="3"/>
        <v>47.205999999999989</v>
      </c>
      <c r="P49" s="69">
        <f t="shared" si="3"/>
        <v>50.575999999999986</v>
      </c>
      <c r="Q49" s="69">
        <f t="shared" si="3"/>
        <v>53.945999999999984</v>
      </c>
      <c r="R49" s="69">
        <f t="shared" si="3"/>
        <v>57.315999999999981</v>
      </c>
      <c r="S49" s="69">
        <f t="shared" si="3"/>
        <v>60.685999999999979</v>
      </c>
      <c r="T49" s="69">
        <f t="shared" si="3"/>
        <v>64.055999999999983</v>
      </c>
      <c r="U49" s="69">
        <f t="shared" si="3"/>
        <v>67.425999999999988</v>
      </c>
      <c r="V49" s="69">
        <f t="shared" si="3"/>
        <v>70.795999999999992</v>
      </c>
      <c r="W49" s="69">
        <f t="shared" si="3"/>
        <v>74.165999999999997</v>
      </c>
      <c r="X49" s="69">
        <f t="shared" si="3"/>
        <v>77.536000000000001</v>
      </c>
      <c r="Y49" s="69">
        <f t="shared" si="3"/>
        <v>80.906000000000006</v>
      </c>
      <c r="Z49" s="69">
        <f t="shared" si="3"/>
        <v>84.27600000000001</v>
      </c>
      <c r="AA49" s="69">
        <f t="shared" si="3"/>
        <v>87.646000000000015</v>
      </c>
      <c r="AB49" s="69"/>
      <c r="AC49" s="69"/>
      <c r="AD49" s="69"/>
      <c r="AE49" s="69"/>
      <c r="AF49" s="69"/>
      <c r="AG49" s="69"/>
      <c r="AH49" s="69"/>
      <c r="AI49" s="141"/>
      <c r="AJ49" s="141"/>
      <c r="AK49" s="141"/>
      <c r="AL49" s="141"/>
      <c r="AM49" s="141"/>
      <c r="AN49" s="141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</row>
    <row r="50" spans="1:70" s="15" customFormat="1" ht="15.95" customHeight="1" outlineLevel="2" x14ac:dyDescent="0.3">
      <c r="A50" s="46">
        <v>4</v>
      </c>
      <c r="B50" s="49" t="s">
        <v>448</v>
      </c>
      <c r="C50" s="32" t="s">
        <v>580</v>
      </c>
      <c r="D50" s="32" t="s">
        <v>581</v>
      </c>
      <c r="E50" s="49" t="s">
        <v>21</v>
      </c>
      <c r="F50" s="175" t="s">
        <v>21</v>
      </c>
      <c r="G50" s="45" t="s">
        <v>30</v>
      </c>
      <c r="H50" s="32">
        <v>4.9009999999999998</v>
      </c>
      <c r="I50" s="55">
        <v>1.2</v>
      </c>
      <c r="J50" s="69">
        <v>42</v>
      </c>
      <c r="K50" s="238">
        <f t="shared" si="0"/>
        <v>247.0104</v>
      </c>
      <c r="L50" s="69">
        <f>(K50+24.7)</f>
        <v>271.71039999999999</v>
      </c>
      <c r="M50" s="69">
        <f t="shared" ref="M50:AA50" si="4">(L50+24.7)</f>
        <v>296.41039999999998</v>
      </c>
      <c r="N50" s="69">
        <f t="shared" si="4"/>
        <v>321.11039999999997</v>
      </c>
      <c r="O50" s="69">
        <f t="shared" si="4"/>
        <v>345.81039999999996</v>
      </c>
      <c r="P50" s="69">
        <f t="shared" si="4"/>
        <v>370.51039999999995</v>
      </c>
      <c r="Q50" s="69">
        <f t="shared" si="4"/>
        <v>395.21039999999994</v>
      </c>
      <c r="R50" s="69">
        <f t="shared" si="4"/>
        <v>419.91039999999992</v>
      </c>
      <c r="S50" s="69">
        <f t="shared" si="4"/>
        <v>444.61039999999991</v>
      </c>
      <c r="T50" s="69">
        <f t="shared" si="4"/>
        <v>469.3103999999999</v>
      </c>
      <c r="U50" s="69">
        <f t="shared" si="4"/>
        <v>494.01039999999989</v>
      </c>
      <c r="V50" s="69">
        <f t="shared" si="4"/>
        <v>518.71039999999994</v>
      </c>
      <c r="W50" s="69">
        <f t="shared" si="4"/>
        <v>543.41039999999998</v>
      </c>
      <c r="X50" s="69">
        <f t="shared" si="4"/>
        <v>568.11040000000003</v>
      </c>
      <c r="Y50" s="69">
        <f t="shared" si="4"/>
        <v>592.81040000000007</v>
      </c>
      <c r="Z50" s="69">
        <f t="shared" si="4"/>
        <v>617.51040000000012</v>
      </c>
      <c r="AA50" s="69">
        <f t="shared" si="4"/>
        <v>642.21040000000016</v>
      </c>
      <c r="AB50" s="69"/>
      <c r="AC50" s="69"/>
      <c r="AD50" s="69"/>
      <c r="AE50" s="69"/>
      <c r="AF50" s="69"/>
      <c r="AG50" s="69"/>
      <c r="AH50" s="69"/>
      <c r="AI50" s="141"/>
      <c r="AJ50" s="141"/>
      <c r="AK50" s="141"/>
      <c r="AL50" s="141"/>
      <c r="AM50" s="141"/>
      <c r="AN50" s="141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</row>
    <row r="51" spans="1:70" s="15" customFormat="1" ht="15.95" customHeight="1" outlineLevel="2" thickBot="1" x14ac:dyDescent="0.35">
      <c r="A51" s="46">
        <v>5</v>
      </c>
      <c r="B51" s="43" t="s">
        <v>448</v>
      </c>
      <c r="C51" s="46" t="s">
        <v>237</v>
      </c>
      <c r="D51" s="46" t="s">
        <v>396</v>
      </c>
      <c r="E51" s="44" t="s">
        <v>11</v>
      </c>
      <c r="F51" s="42" t="s">
        <v>11</v>
      </c>
      <c r="G51" s="43" t="s">
        <v>30</v>
      </c>
      <c r="H51" s="46">
        <v>1.151</v>
      </c>
      <c r="I51" s="55">
        <v>1.2</v>
      </c>
      <c r="J51" s="69">
        <v>42</v>
      </c>
      <c r="K51" s="238">
        <f t="shared" si="0"/>
        <v>58.010399999999997</v>
      </c>
      <c r="L51" s="69">
        <f>(K51+5.8)</f>
        <v>63.810399999999994</v>
      </c>
      <c r="M51" s="69">
        <f t="shared" ref="M51:AA51" si="5">(L51+5.8)</f>
        <v>69.610399999999998</v>
      </c>
      <c r="N51" s="69">
        <f t="shared" si="5"/>
        <v>75.410399999999996</v>
      </c>
      <c r="O51" s="69">
        <f t="shared" si="5"/>
        <v>81.210399999999993</v>
      </c>
      <c r="P51" s="69">
        <f t="shared" si="5"/>
        <v>87.01039999999999</v>
      </c>
      <c r="Q51" s="69">
        <f t="shared" si="5"/>
        <v>92.810399999999987</v>
      </c>
      <c r="R51" s="69">
        <f t="shared" si="5"/>
        <v>98.610399999999984</v>
      </c>
      <c r="S51" s="69">
        <f t="shared" si="5"/>
        <v>104.41039999999998</v>
      </c>
      <c r="T51" s="69">
        <f t="shared" si="5"/>
        <v>110.21039999999998</v>
      </c>
      <c r="U51" s="69">
        <f t="shared" si="5"/>
        <v>116.01039999999998</v>
      </c>
      <c r="V51" s="69">
        <f t="shared" si="5"/>
        <v>121.81039999999997</v>
      </c>
      <c r="W51" s="69">
        <f t="shared" si="5"/>
        <v>127.61039999999997</v>
      </c>
      <c r="X51" s="69">
        <f t="shared" si="5"/>
        <v>133.41039999999998</v>
      </c>
      <c r="Y51" s="69">
        <f t="shared" si="5"/>
        <v>139.21039999999999</v>
      </c>
      <c r="Z51" s="69">
        <f t="shared" si="5"/>
        <v>145.0104</v>
      </c>
      <c r="AA51" s="69">
        <f t="shared" si="5"/>
        <v>150.81040000000002</v>
      </c>
      <c r="AB51" s="69"/>
      <c r="AC51" s="69"/>
      <c r="AD51" s="69"/>
      <c r="AE51" s="69"/>
      <c r="AF51" s="69"/>
      <c r="AG51" s="69"/>
      <c r="AH51" s="69"/>
      <c r="AI51" s="141"/>
      <c r="AJ51" s="141"/>
      <c r="AK51" s="141"/>
      <c r="AL51" s="141"/>
      <c r="AM51" s="141"/>
      <c r="AN51" s="141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</row>
    <row r="52" spans="1:70" s="15" customFormat="1" ht="15.95" customHeight="1" outlineLevel="2" thickBot="1" x14ac:dyDescent="0.35">
      <c r="A52" s="344"/>
      <c r="B52" s="103"/>
      <c r="C52" s="322" t="s">
        <v>234</v>
      </c>
      <c r="D52" s="322" t="s">
        <v>394</v>
      </c>
      <c r="E52" s="316" t="s">
        <v>19</v>
      </c>
      <c r="F52" s="316" t="s">
        <v>19</v>
      </c>
      <c r="G52" s="103" t="s">
        <v>30</v>
      </c>
      <c r="H52" s="322">
        <v>1.907</v>
      </c>
      <c r="I52" s="311">
        <v>0.7</v>
      </c>
      <c r="J52" s="315">
        <v>42</v>
      </c>
      <c r="K52" s="312">
        <f t="shared" si="0"/>
        <v>56.065799999999996</v>
      </c>
      <c r="L52" s="315"/>
      <c r="M52" s="315"/>
      <c r="N52" s="315"/>
      <c r="O52" s="315"/>
      <c r="P52" s="315"/>
      <c r="Q52" s="315"/>
      <c r="R52" s="315"/>
      <c r="S52" s="315"/>
      <c r="T52" s="315"/>
      <c r="U52" s="315"/>
      <c r="V52" s="315"/>
      <c r="W52" s="315"/>
      <c r="X52" s="315"/>
      <c r="Y52" s="315"/>
      <c r="Z52" s="315"/>
      <c r="AA52" s="315"/>
      <c r="AB52" s="315"/>
      <c r="AC52" s="315"/>
      <c r="AD52" s="315"/>
      <c r="AE52" s="315"/>
      <c r="AF52" s="315"/>
      <c r="AG52" s="315"/>
      <c r="AH52" s="315"/>
      <c r="AI52" s="321"/>
      <c r="AJ52" s="321"/>
      <c r="AK52" s="321"/>
      <c r="AL52" s="321"/>
      <c r="AM52" s="321"/>
      <c r="AN52" s="321"/>
    </row>
    <row r="53" spans="1:70" s="15" customFormat="1" ht="15.95" customHeight="1" outlineLevel="2" thickBot="1" x14ac:dyDescent="0.35">
      <c r="A53" s="344"/>
      <c r="B53" s="103"/>
      <c r="C53" s="313" t="s">
        <v>582</v>
      </c>
      <c r="D53" s="313" t="s">
        <v>583</v>
      </c>
      <c r="E53" s="314" t="s">
        <v>38</v>
      </c>
      <c r="F53" s="317" t="s">
        <v>38</v>
      </c>
      <c r="G53" s="103" t="s">
        <v>30</v>
      </c>
      <c r="H53" s="313">
        <v>7.9980000000000002</v>
      </c>
      <c r="I53" s="311">
        <v>0.7</v>
      </c>
      <c r="J53" s="315">
        <v>42</v>
      </c>
      <c r="K53" s="312">
        <f t="shared" si="0"/>
        <v>235.14119999999997</v>
      </c>
      <c r="L53" s="315"/>
      <c r="M53" s="315"/>
      <c r="N53" s="315"/>
      <c r="O53" s="315"/>
      <c r="P53" s="315"/>
      <c r="Q53" s="315"/>
      <c r="R53" s="315"/>
      <c r="S53" s="315"/>
      <c r="T53" s="315"/>
      <c r="U53" s="315"/>
      <c r="V53" s="315"/>
      <c r="W53" s="315"/>
      <c r="X53" s="315"/>
      <c r="Y53" s="315"/>
      <c r="Z53" s="315"/>
      <c r="AA53" s="315"/>
      <c r="AB53" s="315"/>
      <c r="AC53" s="315"/>
      <c r="AD53" s="315"/>
      <c r="AE53" s="315"/>
      <c r="AF53" s="315"/>
      <c r="AG53" s="315"/>
      <c r="AH53" s="315"/>
      <c r="AI53" s="321"/>
      <c r="AJ53" s="321"/>
      <c r="AK53" s="321"/>
      <c r="AL53" s="321"/>
      <c r="AM53" s="321"/>
      <c r="AN53" s="321"/>
    </row>
    <row r="54" spans="1:70" s="15" customFormat="1" ht="15.95" customHeight="1" outlineLevel="1" x14ac:dyDescent="0.3">
      <c r="A54" s="46"/>
      <c r="B54" s="47" t="s">
        <v>802</v>
      </c>
      <c r="C54" s="46"/>
      <c r="D54" s="46"/>
      <c r="E54" s="44"/>
      <c r="F54" s="62"/>
      <c r="G54" s="45"/>
      <c r="H54" s="128">
        <f>SUBTOTAL(9,H47:H51)</f>
        <v>10.372</v>
      </c>
      <c r="I54" s="62"/>
      <c r="J54" s="68"/>
      <c r="K54" s="238"/>
      <c r="L54" s="68"/>
      <c r="M54" s="68"/>
      <c r="N54" s="1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</row>
    <row r="55" spans="1:70" s="15" customFormat="1" ht="15.95" customHeight="1" outlineLevel="1" x14ac:dyDescent="0.3">
      <c r="A55" s="46"/>
      <c r="B55" s="38"/>
      <c r="C55" s="32"/>
      <c r="D55" s="32"/>
      <c r="E55" s="49"/>
      <c r="F55" s="55"/>
      <c r="G55" s="45"/>
      <c r="H55" s="94"/>
      <c r="I55" s="55"/>
      <c r="J55" s="68"/>
      <c r="K55" s="238"/>
      <c r="L55" s="68"/>
      <c r="M55" s="68"/>
      <c r="N55" s="1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</row>
    <row r="56" spans="1:70" s="15" customFormat="1" ht="15.95" customHeight="1" outlineLevel="1" x14ac:dyDescent="0.3">
      <c r="A56" s="46"/>
      <c r="B56" s="47"/>
      <c r="C56" s="46"/>
      <c r="D56" s="46"/>
      <c r="E56" s="44"/>
      <c r="F56" s="62"/>
      <c r="G56" s="45"/>
      <c r="H56" s="46"/>
      <c r="I56" s="62"/>
      <c r="J56" s="68"/>
      <c r="K56" s="238"/>
      <c r="L56" s="68"/>
      <c r="M56" s="68"/>
      <c r="N56" s="1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</row>
    <row r="57" spans="1:70" s="3" customFormat="1" ht="15.95" customHeight="1" outlineLevel="1" x14ac:dyDescent="0.3">
      <c r="A57" s="46"/>
      <c r="B57" s="43"/>
      <c r="C57" s="46"/>
      <c r="D57" s="46"/>
      <c r="E57" s="44"/>
      <c r="F57" s="62"/>
      <c r="G57" s="45"/>
      <c r="H57" s="46"/>
      <c r="I57" s="62"/>
      <c r="J57" s="68"/>
      <c r="K57" s="238"/>
      <c r="L57" s="68"/>
      <c r="M57" s="68"/>
      <c r="N57" s="1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</row>
    <row r="58" spans="1:70" s="2" customFormat="1" ht="15.95" customHeight="1" outlineLevel="2" x14ac:dyDescent="0.3">
      <c r="A58" s="32">
        <v>1</v>
      </c>
      <c r="B58" s="49" t="s">
        <v>447</v>
      </c>
      <c r="C58" s="108" t="s">
        <v>357</v>
      </c>
      <c r="D58" s="289" t="s">
        <v>45</v>
      </c>
      <c r="E58" s="36" t="s">
        <v>11</v>
      </c>
      <c r="F58" s="42" t="s">
        <v>11</v>
      </c>
      <c r="G58" s="50" t="s">
        <v>30</v>
      </c>
      <c r="H58" s="108">
        <v>1.268</v>
      </c>
      <c r="I58" s="55">
        <v>1.2</v>
      </c>
      <c r="J58" s="69">
        <v>41</v>
      </c>
      <c r="K58" s="238">
        <f t="shared" si="0"/>
        <v>62.385600000000004</v>
      </c>
      <c r="L58" s="69">
        <f>(K58+6.24)</f>
        <v>68.625600000000006</v>
      </c>
      <c r="M58" s="69">
        <f t="shared" ref="M58:AA58" si="6">(L58+6.24)</f>
        <v>74.865600000000001</v>
      </c>
      <c r="N58" s="69">
        <f t="shared" si="6"/>
        <v>81.105599999999995</v>
      </c>
      <c r="O58" s="69">
        <f t="shared" si="6"/>
        <v>87.34559999999999</v>
      </c>
      <c r="P58" s="69">
        <f t="shared" si="6"/>
        <v>93.585599999999985</v>
      </c>
      <c r="Q58" s="69">
        <f t="shared" si="6"/>
        <v>99.82559999999998</v>
      </c>
      <c r="R58" s="69">
        <f t="shared" si="6"/>
        <v>106.06559999999998</v>
      </c>
      <c r="S58" s="69">
        <f t="shared" si="6"/>
        <v>112.30559999999997</v>
      </c>
      <c r="T58" s="69">
        <f t="shared" si="6"/>
        <v>118.54559999999996</v>
      </c>
      <c r="U58" s="69">
        <f t="shared" si="6"/>
        <v>124.78559999999996</v>
      </c>
      <c r="V58" s="69">
        <f t="shared" si="6"/>
        <v>131.02559999999997</v>
      </c>
      <c r="W58" s="69">
        <f t="shared" si="6"/>
        <v>137.26559999999998</v>
      </c>
      <c r="X58" s="69">
        <f t="shared" si="6"/>
        <v>143.50559999999999</v>
      </c>
      <c r="Y58" s="69">
        <f t="shared" si="6"/>
        <v>149.7456</v>
      </c>
      <c r="Z58" s="69">
        <f t="shared" si="6"/>
        <v>155.98560000000001</v>
      </c>
      <c r="AA58" s="69">
        <f t="shared" si="6"/>
        <v>162.22560000000001</v>
      </c>
      <c r="AB58" s="9"/>
      <c r="AC58" s="9"/>
      <c r="AD58" s="9"/>
      <c r="AE58" s="9"/>
      <c r="AF58" s="9"/>
      <c r="AG58" s="9"/>
      <c r="AH58" s="9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</row>
    <row r="59" spans="1:70" s="2" customFormat="1" ht="15.95" customHeight="1" outlineLevel="2" x14ac:dyDescent="0.3">
      <c r="A59" s="32">
        <v>2</v>
      </c>
      <c r="B59" s="49" t="s">
        <v>447</v>
      </c>
      <c r="C59" s="108" t="s">
        <v>358</v>
      </c>
      <c r="D59" s="289" t="s">
        <v>45</v>
      </c>
      <c r="E59" s="36" t="s">
        <v>21</v>
      </c>
      <c r="F59" s="175" t="s">
        <v>21</v>
      </c>
      <c r="G59" s="50" t="s">
        <v>30</v>
      </c>
      <c r="H59" s="108">
        <v>1.4179999999999999</v>
      </c>
      <c r="I59" s="55">
        <v>1.2</v>
      </c>
      <c r="J59" s="69">
        <v>41</v>
      </c>
      <c r="K59" s="238">
        <f t="shared" si="0"/>
        <v>69.765599999999992</v>
      </c>
      <c r="L59" s="69">
        <f>(K59+6.98)</f>
        <v>76.745599999999996</v>
      </c>
      <c r="M59" s="69">
        <f t="shared" ref="M59:AA59" si="7">(L59+6.98)</f>
        <v>83.7256</v>
      </c>
      <c r="N59" s="69">
        <f t="shared" si="7"/>
        <v>90.705600000000004</v>
      </c>
      <c r="O59" s="69">
        <f t="shared" si="7"/>
        <v>97.685600000000008</v>
      </c>
      <c r="P59" s="69">
        <f t="shared" si="7"/>
        <v>104.66560000000001</v>
      </c>
      <c r="Q59" s="69">
        <f t="shared" si="7"/>
        <v>111.64560000000002</v>
      </c>
      <c r="R59" s="69">
        <f t="shared" si="7"/>
        <v>118.62560000000002</v>
      </c>
      <c r="S59" s="69">
        <f t="shared" si="7"/>
        <v>125.60560000000002</v>
      </c>
      <c r="T59" s="69">
        <f t="shared" si="7"/>
        <v>132.58560000000003</v>
      </c>
      <c r="U59" s="69">
        <f t="shared" si="7"/>
        <v>139.56560000000002</v>
      </c>
      <c r="V59" s="69">
        <f t="shared" si="7"/>
        <v>146.54560000000001</v>
      </c>
      <c r="W59" s="69">
        <f t="shared" si="7"/>
        <v>153.5256</v>
      </c>
      <c r="X59" s="69">
        <f t="shared" si="7"/>
        <v>160.50559999999999</v>
      </c>
      <c r="Y59" s="69">
        <f t="shared" si="7"/>
        <v>167.48559999999998</v>
      </c>
      <c r="Z59" s="69">
        <f t="shared" si="7"/>
        <v>174.46559999999997</v>
      </c>
      <c r="AA59" s="69">
        <f t="shared" si="7"/>
        <v>181.44559999999996</v>
      </c>
      <c r="AB59" s="9"/>
      <c r="AC59" s="9"/>
      <c r="AD59" s="9"/>
      <c r="AE59" s="9"/>
      <c r="AF59" s="9"/>
      <c r="AG59" s="9"/>
      <c r="AH59" s="9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</row>
    <row r="60" spans="1:70" s="21" customFormat="1" ht="15.95" customHeight="1" outlineLevel="2" x14ac:dyDescent="0.3">
      <c r="A60" s="79">
        <v>3</v>
      </c>
      <c r="B60" s="78" t="s">
        <v>447</v>
      </c>
      <c r="C60" s="79" t="s">
        <v>629</v>
      </c>
      <c r="D60" s="79" t="s">
        <v>139</v>
      </c>
      <c r="E60" s="92"/>
      <c r="F60" s="76" t="s">
        <v>21</v>
      </c>
      <c r="G60" s="95" t="s">
        <v>14</v>
      </c>
      <c r="H60" s="79">
        <v>4.1379999999999999</v>
      </c>
      <c r="I60" s="90">
        <v>1.2</v>
      </c>
      <c r="J60" s="75">
        <v>41</v>
      </c>
      <c r="K60" s="306">
        <f t="shared" si="0"/>
        <v>203.58959999999996</v>
      </c>
      <c r="L60" s="75">
        <f>(K60+20.36)</f>
        <v>223.94959999999998</v>
      </c>
      <c r="M60" s="75">
        <f t="shared" ref="M60:AA60" si="8">(L60+20.36)</f>
        <v>244.30959999999999</v>
      </c>
      <c r="N60" s="75">
        <f t="shared" si="8"/>
        <v>264.6696</v>
      </c>
      <c r="O60" s="75">
        <f t="shared" si="8"/>
        <v>285.02960000000002</v>
      </c>
      <c r="P60" s="75">
        <f t="shared" si="8"/>
        <v>305.38960000000003</v>
      </c>
      <c r="Q60" s="75">
        <f t="shared" si="8"/>
        <v>325.74960000000004</v>
      </c>
      <c r="R60" s="75">
        <f t="shared" si="8"/>
        <v>346.10960000000006</v>
      </c>
      <c r="S60" s="75">
        <f t="shared" si="8"/>
        <v>366.46960000000007</v>
      </c>
      <c r="T60" s="75">
        <f t="shared" si="8"/>
        <v>386.82960000000008</v>
      </c>
      <c r="U60" s="75">
        <f t="shared" si="8"/>
        <v>407.1896000000001</v>
      </c>
      <c r="V60" s="75">
        <f t="shared" si="8"/>
        <v>427.54960000000011</v>
      </c>
      <c r="W60" s="75">
        <f t="shared" si="8"/>
        <v>447.90960000000013</v>
      </c>
      <c r="X60" s="75">
        <f t="shared" si="8"/>
        <v>468.26960000000014</v>
      </c>
      <c r="Y60" s="75">
        <f t="shared" si="8"/>
        <v>488.62960000000015</v>
      </c>
      <c r="Z60" s="75">
        <f t="shared" si="8"/>
        <v>508.98960000000017</v>
      </c>
      <c r="AA60" s="75">
        <f t="shared" si="8"/>
        <v>529.34960000000012</v>
      </c>
      <c r="AB60" s="308"/>
      <c r="AC60" s="308"/>
      <c r="AD60" s="308"/>
      <c r="AE60" s="308"/>
      <c r="AF60" s="308"/>
      <c r="AG60" s="308"/>
      <c r="AH60" s="308"/>
    </row>
    <row r="61" spans="1:70" s="21" customFormat="1" ht="15.95" customHeight="1" outlineLevel="2" x14ac:dyDescent="0.3">
      <c r="A61" s="79">
        <v>4</v>
      </c>
      <c r="B61" s="78" t="s">
        <v>447</v>
      </c>
      <c r="C61" s="79" t="s">
        <v>630</v>
      </c>
      <c r="D61" s="79" t="s">
        <v>139</v>
      </c>
      <c r="E61" s="92"/>
      <c r="F61" s="76" t="s">
        <v>21</v>
      </c>
      <c r="G61" s="95" t="s">
        <v>14</v>
      </c>
      <c r="H61" s="79">
        <v>4.1710000000000003</v>
      </c>
      <c r="I61" s="90">
        <v>1.2</v>
      </c>
      <c r="J61" s="75">
        <v>41</v>
      </c>
      <c r="K61" s="306">
        <f t="shared" si="0"/>
        <v>205.2132</v>
      </c>
      <c r="L61" s="75">
        <f>(K61+20.52)</f>
        <v>225.73320000000001</v>
      </c>
      <c r="M61" s="75">
        <f t="shared" ref="M61:AA61" si="9">(L61+20.52)</f>
        <v>246.25320000000002</v>
      </c>
      <c r="N61" s="75">
        <f t="shared" si="9"/>
        <v>266.77320000000003</v>
      </c>
      <c r="O61" s="75">
        <f t="shared" si="9"/>
        <v>287.29320000000001</v>
      </c>
      <c r="P61" s="75">
        <f t="shared" si="9"/>
        <v>307.81319999999999</v>
      </c>
      <c r="Q61" s="75">
        <f t="shared" si="9"/>
        <v>328.33319999999998</v>
      </c>
      <c r="R61" s="75">
        <f t="shared" si="9"/>
        <v>348.85319999999996</v>
      </c>
      <c r="S61" s="75">
        <f t="shared" si="9"/>
        <v>369.37319999999994</v>
      </c>
      <c r="T61" s="75">
        <f t="shared" si="9"/>
        <v>389.89319999999992</v>
      </c>
      <c r="U61" s="75">
        <f t="shared" si="9"/>
        <v>410.4131999999999</v>
      </c>
      <c r="V61" s="75">
        <f t="shared" si="9"/>
        <v>430.93319999999989</v>
      </c>
      <c r="W61" s="75">
        <f t="shared" si="9"/>
        <v>451.45319999999987</v>
      </c>
      <c r="X61" s="75">
        <f t="shared" si="9"/>
        <v>471.97319999999985</v>
      </c>
      <c r="Y61" s="75">
        <f t="shared" si="9"/>
        <v>492.49319999999983</v>
      </c>
      <c r="Z61" s="75">
        <f t="shared" si="9"/>
        <v>513.01319999999987</v>
      </c>
      <c r="AA61" s="75">
        <f t="shared" si="9"/>
        <v>533.53319999999985</v>
      </c>
      <c r="AB61" s="308"/>
      <c r="AC61" s="308"/>
      <c r="AD61" s="308"/>
      <c r="AE61" s="308"/>
      <c r="AF61" s="308"/>
      <c r="AG61" s="308"/>
      <c r="AH61" s="308"/>
    </row>
    <row r="62" spans="1:70" s="2" customFormat="1" ht="15.95" customHeight="1" outlineLevel="2" x14ac:dyDescent="0.3">
      <c r="A62" s="32">
        <v>5</v>
      </c>
      <c r="B62" s="49" t="s">
        <v>447</v>
      </c>
      <c r="C62" s="108" t="s">
        <v>359</v>
      </c>
      <c r="D62" s="166" t="s">
        <v>10</v>
      </c>
      <c r="E62" s="36" t="s">
        <v>19</v>
      </c>
      <c r="F62" s="28" t="s">
        <v>19</v>
      </c>
      <c r="G62" s="169" t="s">
        <v>30</v>
      </c>
      <c r="H62" s="108">
        <v>2.593</v>
      </c>
      <c r="I62" s="220">
        <v>0.7</v>
      </c>
      <c r="J62" s="69">
        <v>41</v>
      </c>
      <c r="K62" s="238">
        <f t="shared" si="0"/>
        <v>74.4191</v>
      </c>
      <c r="L62" s="69">
        <f>(K62+7.44)</f>
        <v>81.859099999999998</v>
      </c>
      <c r="M62" s="69">
        <f t="shared" ref="M62:AK62" si="10">(L62+7.44)</f>
        <v>89.299099999999996</v>
      </c>
      <c r="N62" s="69">
        <f t="shared" si="10"/>
        <v>96.739099999999993</v>
      </c>
      <c r="O62" s="69">
        <f t="shared" si="10"/>
        <v>104.17909999999999</v>
      </c>
      <c r="P62" s="69">
        <f t="shared" si="10"/>
        <v>111.61909999999999</v>
      </c>
      <c r="Q62" s="69">
        <f t="shared" si="10"/>
        <v>119.05909999999999</v>
      </c>
      <c r="R62" s="69">
        <f t="shared" si="10"/>
        <v>126.49909999999998</v>
      </c>
      <c r="S62" s="69">
        <f t="shared" si="10"/>
        <v>133.9391</v>
      </c>
      <c r="T62" s="69">
        <f t="shared" si="10"/>
        <v>141.37909999999999</v>
      </c>
      <c r="U62" s="69">
        <f t="shared" si="10"/>
        <v>148.81909999999999</v>
      </c>
      <c r="V62" s="69">
        <f t="shared" si="10"/>
        <v>156.25909999999999</v>
      </c>
      <c r="W62" s="69">
        <f t="shared" si="10"/>
        <v>163.69909999999999</v>
      </c>
      <c r="X62" s="69">
        <f t="shared" si="10"/>
        <v>171.13909999999998</v>
      </c>
      <c r="Y62" s="69">
        <f t="shared" si="10"/>
        <v>178.57909999999998</v>
      </c>
      <c r="Z62" s="69">
        <f t="shared" si="10"/>
        <v>186.01909999999998</v>
      </c>
      <c r="AA62" s="69">
        <f t="shared" si="10"/>
        <v>193.45909999999998</v>
      </c>
      <c r="AB62" s="69">
        <f t="shared" si="10"/>
        <v>200.89909999999998</v>
      </c>
      <c r="AC62" s="69">
        <f t="shared" si="10"/>
        <v>208.33909999999997</v>
      </c>
      <c r="AD62" s="69">
        <f t="shared" si="10"/>
        <v>215.77909999999997</v>
      </c>
      <c r="AE62" s="69">
        <f t="shared" si="10"/>
        <v>223.21909999999997</v>
      </c>
      <c r="AF62" s="69">
        <f t="shared" si="10"/>
        <v>230.65909999999997</v>
      </c>
      <c r="AG62" s="69">
        <f t="shared" si="10"/>
        <v>238.09909999999996</v>
      </c>
      <c r="AH62" s="69">
        <f t="shared" si="10"/>
        <v>245.53909999999996</v>
      </c>
      <c r="AI62" s="141">
        <f t="shared" si="10"/>
        <v>252.97909999999996</v>
      </c>
      <c r="AJ62" s="141">
        <f t="shared" si="10"/>
        <v>260.41909999999996</v>
      </c>
      <c r="AK62" s="141">
        <f t="shared" si="10"/>
        <v>267.85909999999996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</row>
    <row r="63" spans="1:70" s="21" customFormat="1" ht="15.95" customHeight="1" outlineLevel="2" x14ac:dyDescent="0.3">
      <c r="A63" s="79">
        <v>6</v>
      </c>
      <c r="B63" s="78" t="s">
        <v>447</v>
      </c>
      <c r="C63" s="368" t="s">
        <v>360</v>
      </c>
      <c r="D63" s="369" t="s">
        <v>10</v>
      </c>
      <c r="E63" s="92" t="s">
        <v>17</v>
      </c>
      <c r="F63" s="81" t="s">
        <v>17</v>
      </c>
      <c r="G63" s="373" t="s">
        <v>30</v>
      </c>
      <c r="H63" s="368">
        <v>1.766</v>
      </c>
      <c r="I63" s="90">
        <v>1.2</v>
      </c>
      <c r="J63" s="75">
        <v>41</v>
      </c>
      <c r="K63" s="306">
        <f t="shared" si="0"/>
        <v>86.887199999999993</v>
      </c>
      <c r="L63" s="75">
        <f>(K63+8.69)</f>
        <v>95.577199999999991</v>
      </c>
      <c r="M63" s="75">
        <f t="shared" ref="M63:AA63" si="11">(L63+8.69)</f>
        <v>104.26719999999999</v>
      </c>
      <c r="N63" s="75">
        <f t="shared" si="11"/>
        <v>112.95719999999999</v>
      </c>
      <c r="O63" s="75">
        <f t="shared" si="11"/>
        <v>121.64719999999998</v>
      </c>
      <c r="P63" s="75">
        <f t="shared" si="11"/>
        <v>130.3372</v>
      </c>
      <c r="Q63" s="75">
        <f t="shared" si="11"/>
        <v>139.02719999999999</v>
      </c>
      <c r="R63" s="75">
        <f t="shared" si="11"/>
        <v>147.71719999999999</v>
      </c>
      <c r="S63" s="75">
        <f t="shared" si="11"/>
        <v>156.40719999999999</v>
      </c>
      <c r="T63" s="75">
        <f t="shared" si="11"/>
        <v>165.09719999999999</v>
      </c>
      <c r="U63" s="75">
        <f t="shared" si="11"/>
        <v>173.78719999999998</v>
      </c>
      <c r="V63" s="75">
        <f t="shared" si="11"/>
        <v>182.47719999999998</v>
      </c>
      <c r="W63" s="75">
        <f t="shared" si="11"/>
        <v>191.16719999999998</v>
      </c>
      <c r="X63" s="75">
        <f t="shared" si="11"/>
        <v>199.85719999999998</v>
      </c>
      <c r="Y63" s="75">
        <f t="shared" si="11"/>
        <v>208.54719999999998</v>
      </c>
      <c r="Z63" s="75">
        <f t="shared" si="11"/>
        <v>217.23719999999997</v>
      </c>
      <c r="AA63" s="75">
        <f t="shared" si="11"/>
        <v>225.92719999999997</v>
      </c>
      <c r="AB63" s="308"/>
      <c r="AC63" s="308"/>
      <c r="AD63" s="308"/>
      <c r="AE63" s="308"/>
      <c r="AF63" s="308"/>
      <c r="AG63" s="308"/>
      <c r="AH63" s="308"/>
    </row>
    <row r="64" spans="1:70" s="21" customFormat="1" ht="15.95" customHeight="1" outlineLevel="2" x14ac:dyDescent="0.3">
      <c r="A64" s="79">
        <v>7</v>
      </c>
      <c r="B64" s="78" t="s">
        <v>447</v>
      </c>
      <c r="C64" s="368" t="s">
        <v>361</v>
      </c>
      <c r="D64" s="369" t="s">
        <v>10</v>
      </c>
      <c r="E64" s="92" t="s">
        <v>19</v>
      </c>
      <c r="F64" s="83" t="s">
        <v>19</v>
      </c>
      <c r="G64" s="373" t="s">
        <v>30</v>
      </c>
      <c r="H64" s="368">
        <v>1.8859999999999999</v>
      </c>
      <c r="I64" s="367">
        <v>0.7</v>
      </c>
      <c r="J64" s="75">
        <v>41</v>
      </c>
      <c r="K64" s="306">
        <f t="shared" si="0"/>
        <v>54.128199999999993</v>
      </c>
      <c r="L64" s="75">
        <f>(K64+5.41)</f>
        <v>59.538199999999989</v>
      </c>
      <c r="M64" s="75">
        <f t="shared" ref="M64:AK64" si="12">(L64+5.41)</f>
        <v>64.948199999999986</v>
      </c>
      <c r="N64" s="75">
        <f t="shared" si="12"/>
        <v>70.358199999999982</v>
      </c>
      <c r="O64" s="75">
        <f t="shared" si="12"/>
        <v>75.768199999999979</v>
      </c>
      <c r="P64" s="75">
        <f t="shared" si="12"/>
        <v>81.178199999999975</v>
      </c>
      <c r="Q64" s="75">
        <f t="shared" si="12"/>
        <v>86.588199999999972</v>
      </c>
      <c r="R64" s="75">
        <f t="shared" si="12"/>
        <v>91.998199999999969</v>
      </c>
      <c r="S64" s="75">
        <f t="shared" si="12"/>
        <v>97.408199999999965</v>
      </c>
      <c r="T64" s="75">
        <f t="shared" si="12"/>
        <v>102.81819999999996</v>
      </c>
      <c r="U64" s="75">
        <f t="shared" si="12"/>
        <v>108.22819999999996</v>
      </c>
      <c r="V64" s="75">
        <f t="shared" si="12"/>
        <v>113.63819999999996</v>
      </c>
      <c r="W64" s="75">
        <f t="shared" si="12"/>
        <v>119.04819999999995</v>
      </c>
      <c r="X64" s="75">
        <f t="shared" si="12"/>
        <v>124.45819999999995</v>
      </c>
      <c r="Y64" s="75">
        <f t="shared" si="12"/>
        <v>129.86819999999994</v>
      </c>
      <c r="Z64" s="75">
        <f t="shared" si="12"/>
        <v>135.27819999999994</v>
      </c>
      <c r="AA64" s="75">
        <f t="shared" si="12"/>
        <v>140.68819999999994</v>
      </c>
      <c r="AB64" s="75">
        <f t="shared" si="12"/>
        <v>146.09819999999993</v>
      </c>
      <c r="AC64" s="75">
        <f t="shared" si="12"/>
        <v>151.50819999999993</v>
      </c>
      <c r="AD64" s="75">
        <f t="shared" si="12"/>
        <v>156.91819999999993</v>
      </c>
      <c r="AE64" s="75">
        <f t="shared" si="12"/>
        <v>162.32819999999992</v>
      </c>
      <c r="AF64" s="75">
        <f t="shared" si="12"/>
        <v>167.73819999999992</v>
      </c>
      <c r="AG64" s="75">
        <f t="shared" si="12"/>
        <v>173.14819999999992</v>
      </c>
      <c r="AH64" s="75">
        <f t="shared" si="12"/>
        <v>178.55819999999991</v>
      </c>
      <c r="AI64" s="149">
        <f t="shared" si="12"/>
        <v>183.96819999999991</v>
      </c>
      <c r="AJ64" s="149">
        <f t="shared" si="12"/>
        <v>189.37819999999991</v>
      </c>
      <c r="AK64" s="149">
        <f t="shared" si="12"/>
        <v>194.7881999999999</v>
      </c>
    </row>
    <row r="65" spans="1:70" s="2" customFormat="1" ht="15.95" customHeight="1" outlineLevel="2" x14ac:dyDescent="0.3">
      <c r="A65" s="32">
        <v>8</v>
      </c>
      <c r="B65" s="49" t="s">
        <v>447</v>
      </c>
      <c r="C65" s="108" t="s">
        <v>362</v>
      </c>
      <c r="D65" s="166" t="s">
        <v>10</v>
      </c>
      <c r="E65" s="36" t="s">
        <v>19</v>
      </c>
      <c r="F65" s="28" t="s">
        <v>19</v>
      </c>
      <c r="G65" s="169" t="s">
        <v>30</v>
      </c>
      <c r="H65" s="108">
        <v>2.2410000000000001</v>
      </c>
      <c r="I65" s="220">
        <v>0.7</v>
      </c>
      <c r="J65" s="69">
        <v>41</v>
      </c>
      <c r="K65" s="238">
        <f t="shared" si="0"/>
        <v>64.316699999999997</v>
      </c>
      <c r="L65" s="69">
        <f>(K65+6.43)</f>
        <v>70.746700000000004</v>
      </c>
      <c r="M65" s="69">
        <f t="shared" ref="M65:AK65" si="13">(L65+6.43)</f>
        <v>77.176700000000011</v>
      </c>
      <c r="N65" s="69">
        <f t="shared" si="13"/>
        <v>83.606700000000018</v>
      </c>
      <c r="O65" s="69">
        <f t="shared" si="13"/>
        <v>90.036700000000025</v>
      </c>
      <c r="P65" s="69">
        <f t="shared" si="13"/>
        <v>96.466700000000031</v>
      </c>
      <c r="Q65" s="69">
        <f t="shared" si="13"/>
        <v>102.89670000000004</v>
      </c>
      <c r="R65" s="69">
        <f t="shared" si="13"/>
        <v>109.32670000000005</v>
      </c>
      <c r="S65" s="69">
        <f t="shared" si="13"/>
        <v>115.75670000000005</v>
      </c>
      <c r="T65" s="69">
        <f t="shared" si="13"/>
        <v>122.18670000000006</v>
      </c>
      <c r="U65" s="69">
        <f t="shared" si="13"/>
        <v>128.61670000000007</v>
      </c>
      <c r="V65" s="69">
        <f t="shared" si="13"/>
        <v>135.04670000000007</v>
      </c>
      <c r="W65" s="69">
        <f t="shared" si="13"/>
        <v>141.47670000000008</v>
      </c>
      <c r="X65" s="69">
        <f t="shared" si="13"/>
        <v>147.90670000000009</v>
      </c>
      <c r="Y65" s="69">
        <f t="shared" si="13"/>
        <v>154.33670000000009</v>
      </c>
      <c r="Z65" s="69">
        <f t="shared" si="13"/>
        <v>160.7667000000001</v>
      </c>
      <c r="AA65" s="69">
        <f t="shared" si="13"/>
        <v>167.19670000000011</v>
      </c>
      <c r="AB65" s="69">
        <f t="shared" si="13"/>
        <v>173.62670000000011</v>
      </c>
      <c r="AC65" s="69">
        <f t="shared" si="13"/>
        <v>180.05670000000012</v>
      </c>
      <c r="AD65" s="69">
        <f t="shared" si="13"/>
        <v>186.48670000000013</v>
      </c>
      <c r="AE65" s="69">
        <f t="shared" si="13"/>
        <v>192.91670000000013</v>
      </c>
      <c r="AF65" s="69">
        <f t="shared" si="13"/>
        <v>199.34670000000014</v>
      </c>
      <c r="AG65" s="69">
        <f t="shared" si="13"/>
        <v>205.77670000000015</v>
      </c>
      <c r="AH65" s="69">
        <f t="shared" si="13"/>
        <v>212.20670000000015</v>
      </c>
      <c r="AI65" s="141">
        <f t="shared" si="13"/>
        <v>218.63670000000016</v>
      </c>
      <c r="AJ65" s="141">
        <f t="shared" si="13"/>
        <v>225.06670000000017</v>
      </c>
      <c r="AK65" s="141">
        <f t="shared" si="13"/>
        <v>231.49670000000017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</row>
    <row r="66" spans="1:70" s="2" customFormat="1" ht="15.95" customHeight="1" outlineLevel="2" x14ac:dyDescent="0.3">
      <c r="A66" s="32">
        <v>9</v>
      </c>
      <c r="B66" s="49" t="s">
        <v>447</v>
      </c>
      <c r="C66" s="108" t="s">
        <v>363</v>
      </c>
      <c r="D66" s="166" t="s">
        <v>10</v>
      </c>
      <c r="E66" s="36" t="s">
        <v>19</v>
      </c>
      <c r="F66" s="28" t="s">
        <v>19</v>
      </c>
      <c r="G66" s="169" t="s">
        <v>30</v>
      </c>
      <c r="H66" s="108">
        <v>1.101</v>
      </c>
      <c r="I66" s="220">
        <v>0.7</v>
      </c>
      <c r="J66" s="69">
        <v>41</v>
      </c>
      <c r="K66" s="238">
        <f t="shared" si="0"/>
        <v>31.598699999999997</v>
      </c>
      <c r="L66" s="69">
        <f>(K66+3.16)</f>
        <v>34.758699999999997</v>
      </c>
      <c r="M66" s="69">
        <f t="shared" ref="M66:AK66" si="14">(L66+3.16)</f>
        <v>37.918700000000001</v>
      </c>
      <c r="N66" s="69">
        <f t="shared" si="14"/>
        <v>41.078699999999998</v>
      </c>
      <c r="O66" s="69">
        <f t="shared" si="14"/>
        <v>44.238699999999994</v>
      </c>
      <c r="P66" s="69">
        <f t="shared" si="14"/>
        <v>47.398699999999991</v>
      </c>
      <c r="Q66" s="69">
        <f t="shared" si="14"/>
        <v>50.558699999999988</v>
      </c>
      <c r="R66" s="69">
        <f t="shared" si="14"/>
        <v>53.718699999999984</v>
      </c>
      <c r="S66" s="69">
        <f t="shared" si="14"/>
        <v>56.878699999999981</v>
      </c>
      <c r="T66" s="69">
        <f t="shared" si="14"/>
        <v>60.038699999999977</v>
      </c>
      <c r="U66" s="69">
        <f t="shared" si="14"/>
        <v>63.198699999999974</v>
      </c>
      <c r="V66" s="69">
        <f t="shared" si="14"/>
        <v>66.35869999999997</v>
      </c>
      <c r="W66" s="69">
        <f t="shared" si="14"/>
        <v>69.518699999999967</v>
      </c>
      <c r="X66" s="69">
        <f t="shared" si="14"/>
        <v>72.678699999999964</v>
      </c>
      <c r="Y66" s="69">
        <f t="shared" si="14"/>
        <v>75.83869999999996</v>
      </c>
      <c r="Z66" s="69">
        <f t="shared" si="14"/>
        <v>78.998699999999957</v>
      </c>
      <c r="AA66" s="69">
        <f t="shared" si="14"/>
        <v>82.158699999999953</v>
      </c>
      <c r="AB66" s="69">
        <f t="shared" si="14"/>
        <v>85.31869999999995</v>
      </c>
      <c r="AC66" s="69">
        <f t="shared" si="14"/>
        <v>88.478699999999947</v>
      </c>
      <c r="AD66" s="69">
        <f t="shared" si="14"/>
        <v>91.638699999999943</v>
      </c>
      <c r="AE66" s="69">
        <f t="shared" si="14"/>
        <v>94.79869999999994</v>
      </c>
      <c r="AF66" s="69">
        <f t="shared" si="14"/>
        <v>97.958699999999936</v>
      </c>
      <c r="AG66" s="69">
        <f t="shared" si="14"/>
        <v>101.11869999999993</v>
      </c>
      <c r="AH66" s="69">
        <f t="shared" si="14"/>
        <v>104.27869999999993</v>
      </c>
      <c r="AI66" s="141">
        <f t="shared" si="14"/>
        <v>107.43869999999993</v>
      </c>
      <c r="AJ66" s="141">
        <f t="shared" si="14"/>
        <v>110.59869999999992</v>
      </c>
      <c r="AK66" s="141">
        <f t="shared" si="14"/>
        <v>113.75869999999992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</row>
    <row r="67" spans="1:70" s="2" customFormat="1" ht="15.95" customHeight="1" outlineLevel="2" x14ac:dyDescent="0.3">
      <c r="A67" s="32">
        <v>10</v>
      </c>
      <c r="B67" s="49" t="s">
        <v>447</v>
      </c>
      <c r="C67" s="108" t="s">
        <v>364</v>
      </c>
      <c r="D67" s="166" t="s">
        <v>10</v>
      </c>
      <c r="E67" s="36" t="s">
        <v>19</v>
      </c>
      <c r="F67" s="28" t="s">
        <v>19</v>
      </c>
      <c r="G67" s="169" t="s">
        <v>30</v>
      </c>
      <c r="H67" s="108">
        <v>1.3959999999999999</v>
      </c>
      <c r="I67" s="220">
        <v>0.7</v>
      </c>
      <c r="J67" s="69">
        <v>41</v>
      </c>
      <c r="K67" s="238">
        <f t="shared" si="0"/>
        <v>40.06519999999999</v>
      </c>
      <c r="L67" s="69">
        <f>(K67+4.01)</f>
        <v>44.075199999999988</v>
      </c>
      <c r="M67" s="69">
        <f t="shared" ref="M67:AK67" si="15">(L67+4.01)</f>
        <v>48.085199999999986</v>
      </c>
      <c r="N67" s="69">
        <f t="shared" si="15"/>
        <v>52.095199999999984</v>
      </c>
      <c r="O67" s="69">
        <f t="shared" si="15"/>
        <v>56.105199999999982</v>
      </c>
      <c r="P67" s="69">
        <f t="shared" si="15"/>
        <v>60.11519999999998</v>
      </c>
      <c r="Q67" s="69">
        <f t="shared" si="15"/>
        <v>64.125199999999978</v>
      </c>
      <c r="R67" s="69">
        <f t="shared" si="15"/>
        <v>68.135199999999983</v>
      </c>
      <c r="S67" s="69">
        <f t="shared" si="15"/>
        <v>72.145199999999988</v>
      </c>
      <c r="T67" s="69">
        <f t="shared" si="15"/>
        <v>76.155199999999994</v>
      </c>
      <c r="U67" s="69">
        <f t="shared" si="15"/>
        <v>80.165199999999999</v>
      </c>
      <c r="V67" s="69">
        <f t="shared" si="15"/>
        <v>84.175200000000004</v>
      </c>
      <c r="W67" s="69">
        <f t="shared" si="15"/>
        <v>88.185200000000009</v>
      </c>
      <c r="X67" s="69">
        <f t="shared" si="15"/>
        <v>92.195200000000014</v>
      </c>
      <c r="Y67" s="69">
        <f t="shared" si="15"/>
        <v>96.205200000000019</v>
      </c>
      <c r="Z67" s="69">
        <f t="shared" si="15"/>
        <v>100.21520000000002</v>
      </c>
      <c r="AA67" s="69">
        <f t="shared" si="15"/>
        <v>104.22520000000003</v>
      </c>
      <c r="AB67" s="69">
        <f t="shared" si="15"/>
        <v>108.23520000000003</v>
      </c>
      <c r="AC67" s="69">
        <f t="shared" si="15"/>
        <v>112.24520000000004</v>
      </c>
      <c r="AD67" s="69">
        <f t="shared" si="15"/>
        <v>116.25520000000004</v>
      </c>
      <c r="AE67" s="69">
        <f t="shared" si="15"/>
        <v>120.26520000000005</v>
      </c>
      <c r="AF67" s="69">
        <f t="shared" si="15"/>
        <v>124.27520000000005</v>
      </c>
      <c r="AG67" s="69">
        <f t="shared" si="15"/>
        <v>128.28520000000006</v>
      </c>
      <c r="AH67" s="69">
        <f t="shared" si="15"/>
        <v>132.29520000000005</v>
      </c>
      <c r="AI67" s="141">
        <f t="shared" si="15"/>
        <v>136.30520000000004</v>
      </c>
      <c r="AJ67" s="141">
        <f t="shared" si="15"/>
        <v>140.31520000000003</v>
      </c>
      <c r="AK67" s="141">
        <f t="shared" si="15"/>
        <v>144.32520000000002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</row>
    <row r="68" spans="1:70" s="2" customFormat="1" ht="15.95" customHeight="1" outlineLevel="2" x14ac:dyDescent="0.3">
      <c r="A68" s="32">
        <v>11</v>
      </c>
      <c r="B68" s="49" t="s">
        <v>447</v>
      </c>
      <c r="C68" s="108" t="s">
        <v>365</v>
      </c>
      <c r="D68" s="166" t="s">
        <v>10</v>
      </c>
      <c r="E68" s="36" t="s">
        <v>19</v>
      </c>
      <c r="F68" s="28" t="s">
        <v>19</v>
      </c>
      <c r="G68" s="169" t="s">
        <v>30</v>
      </c>
      <c r="H68" s="108">
        <v>1.266</v>
      </c>
      <c r="I68" s="220">
        <v>0.7</v>
      </c>
      <c r="J68" s="69">
        <v>41</v>
      </c>
      <c r="K68" s="238">
        <f t="shared" si="0"/>
        <v>36.334200000000003</v>
      </c>
      <c r="L68" s="69">
        <f>(K68+3.63)</f>
        <v>39.964200000000005</v>
      </c>
      <c r="M68" s="69">
        <f t="shared" ref="M68:AN68" si="16">(L68+3.63)</f>
        <v>43.594200000000008</v>
      </c>
      <c r="N68" s="69">
        <f t="shared" si="16"/>
        <v>47.22420000000001</v>
      </c>
      <c r="O68" s="69">
        <f t="shared" si="16"/>
        <v>50.854200000000013</v>
      </c>
      <c r="P68" s="69">
        <f t="shared" si="16"/>
        <v>54.484200000000016</v>
      </c>
      <c r="Q68" s="69">
        <f t="shared" si="16"/>
        <v>58.114200000000018</v>
      </c>
      <c r="R68" s="69">
        <f t="shared" si="16"/>
        <v>61.744200000000021</v>
      </c>
      <c r="S68" s="69">
        <f t="shared" si="16"/>
        <v>65.374200000000016</v>
      </c>
      <c r="T68" s="69">
        <f t="shared" si="16"/>
        <v>69.004200000000012</v>
      </c>
      <c r="U68" s="69">
        <f t="shared" si="16"/>
        <v>72.634200000000007</v>
      </c>
      <c r="V68" s="69">
        <f t="shared" si="16"/>
        <v>76.264200000000002</v>
      </c>
      <c r="W68" s="69">
        <f t="shared" si="16"/>
        <v>79.894199999999998</v>
      </c>
      <c r="X68" s="69">
        <f t="shared" si="16"/>
        <v>83.524199999999993</v>
      </c>
      <c r="Y68" s="69">
        <f t="shared" si="16"/>
        <v>87.154199999999989</v>
      </c>
      <c r="Z68" s="69">
        <f t="shared" si="16"/>
        <v>90.784199999999984</v>
      </c>
      <c r="AA68" s="69">
        <f t="shared" si="16"/>
        <v>94.41419999999998</v>
      </c>
      <c r="AB68" s="69">
        <f t="shared" si="16"/>
        <v>98.044199999999975</v>
      </c>
      <c r="AC68" s="69">
        <f t="shared" si="16"/>
        <v>101.67419999999997</v>
      </c>
      <c r="AD68" s="69">
        <f t="shared" si="16"/>
        <v>105.30419999999997</v>
      </c>
      <c r="AE68" s="69">
        <f t="shared" si="16"/>
        <v>108.93419999999996</v>
      </c>
      <c r="AF68" s="69">
        <f t="shared" si="16"/>
        <v>112.56419999999996</v>
      </c>
      <c r="AG68" s="69">
        <f t="shared" si="16"/>
        <v>116.19419999999995</v>
      </c>
      <c r="AH68" s="69">
        <f t="shared" si="16"/>
        <v>119.82419999999995</v>
      </c>
      <c r="AI68" s="141">
        <f t="shared" si="16"/>
        <v>123.45419999999994</v>
      </c>
      <c r="AJ68" s="141">
        <f t="shared" si="16"/>
        <v>127.08419999999994</v>
      </c>
      <c r="AK68" s="141">
        <f t="shared" si="16"/>
        <v>130.71419999999995</v>
      </c>
      <c r="AL68" s="141">
        <f t="shared" si="16"/>
        <v>134.34419999999994</v>
      </c>
      <c r="AM68" s="141">
        <f t="shared" si="16"/>
        <v>137.97419999999994</v>
      </c>
      <c r="AN68" s="141">
        <f t="shared" si="16"/>
        <v>141.60419999999993</v>
      </c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</row>
    <row r="69" spans="1:70" s="21" customFormat="1" ht="15.95" customHeight="1" outlineLevel="2" x14ac:dyDescent="0.3">
      <c r="A69" s="79">
        <v>12</v>
      </c>
      <c r="B69" s="78" t="s">
        <v>447</v>
      </c>
      <c r="C69" s="155" t="s">
        <v>687</v>
      </c>
      <c r="D69" s="193" t="s">
        <v>688</v>
      </c>
      <c r="E69" s="92"/>
      <c r="F69" s="81" t="s">
        <v>11</v>
      </c>
      <c r="G69" s="373" t="s">
        <v>30</v>
      </c>
      <c r="H69" s="148">
        <v>11.04</v>
      </c>
      <c r="I69" s="90">
        <v>1.2</v>
      </c>
      <c r="J69" s="75">
        <v>41</v>
      </c>
      <c r="K69" s="306">
        <f t="shared" si="0"/>
        <v>543.16800000000001</v>
      </c>
      <c r="L69" s="75">
        <f>(K69+54.32)</f>
        <v>597.48800000000006</v>
      </c>
      <c r="M69" s="75">
        <f t="shared" ref="M69:AA69" si="17">(L69+54.32)</f>
        <v>651.80800000000011</v>
      </c>
      <c r="N69" s="75">
        <f t="shared" si="17"/>
        <v>706.12800000000016</v>
      </c>
      <c r="O69" s="75">
        <f t="shared" si="17"/>
        <v>760.44800000000021</v>
      </c>
      <c r="P69" s="75">
        <f t="shared" si="17"/>
        <v>814.76800000000026</v>
      </c>
      <c r="Q69" s="75">
        <f t="shared" si="17"/>
        <v>869.08800000000031</v>
      </c>
      <c r="R69" s="75">
        <f t="shared" si="17"/>
        <v>923.40800000000036</v>
      </c>
      <c r="S69" s="75">
        <f t="shared" si="17"/>
        <v>977.72800000000041</v>
      </c>
      <c r="T69" s="75">
        <f t="shared" si="17"/>
        <v>1032.0480000000005</v>
      </c>
      <c r="U69" s="75">
        <f t="shared" si="17"/>
        <v>1086.3680000000004</v>
      </c>
      <c r="V69" s="75">
        <f t="shared" si="17"/>
        <v>1140.6880000000003</v>
      </c>
      <c r="W69" s="75">
        <f t="shared" si="17"/>
        <v>1195.0080000000003</v>
      </c>
      <c r="X69" s="75">
        <f t="shared" si="17"/>
        <v>1249.3280000000002</v>
      </c>
      <c r="Y69" s="75">
        <f t="shared" si="17"/>
        <v>1303.6480000000001</v>
      </c>
      <c r="Z69" s="75">
        <f t="shared" si="17"/>
        <v>1357.9680000000001</v>
      </c>
      <c r="AA69" s="75">
        <f t="shared" si="17"/>
        <v>1412.288</v>
      </c>
      <c r="AB69" s="308"/>
      <c r="AC69" s="308"/>
      <c r="AD69" s="308"/>
      <c r="AE69" s="308"/>
      <c r="AF69" s="308"/>
      <c r="AG69" s="308"/>
      <c r="AH69" s="308"/>
    </row>
    <row r="70" spans="1:70" s="21" customFormat="1" ht="15.95" customHeight="1" outlineLevel="2" x14ac:dyDescent="0.3">
      <c r="A70" s="79">
        <v>13</v>
      </c>
      <c r="B70" s="78" t="s">
        <v>447</v>
      </c>
      <c r="C70" s="155" t="s">
        <v>689</v>
      </c>
      <c r="D70" s="193" t="s">
        <v>690</v>
      </c>
      <c r="E70" s="92"/>
      <c r="F70" s="76" t="s">
        <v>17</v>
      </c>
      <c r="G70" s="373" t="s">
        <v>30</v>
      </c>
      <c r="H70" s="79">
        <v>29.998000000000001</v>
      </c>
      <c r="I70" s="90">
        <v>1.2</v>
      </c>
      <c r="J70" s="75">
        <v>41</v>
      </c>
      <c r="K70" s="306">
        <f t="shared" si="0"/>
        <v>1475.9015999999999</v>
      </c>
      <c r="L70" s="75">
        <f>(K70+147.59)</f>
        <v>1623.4915999999998</v>
      </c>
      <c r="M70" s="75">
        <f t="shared" ref="M70:AA70" si="18">(L70+147.59)</f>
        <v>1771.0815999999998</v>
      </c>
      <c r="N70" s="75">
        <f t="shared" si="18"/>
        <v>1918.6715999999997</v>
      </c>
      <c r="O70" s="75">
        <f t="shared" si="18"/>
        <v>2066.2615999999998</v>
      </c>
      <c r="P70" s="75">
        <f t="shared" si="18"/>
        <v>2213.8516</v>
      </c>
      <c r="Q70" s="75">
        <f t="shared" si="18"/>
        <v>2361.4416000000001</v>
      </c>
      <c r="R70" s="75">
        <f t="shared" si="18"/>
        <v>2509.0316000000003</v>
      </c>
      <c r="S70" s="75">
        <f t="shared" si="18"/>
        <v>2656.6216000000004</v>
      </c>
      <c r="T70" s="75">
        <f t="shared" si="18"/>
        <v>2804.2116000000005</v>
      </c>
      <c r="U70" s="75">
        <f t="shared" si="18"/>
        <v>2951.8016000000007</v>
      </c>
      <c r="V70" s="75">
        <f t="shared" si="18"/>
        <v>3099.3916000000008</v>
      </c>
      <c r="W70" s="75">
        <f t="shared" si="18"/>
        <v>3246.981600000001</v>
      </c>
      <c r="X70" s="75">
        <f t="shared" si="18"/>
        <v>3394.5716000000011</v>
      </c>
      <c r="Y70" s="75">
        <f t="shared" si="18"/>
        <v>3542.1616000000013</v>
      </c>
      <c r="Z70" s="75">
        <f t="shared" si="18"/>
        <v>3689.7516000000014</v>
      </c>
      <c r="AA70" s="75">
        <f t="shared" si="18"/>
        <v>3837.3416000000016</v>
      </c>
      <c r="AB70" s="308"/>
      <c r="AC70" s="308"/>
      <c r="AD70" s="308"/>
      <c r="AE70" s="308"/>
      <c r="AF70" s="308"/>
      <c r="AG70" s="308"/>
      <c r="AH70" s="308"/>
    </row>
    <row r="71" spans="1:70" s="21" customFormat="1" ht="15.95" customHeight="1" outlineLevel="2" x14ac:dyDescent="0.3">
      <c r="A71" s="79">
        <v>14</v>
      </c>
      <c r="B71" s="78" t="s">
        <v>447</v>
      </c>
      <c r="C71" s="155" t="s">
        <v>691</v>
      </c>
      <c r="D71" s="193" t="s">
        <v>537</v>
      </c>
      <c r="E71" s="92"/>
      <c r="F71" s="93" t="s">
        <v>21</v>
      </c>
      <c r="G71" s="373" t="s">
        <v>30</v>
      </c>
      <c r="H71" s="79">
        <v>97.337999999999994</v>
      </c>
      <c r="I71" s="90">
        <v>1.2</v>
      </c>
      <c r="J71" s="75">
        <v>41</v>
      </c>
      <c r="K71" s="306">
        <f>(H71*I71*J71)</f>
        <v>4789.0295999999989</v>
      </c>
      <c r="L71" s="75">
        <f>(K71+478.9)</f>
        <v>5267.9295999999986</v>
      </c>
      <c r="M71" s="75">
        <f t="shared" ref="M71:AA71" si="19">(L71+478.9)</f>
        <v>5746.8295999999982</v>
      </c>
      <c r="N71" s="75">
        <f t="shared" si="19"/>
        <v>6225.7295999999978</v>
      </c>
      <c r="O71" s="75">
        <f t="shared" si="19"/>
        <v>6704.6295999999975</v>
      </c>
      <c r="P71" s="75">
        <f t="shared" si="19"/>
        <v>7183.5295999999971</v>
      </c>
      <c r="Q71" s="75">
        <f t="shared" si="19"/>
        <v>7662.4295999999968</v>
      </c>
      <c r="R71" s="75">
        <f t="shared" si="19"/>
        <v>8141.3295999999964</v>
      </c>
      <c r="S71" s="75">
        <f t="shared" si="19"/>
        <v>8620.2295999999969</v>
      </c>
      <c r="T71" s="75">
        <f t="shared" si="19"/>
        <v>9099.1295999999966</v>
      </c>
      <c r="U71" s="75">
        <f t="shared" si="19"/>
        <v>9578.0295999999962</v>
      </c>
      <c r="V71" s="75">
        <f t="shared" si="19"/>
        <v>10056.929599999996</v>
      </c>
      <c r="W71" s="75">
        <f t="shared" si="19"/>
        <v>10535.829599999995</v>
      </c>
      <c r="X71" s="75">
        <f t="shared" si="19"/>
        <v>11014.729599999995</v>
      </c>
      <c r="Y71" s="75">
        <f t="shared" si="19"/>
        <v>11493.629599999995</v>
      </c>
      <c r="Z71" s="75">
        <f t="shared" si="19"/>
        <v>11972.529599999994</v>
      </c>
      <c r="AA71" s="75">
        <f t="shared" si="19"/>
        <v>12451.429599999994</v>
      </c>
      <c r="AB71" s="308"/>
      <c r="AC71" s="308"/>
      <c r="AD71" s="308"/>
      <c r="AE71" s="308"/>
      <c r="AF71" s="308"/>
      <c r="AG71" s="308"/>
      <c r="AH71" s="308"/>
    </row>
    <row r="72" spans="1:70" s="21" customFormat="1" ht="15.95" customHeight="1" outlineLevel="2" thickBot="1" x14ac:dyDescent="0.35">
      <c r="A72" s="79">
        <v>15</v>
      </c>
      <c r="B72" s="78" t="s">
        <v>447</v>
      </c>
      <c r="C72" s="155" t="s">
        <v>692</v>
      </c>
      <c r="D72" s="193" t="s">
        <v>139</v>
      </c>
      <c r="E72" s="92"/>
      <c r="F72" s="93" t="s">
        <v>21</v>
      </c>
      <c r="G72" s="373" t="s">
        <v>30</v>
      </c>
      <c r="H72" s="79">
        <v>29.998000000000001</v>
      </c>
      <c r="I72" s="90">
        <v>1.2</v>
      </c>
      <c r="J72" s="75">
        <v>41</v>
      </c>
      <c r="K72" s="306">
        <f t="shared" si="0"/>
        <v>1475.9015999999999</v>
      </c>
      <c r="L72" s="75">
        <f>(K72+147.59)</f>
        <v>1623.4915999999998</v>
      </c>
      <c r="M72" s="75">
        <f t="shared" ref="M72:AA72" si="20">(L72+147.59)</f>
        <v>1771.0815999999998</v>
      </c>
      <c r="N72" s="75">
        <f t="shared" si="20"/>
        <v>1918.6715999999997</v>
      </c>
      <c r="O72" s="75">
        <f t="shared" si="20"/>
        <v>2066.2615999999998</v>
      </c>
      <c r="P72" s="75">
        <f t="shared" si="20"/>
        <v>2213.8516</v>
      </c>
      <c r="Q72" s="75">
        <f t="shared" si="20"/>
        <v>2361.4416000000001</v>
      </c>
      <c r="R72" s="75">
        <f t="shared" si="20"/>
        <v>2509.0316000000003</v>
      </c>
      <c r="S72" s="75">
        <f t="shared" si="20"/>
        <v>2656.6216000000004</v>
      </c>
      <c r="T72" s="75">
        <f t="shared" si="20"/>
        <v>2804.2116000000005</v>
      </c>
      <c r="U72" s="75">
        <f t="shared" si="20"/>
        <v>2951.8016000000007</v>
      </c>
      <c r="V72" s="75">
        <f t="shared" si="20"/>
        <v>3099.3916000000008</v>
      </c>
      <c r="W72" s="75">
        <f t="shared" si="20"/>
        <v>3246.981600000001</v>
      </c>
      <c r="X72" s="75">
        <f t="shared" si="20"/>
        <v>3394.5716000000011</v>
      </c>
      <c r="Y72" s="75">
        <f t="shared" si="20"/>
        <v>3542.1616000000013</v>
      </c>
      <c r="Z72" s="75">
        <f t="shared" si="20"/>
        <v>3689.7516000000014</v>
      </c>
      <c r="AA72" s="75">
        <f t="shared" si="20"/>
        <v>3837.3416000000016</v>
      </c>
      <c r="AB72" s="308"/>
      <c r="AC72" s="308"/>
      <c r="AD72" s="308"/>
      <c r="AE72" s="308"/>
      <c r="AF72" s="308"/>
      <c r="AG72" s="308"/>
      <c r="AH72" s="308"/>
    </row>
    <row r="73" spans="1:70" s="15" customFormat="1" ht="15.95" customHeight="1" outlineLevel="2" thickBot="1" x14ac:dyDescent="0.35">
      <c r="A73" s="101"/>
      <c r="B73" s="102"/>
      <c r="C73" s="309" t="s">
        <v>538</v>
      </c>
      <c r="D73" s="309" t="s">
        <v>539</v>
      </c>
      <c r="E73" s="310" t="s">
        <v>19</v>
      </c>
      <c r="F73" s="318" t="s">
        <v>19</v>
      </c>
      <c r="G73" s="320" t="s">
        <v>30</v>
      </c>
      <c r="H73" s="309">
        <v>134.626</v>
      </c>
      <c r="I73" s="311">
        <v>1.2</v>
      </c>
      <c r="J73" s="69">
        <v>41</v>
      </c>
      <c r="K73" s="312">
        <f t="shared" si="0"/>
        <v>6623.5991999999997</v>
      </c>
      <c r="L73" s="315"/>
      <c r="M73" s="315"/>
      <c r="N73" s="315"/>
      <c r="O73" s="315"/>
      <c r="P73" s="315"/>
      <c r="Q73" s="315"/>
      <c r="R73" s="315"/>
      <c r="S73" s="315"/>
      <c r="T73" s="315"/>
      <c r="U73" s="315"/>
      <c r="V73" s="315"/>
      <c r="W73" s="315"/>
      <c r="X73" s="315"/>
      <c r="Y73" s="315"/>
      <c r="Z73" s="315"/>
      <c r="AA73" s="315"/>
      <c r="AB73" s="104"/>
      <c r="AC73" s="104"/>
      <c r="AD73" s="104"/>
      <c r="AE73" s="104"/>
      <c r="AF73" s="104"/>
      <c r="AG73" s="104"/>
      <c r="AH73" s="104"/>
    </row>
    <row r="74" spans="1:70" s="15" customFormat="1" ht="15.95" customHeight="1" outlineLevel="2" thickBot="1" x14ac:dyDescent="0.35">
      <c r="A74" s="101"/>
      <c r="B74" s="102"/>
      <c r="C74" s="313" t="s">
        <v>542</v>
      </c>
      <c r="D74" s="313" t="s">
        <v>543</v>
      </c>
      <c r="E74" s="317" t="s">
        <v>21</v>
      </c>
      <c r="F74" s="319" t="s">
        <v>21</v>
      </c>
      <c r="G74" s="320" t="s">
        <v>30</v>
      </c>
      <c r="H74" s="313">
        <v>11.999000000000001</v>
      </c>
      <c r="I74" s="311">
        <v>1.2</v>
      </c>
      <c r="J74" s="69">
        <v>41</v>
      </c>
      <c r="K74" s="312">
        <f t="shared" si="0"/>
        <v>590.35079999999994</v>
      </c>
      <c r="L74" s="315"/>
      <c r="M74" s="315"/>
      <c r="N74" s="315"/>
      <c r="O74" s="315"/>
      <c r="P74" s="315"/>
      <c r="Q74" s="315"/>
      <c r="R74" s="315"/>
      <c r="S74" s="315"/>
      <c r="T74" s="315"/>
      <c r="U74" s="315"/>
      <c r="V74" s="315"/>
      <c r="W74" s="315"/>
      <c r="X74" s="315"/>
      <c r="Y74" s="315"/>
      <c r="Z74" s="315"/>
      <c r="AA74" s="315"/>
      <c r="AB74" s="104"/>
      <c r="AC74" s="104"/>
      <c r="AD74" s="104"/>
      <c r="AE74" s="104"/>
      <c r="AF74" s="104"/>
      <c r="AG74" s="104"/>
      <c r="AH74" s="104"/>
    </row>
    <row r="75" spans="1:70" s="15" customFormat="1" ht="15.95" customHeight="1" outlineLevel="2" thickBot="1" x14ac:dyDescent="0.35">
      <c r="A75" s="101"/>
      <c r="B75" s="102"/>
      <c r="C75" s="313" t="s">
        <v>541</v>
      </c>
      <c r="D75" s="313" t="s">
        <v>45</v>
      </c>
      <c r="E75" s="317" t="s">
        <v>11</v>
      </c>
      <c r="F75" s="319" t="s">
        <v>11</v>
      </c>
      <c r="G75" s="320" t="s">
        <v>30</v>
      </c>
      <c r="H75" s="313">
        <v>10.599</v>
      </c>
      <c r="I75" s="311">
        <v>1.2</v>
      </c>
      <c r="J75" s="69">
        <v>41</v>
      </c>
      <c r="K75" s="312">
        <f t="shared" si="0"/>
        <v>521.47079999999994</v>
      </c>
      <c r="L75" s="315"/>
      <c r="M75" s="315"/>
      <c r="N75" s="315"/>
      <c r="O75" s="315"/>
      <c r="P75" s="315"/>
      <c r="Q75" s="315"/>
      <c r="R75" s="315"/>
      <c r="S75" s="315"/>
      <c r="T75" s="315"/>
      <c r="U75" s="315"/>
      <c r="V75" s="315"/>
      <c r="W75" s="315"/>
      <c r="X75" s="315"/>
      <c r="Y75" s="315"/>
      <c r="Z75" s="315"/>
      <c r="AA75" s="315"/>
      <c r="AB75" s="104"/>
      <c r="AC75" s="104"/>
      <c r="AD75" s="104"/>
      <c r="AE75" s="104"/>
      <c r="AF75" s="104"/>
      <c r="AG75" s="104"/>
      <c r="AH75" s="104"/>
    </row>
    <row r="76" spans="1:70" s="96" customFormat="1" ht="15.95" customHeight="1" outlineLevel="1" x14ac:dyDescent="0.3">
      <c r="A76" s="32"/>
      <c r="B76" s="38" t="s">
        <v>802</v>
      </c>
      <c r="C76" s="162"/>
      <c r="D76" s="159"/>
      <c r="E76" s="36"/>
      <c r="F76" s="55"/>
      <c r="G76" s="169"/>
      <c r="H76" s="94">
        <f>SUBTOTAL(9,H58:H72)</f>
        <v>191.61799999999999</v>
      </c>
      <c r="I76" s="55"/>
      <c r="J76" s="68"/>
      <c r="K76" s="238"/>
      <c r="L76" s="68"/>
      <c r="M76" s="68"/>
      <c r="N76" s="1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</row>
    <row r="77" spans="1:70" s="2" customFormat="1" ht="15.95" customHeight="1" outlineLevel="1" x14ac:dyDescent="0.3">
      <c r="A77" s="32"/>
      <c r="B77" s="47"/>
      <c r="C77" s="108"/>
      <c r="D77" s="289"/>
      <c r="E77" s="36"/>
      <c r="F77" s="175"/>
      <c r="G77" s="50"/>
      <c r="H77" s="130"/>
      <c r="I77" s="175"/>
      <c r="J77" s="68"/>
      <c r="K77" s="238"/>
      <c r="L77" s="68"/>
      <c r="M77" s="68"/>
      <c r="N77" s="1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</row>
    <row r="78" spans="1:70" s="3" customFormat="1" ht="15.95" customHeight="1" outlineLevel="1" x14ac:dyDescent="0.3">
      <c r="A78" s="32"/>
      <c r="B78" s="49"/>
      <c r="C78" s="32"/>
      <c r="D78" s="32"/>
      <c r="E78" s="49"/>
      <c r="F78" s="55"/>
      <c r="G78" s="45"/>
      <c r="H78" s="32"/>
      <c r="I78" s="55"/>
      <c r="J78" s="68"/>
      <c r="K78" s="238"/>
      <c r="L78" s="68"/>
      <c r="M78" s="68"/>
      <c r="N78" s="1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</row>
    <row r="79" spans="1:70" s="3" customFormat="1" ht="15.95" customHeight="1" outlineLevel="1" x14ac:dyDescent="0.3">
      <c r="A79" s="32"/>
      <c r="B79" s="31"/>
      <c r="C79" s="108"/>
      <c r="D79" s="289"/>
      <c r="E79" s="36"/>
      <c r="F79" s="175"/>
      <c r="G79" s="50"/>
      <c r="H79" s="108"/>
      <c r="I79" s="175"/>
      <c r="J79" s="68"/>
      <c r="K79" s="238"/>
      <c r="L79" s="68"/>
      <c r="M79" s="68"/>
      <c r="N79" s="1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</row>
    <row r="80" spans="1:70" s="2" customFormat="1" ht="15.95" customHeight="1" outlineLevel="2" x14ac:dyDescent="0.3">
      <c r="A80" s="32">
        <v>1</v>
      </c>
      <c r="B80" s="49" t="s">
        <v>590</v>
      </c>
      <c r="C80" s="32" t="s">
        <v>597</v>
      </c>
      <c r="D80" s="32" t="s">
        <v>598</v>
      </c>
      <c r="E80" s="49" t="s">
        <v>17</v>
      </c>
      <c r="F80" s="288" t="s">
        <v>17</v>
      </c>
      <c r="G80" s="43" t="s">
        <v>30</v>
      </c>
      <c r="H80" s="32">
        <v>6.8819999999999997</v>
      </c>
      <c r="I80" s="55">
        <v>1.2</v>
      </c>
      <c r="J80" s="69">
        <v>37</v>
      </c>
      <c r="K80" s="238">
        <f t="shared" ref="K80:K149" si="21">(H80*I80*J80)</f>
        <v>305.56079999999997</v>
      </c>
      <c r="L80" s="69">
        <f>(K80+30.56)</f>
        <v>336.12079999999997</v>
      </c>
      <c r="M80" s="69">
        <f t="shared" ref="M80:AA80" si="22">(L80+30.56)</f>
        <v>366.68079999999998</v>
      </c>
      <c r="N80" s="69">
        <f t="shared" si="22"/>
        <v>397.24079999999998</v>
      </c>
      <c r="O80" s="69">
        <f t="shared" si="22"/>
        <v>427.80079999999998</v>
      </c>
      <c r="P80" s="69">
        <f t="shared" si="22"/>
        <v>458.36079999999998</v>
      </c>
      <c r="Q80" s="69">
        <f t="shared" si="22"/>
        <v>488.92079999999999</v>
      </c>
      <c r="R80" s="69">
        <f t="shared" si="22"/>
        <v>519.48079999999993</v>
      </c>
      <c r="S80" s="69">
        <f t="shared" si="22"/>
        <v>550.04079999999988</v>
      </c>
      <c r="T80" s="69">
        <f t="shared" si="22"/>
        <v>580.60079999999982</v>
      </c>
      <c r="U80" s="69">
        <f t="shared" si="22"/>
        <v>611.16079999999977</v>
      </c>
      <c r="V80" s="69">
        <f t="shared" si="22"/>
        <v>641.72079999999971</v>
      </c>
      <c r="W80" s="69">
        <f t="shared" si="22"/>
        <v>672.28079999999966</v>
      </c>
      <c r="X80" s="69">
        <f t="shared" si="22"/>
        <v>702.8407999999996</v>
      </c>
      <c r="Y80" s="69">
        <f t="shared" si="22"/>
        <v>733.40079999999955</v>
      </c>
      <c r="Z80" s="69">
        <f t="shared" si="22"/>
        <v>763.96079999999949</v>
      </c>
      <c r="AA80" s="69">
        <f t="shared" si="22"/>
        <v>794.52079999999944</v>
      </c>
      <c r="AB80" s="9"/>
      <c r="AC80" s="9"/>
      <c r="AD80" s="9"/>
      <c r="AE80" s="9"/>
      <c r="AF80" s="9"/>
      <c r="AG80" s="9"/>
      <c r="AH80" s="9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</row>
    <row r="81" spans="1:70" s="2" customFormat="1" ht="15.95" customHeight="1" outlineLevel="2" x14ac:dyDescent="0.3">
      <c r="A81" s="162">
        <v>2</v>
      </c>
      <c r="B81" s="327" t="s">
        <v>590</v>
      </c>
      <c r="C81" s="162" t="s">
        <v>593</v>
      </c>
      <c r="D81" s="162" t="s">
        <v>594</v>
      </c>
      <c r="E81" s="327" t="s">
        <v>17</v>
      </c>
      <c r="F81" s="328" t="s">
        <v>17</v>
      </c>
      <c r="G81" s="329" t="s">
        <v>30</v>
      </c>
      <c r="H81" s="330">
        <v>4.4989999999999997</v>
      </c>
      <c r="I81" s="139">
        <v>1.2</v>
      </c>
      <c r="J81" s="331">
        <v>37</v>
      </c>
      <c r="K81" s="332">
        <f t="shared" si="21"/>
        <v>199.75559999999999</v>
      </c>
      <c r="L81" s="331">
        <f>(K81+19.98)</f>
        <v>219.73559999999998</v>
      </c>
      <c r="M81" s="331">
        <f t="shared" ref="M81:AE81" si="23">(L81+19.98)</f>
        <v>239.71559999999997</v>
      </c>
      <c r="N81" s="331">
        <f t="shared" si="23"/>
        <v>259.69559999999996</v>
      </c>
      <c r="O81" s="331">
        <f t="shared" si="23"/>
        <v>279.67559999999997</v>
      </c>
      <c r="P81" s="331">
        <f t="shared" si="23"/>
        <v>299.65559999999999</v>
      </c>
      <c r="Q81" s="331">
        <f t="shared" si="23"/>
        <v>319.63560000000001</v>
      </c>
      <c r="R81" s="331">
        <f t="shared" si="23"/>
        <v>339.61560000000003</v>
      </c>
      <c r="S81" s="331">
        <f t="shared" si="23"/>
        <v>359.59560000000005</v>
      </c>
      <c r="T81" s="331">
        <f t="shared" si="23"/>
        <v>379.57560000000007</v>
      </c>
      <c r="U81" s="331">
        <f t="shared" si="23"/>
        <v>399.55560000000008</v>
      </c>
      <c r="V81" s="331">
        <f t="shared" si="23"/>
        <v>419.5356000000001</v>
      </c>
      <c r="W81" s="331">
        <f t="shared" si="23"/>
        <v>439.51560000000012</v>
      </c>
      <c r="X81" s="331">
        <f t="shared" si="23"/>
        <v>459.49560000000014</v>
      </c>
      <c r="Y81" s="331">
        <f t="shared" si="23"/>
        <v>479.47560000000016</v>
      </c>
      <c r="Z81" s="331">
        <f t="shared" si="23"/>
        <v>499.45560000000017</v>
      </c>
      <c r="AA81" s="331">
        <f t="shared" si="23"/>
        <v>519.43560000000014</v>
      </c>
      <c r="AB81" s="331">
        <f t="shared" si="23"/>
        <v>539.41560000000015</v>
      </c>
      <c r="AC81" s="331">
        <f t="shared" si="23"/>
        <v>559.39560000000017</v>
      </c>
      <c r="AD81" s="331">
        <f t="shared" si="23"/>
        <v>579.37560000000019</v>
      </c>
      <c r="AE81" s="331">
        <f t="shared" si="23"/>
        <v>599.35560000000021</v>
      </c>
      <c r="AF81" s="331"/>
      <c r="AG81" s="331"/>
      <c r="AH81" s="331"/>
      <c r="AI81" s="141"/>
      <c r="AJ81" s="141"/>
      <c r="AK81" s="141"/>
      <c r="AL81" s="141"/>
      <c r="AM81" s="141"/>
      <c r="AN81" s="141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</row>
    <row r="82" spans="1:70" s="104" customFormat="1" ht="15.95" customHeight="1" outlineLevel="2" x14ac:dyDescent="0.3">
      <c r="A82" s="101"/>
      <c r="B82" s="102"/>
      <c r="C82" s="326" t="s">
        <v>601</v>
      </c>
      <c r="D82" s="326" t="s">
        <v>602</v>
      </c>
      <c r="E82" s="342" t="s">
        <v>43</v>
      </c>
      <c r="F82" s="342" t="s">
        <v>43</v>
      </c>
      <c r="G82" s="103" t="s">
        <v>30</v>
      </c>
      <c r="H82" s="343">
        <v>3.6720000000000002</v>
      </c>
      <c r="I82" s="323">
        <v>0.7</v>
      </c>
      <c r="J82" s="331">
        <v>37</v>
      </c>
      <c r="K82" s="332">
        <f t="shared" si="21"/>
        <v>95.104799999999997</v>
      </c>
      <c r="L82" s="315"/>
      <c r="M82" s="315"/>
      <c r="N82" s="315"/>
      <c r="O82" s="315"/>
      <c r="P82" s="315"/>
      <c r="Q82" s="315"/>
      <c r="R82" s="315"/>
      <c r="S82" s="315"/>
      <c r="T82" s="315"/>
      <c r="U82" s="315"/>
      <c r="V82" s="315"/>
      <c r="W82" s="315"/>
      <c r="X82" s="315"/>
      <c r="Y82" s="315"/>
      <c r="Z82" s="315"/>
      <c r="AA82" s="315"/>
      <c r="AB82" s="315"/>
      <c r="AC82" s="315"/>
      <c r="AD82" s="315"/>
      <c r="AE82" s="315"/>
      <c r="AF82" s="315"/>
      <c r="AG82" s="315"/>
      <c r="AH82" s="315"/>
      <c r="AI82" s="315"/>
      <c r="AJ82" s="315"/>
      <c r="AK82" s="315"/>
      <c r="AL82" s="315"/>
      <c r="AM82" s="315"/>
      <c r="AN82" s="315"/>
    </row>
    <row r="83" spans="1:70" s="104" customFormat="1" ht="15.95" customHeight="1" outlineLevel="2" x14ac:dyDescent="0.3">
      <c r="A83" s="101"/>
      <c r="B83" s="102"/>
      <c r="C83" s="326" t="s">
        <v>591</v>
      </c>
      <c r="D83" s="326" t="s">
        <v>592</v>
      </c>
      <c r="E83" s="342" t="s">
        <v>17</v>
      </c>
      <c r="F83" s="323" t="s">
        <v>17</v>
      </c>
      <c r="G83" s="103" t="s">
        <v>30</v>
      </c>
      <c r="H83" s="326">
        <v>7.7190000000000003</v>
      </c>
      <c r="I83" s="323">
        <v>1.2</v>
      </c>
      <c r="J83" s="331">
        <v>37</v>
      </c>
      <c r="K83" s="332">
        <f t="shared" si="21"/>
        <v>342.72360000000003</v>
      </c>
      <c r="L83" s="315"/>
      <c r="M83" s="315"/>
      <c r="N83" s="315"/>
      <c r="O83" s="315"/>
      <c r="P83" s="315"/>
      <c r="Q83" s="315"/>
      <c r="R83" s="315"/>
      <c r="S83" s="315"/>
      <c r="T83" s="315"/>
      <c r="U83" s="315"/>
      <c r="V83" s="315"/>
      <c r="W83" s="315"/>
      <c r="X83" s="315"/>
      <c r="Y83" s="315"/>
      <c r="Z83" s="315"/>
      <c r="AA83" s="315"/>
      <c r="AB83" s="315"/>
      <c r="AC83" s="315"/>
      <c r="AD83" s="315"/>
      <c r="AE83" s="315"/>
      <c r="AF83" s="315"/>
      <c r="AG83" s="315"/>
      <c r="AH83" s="315"/>
      <c r="AI83" s="315"/>
      <c r="AJ83" s="315"/>
      <c r="AK83" s="315"/>
      <c r="AL83" s="315"/>
      <c r="AM83" s="315"/>
      <c r="AN83" s="315"/>
    </row>
    <row r="84" spans="1:70" s="104" customFormat="1" ht="15.95" customHeight="1" outlineLevel="2" x14ac:dyDescent="0.3">
      <c r="A84" s="101"/>
      <c r="B84" s="102"/>
      <c r="C84" s="326" t="s">
        <v>595</v>
      </c>
      <c r="D84" s="326" t="s">
        <v>596</v>
      </c>
      <c r="E84" s="342" t="s">
        <v>17</v>
      </c>
      <c r="F84" s="323" t="s">
        <v>17</v>
      </c>
      <c r="G84" s="103" t="s">
        <v>30</v>
      </c>
      <c r="H84" s="326">
        <v>9.6980000000000004</v>
      </c>
      <c r="I84" s="323">
        <v>1.2</v>
      </c>
      <c r="J84" s="331">
        <v>37</v>
      </c>
      <c r="K84" s="332">
        <f t="shared" si="21"/>
        <v>430.59120000000001</v>
      </c>
      <c r="L84" s="315"/>
      <c r="M84" s="315"/>
      <c r="N84" s="315"/>
      <c r="O84" s="315"/>
      <c r="P84" s="315"/>
      <c r="Q84" s="315"/>
      <c r="R84" s="315"/>
      <c r="S84" s="315"/>
      <c r="T84" s="315"/>
      <c r="U84" s="315"/>
      <c r="V84" s="315"/>
      <c r="W84" s="315"/>
      <c r="X84" s="315"/>
      <c r="Y84" s="315"/>
      <c r="Z84" s="315"/>
      <c r="AA84" s="315"/>
      <c r="AB84" s="315"/>
      <c r="AC84" s="315"/>
      <c r="AD84" s="315"/>
      <c r="AE84" s="315"/>
      <c r="AF84" s="315"/>
      <c r="AG84" s="315"/>
      <c r="AH84" s="315"/>
      <c r="AI84" s="315"/>
      <c r="AJ84" s="315"/>
      <c r="AK84" s="315"/>
      <c r="AL84" s="315"/>
      <c r="AM84" s="315"/>
      <c r="AN84" s="315"/>
    </row>
    <row r="85" spans="1:70" s="104" customFormat="1" ht="15.95" customHeight="1" outlineLevel="2" x14ac:dyDescent="0.3">
      <c r="A85" s="101"/>
      <c r="B85" s="102"/>
      <c r="C85" s="326" t="s">
        <v>599</v>
      </c>
      <c r="D85" s="326" t="s">
        <v>600</v>
      </c>
      <c r="E85" s="342" t="s">
        <v>19</v>
      </c>
      <c r="F85" s="342" t="s">
        <v>19</v>
      </c>
      <c r="G85" s="103" t="s">
        <v>30</v>
      </c>
      <c r="H85" s="326">
        <v>16.945</v>
      </c>
      <c r="I85" s="323">
        <v>1.2</v>
      </c>
      <c r="J85" s="331">
        <v>37</v>
      </c>
      <c r="K85" s="332">
        <f t="shared" si="21"/>
        <v>752.35799999999995</v>
      </c>
      <c r="L85" s="315"/>
      <c r="M85" s="315"/>
      <c r="N85" s="315"/>
      <c r="O85" s="315"/>
      <c r="P85" s="315"/>
      <c r="Q85" s="315"/>
      <c r="R85" s="315"/>
      <c r="S85" s="315"/>
      <c r="T85" s="315"/>
      <c r="U85" s="315"/>
      <c r="V85" s="315"/>
      <c r="W85" s="315"/>
      <c r="X85" s="315"/>
      <c r="Y85" s="315"/>
      <c r="Z85" s="315"/>
      <c r="AA85" s="315"/>
      <c r="AB85" s="315"/>
      <c r="AC85" s="315"/>
      <c r="AD85" s="315"/>
      <c r="AE85" s="315"/>
      <c r="AF85" s="315"/>
      <c r="AG85" s="315"/>
      <c r="AH85" s="315"/>
      <c r="AI85" s="315"/>
      <c r="AJ85" s="315"/>
      <c r="AK85" s="315"/>
      <c r="AL85" s="315"/>
      <c r="AM85" s="315"/>
      <c r="AN85" s="315"/>
    </row>
    <row r="86" spans="1:70" s="2" customFormat="1" ht="15.95" customHeight="1" outlineLevel="1" x14ac:dyDescent="0.3">
      <c r="A86" s="333"/>
      <c r="B86" s="334" t="s">
        <v>802</v>
      </c>
      <c r="C86" s="333"/>
      <c r="D86" s="333"/>
      <c r="E86" s="335"/>
      <c r="F86" s="336"/>
      <c r="G86" s="337"/>
      <c r="H86" s="325">
        <f>SUBTOTAL(9,H80:H81)</f>
        <v>11.381</v>
      </c>
      <c r="I86" s="336"/>
      <c r="J86" s="338"/>
      <c r="K86" s="339"/>
      <c r="L86" s="338"/>
      <c r="M86" s="338"/>
      <c r="N86" s="340"/>
      <c r="O86" s="341"/>
      <c r="P86" s="341"/>
      <c r="Q86" s="341"/>
      <c r="R86" s="341"/>
      <c r="S86" s="341"/>
      <c r="T86" s="341"/>
      <c r="U86" s="341"/>
      <c r="V86" s="341"/>
      <c r="W86" s="341"/>
      <c r="X86" s="341"/>
      <c r="Y86" s="341"/>
      <c r="Z86" s="341"/>
      <c r="AA86" s="341"/>
      <c r="AB86" s="341"/>
      <c r="AC86" s="341"/>
      <c r="AD86" s="341"/>
      <c r="AE86" s="341"/>
      <c r="AF86" s="341"/>
      <c r="AG86" s="341"/>
      <c r="AH86" s="341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</row>
    <row r="87" spans="1:70" s="2" customFormat="1" ht="15.95" customHeight="1" outlineLevel="1" x14ac:dyDescent="0.3">
      <c r="A87" s="32"/>
      <c r="B87" s="47"/>
      <c r="C87" s="108"/>
      <c r="D87" s="289"/>
      <c r="E87" s="36"/>
      <c r="F87" s="175"/>
      <c r="G87" s="50"/>
      <c r="H87" s="130"/>
      <c r="I87" s="175"/>
      <c r="J87" s="68"/>
      <c r="K87" s="238"/>
      <c r="L87" s="68"/>
      <c r="M87" s="68"/>
      <c r="N87" s="1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</row>
    <row r="88" spans="1:70" s="2" customFormat="1" ht="15.95" customHeight="1" outlineLevel="1" x14ac:dyDescent="0.3">
      <c r="A88" s="32"/>
      <c r="B88" s="31"/>
      <c r="C88" s="108"/>
      <c r="D88" s="289"/>
      <c r="E88" s="36"/>
      <c r="F88" s="175"/>
      <c r="G88" s="50"/>
      <c r="H88" s="108"/>
      <c r="I88" s="175"/>
      <c r="J88" s="68"/>
      <c r="K88" s="238"/>
      <c r="L88" s="68"/>
      <c r="M88" s="68"/>
      <c r="N88" s="1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</row>
    <row r="89" spans="1:70" s="15" customFormat="1" ht="15.95" customHeight="1" outlineLevel="1" x14ac:dyDescent="0.3">
      <c r="A89" s="289"/>
      <c r="B89" s="31"/>
      <c r="C89" s="108"/>
      <c r="D89" s="289"/>
      <c r="E89" s="36"/>
      <c r="F89" s="175"/>
      <c r="G89" s="50"/>
      <c r="H89" s="108"/>
      <c r="I89" s="175"/>
      <c r="J89" s="68"/>
      <c r="K89" s="238"/>
      <c r="L89" s="68"/>
      <c r="M89" s="68"/>
      <c r="N89" s="1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</row>
    <row r="90" spans="1:70" s="4" customFormat="1" ht="15.95" customHeight="1" outlineLevel="1" x14ac:dyDescent="0.3">
      <c r="A90" s="290"/>
      <c r="B90" s="51"/>
      <c r="C90" s="110"/>
      <c r="D90" s="290"/>
      <c r="E90" s="33"/>
      <c r="F90" s="288"/>
      <c r="G90" s="287"/>
      <c r="H90" s="122"/>
      <c r="I90" s="55"/>
      <c r="J90" s="68"/>
      <c r="K90" s="238"/>
      <c r="L90" s="68"/>
      <c r="M90" s="68"/>
      <c r="N90" s="1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</row>
    <row r="91" spans="1:70" s="15" customFormat="1" ht="15.95" customHeight="1" outlineLevel="2" x14ac:dyDescent="0.3">
      <c r="A91" s="46">
        <v>1</v>
      </c>
      <c r="B91" s="43" t="s">
        <v>446</v>
      </c>
      <c r="C91" s="46" t="s">
        <v>390</v>
      </c>
      <c r="D91" s="290" t="s">
        <v>127</v>
      </c>
      <c r="E91" s="44" t="s">
        <v>21</v>
      </c>
      <c r="F91" s="175" t="s">
        <v>21</v>
      </c>
      <c r="G91" s="45" t="s">
        <v>30</v>
      </c>
      <c r="H91" s="46">
        <v>2.5910000000000002</v>
      </c>
      <c r="I91" s="55">
        <v>1.2</v>
      </c>
      <c r="J91" s="69">
        <v>40</v>
      </c>
      <c r="K91" s="238">
        <f t="shared" si="21"/>
        <v>124.36799999999999</v>
      </c>
      <c r="L91" s="69">
        <f>(K91+12.44)</f>
        <v>136.80799999999999</v>
      </c>
      <c r="M91" s="69">
        <f t="shared" ref="M91:AC91" si="24">(L91+12.44)</f>
        <v>149.24799999999999</v>
      </c>
      <c r="N91" s="69">
        <f t="shared" si="24"/>
        <v>161.68799999999999</v>
      </c>
      <c r="O91" s="69">
        <f t="shared" si="24"/>
        <v>174.12799999999999</v>
      </c>
      <c r="P91" s="69">
        <f t="shared" si="24"/>
        <v>186.56799999999998</v>
      </c>
      <c r="Q91" s="69">
        <f t="shared" si="24"/>
        <v>199.00799999999998</v>
      </c>
      <c r="R91" s="69">
        <f t="shared" si="24"/>
        <v>211.44799999999998</v>
      </c>
      <c r="S91" s="69">
        <f t="shared" si="24"/>
        <v>223.88799999999998</v>
      </c>
      <c r="T91" s="69">
        <f t="shared" si="24"/>
        <v>236.32799999999997</v>
      </c>
      <c r="U91" s="69">
        <f t="shared" si="24"/>
        <v>248.76799999999997</v>
      </c>
      <c r="V91" s="69">
        <f t="shared" si="24"/>
        <v>261.20799999999997</v>
      </c>
      <c r="W91" s="69">
        <f t="shared" si="24"/>
        <v>273.64799999999997</v>
      </c>
      <c r="X91" s="69">
        <f t="shared" si="24"/>
        <v>286.08799999999997</v>
      </c>
      <c r="Y91" s="69">
        <f t="shared" si="24"/>
        <v>298.52799999999996</v>
      </c>
      <c r="Z91" s="69">
        <f t="shared" si="24"/>
        <v>310.96799999999996</v>
      </c>
      <c r="AA91" s="69">
        <f t="shared" si="24"/>
        <v>323.40799999999996</v>
      </c>
      <c r="AB91" s="69">
        <f t="shared" si="24"/>
        <v>335.84799999999996</v>
      </c>
      <c r="AC91" s="69">
        <f t="shared" si="24"/>
        <v>348.28799999999995</v>
      </c>
      <c r="AD91" s="69"/>
      <c r="AE91" s="69"/>
      <c r="AF91" s="9"/>
      <c r="AG91" s="9"/>
      <c r="AH91" s="9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</row>
    <row r="92" spans="1:70" s="4" customFormat="1" ht="15.95" customHeight="1" outlineLevel="2" x14ac:dyDescent="0.3">
      <c r="A92" s="46">
        <v>2</v>
      </c>
      <c r="B92" s="43" t="s">
        <v>446</v>
      </c>
      <c r="C92" s="32" t="s">
        <v>621</v>
      </c>
      <c r="D92" s="32" t="s">
        <v>622</v>
      </c>
      <c r="E92" s="291"/>
      <c r="F92" s="55" t="s">
        <v>17</v>
      </c>
      <c r="G92" s="134" t="s">
        <v>14</v>
      </c>
      <c r="H92" s="119">
        <v>1.8</v>
      </c>
      <c r="I92" s="55">
        <v>1.2</v>
      </c>
      <c r="J92" s="69">
        <v>40</v>
      </c>
      <c r="K92" s="238">
        <f t="shared" si="21"/>
        <v>86.4</v>
      </c>
      <c r="L92" s="69">
        <f>(K92+8.64)</f>
        <v>95.04</v>
      </c>
      <c r="M92" s="69">
        <f t="shared" ref="M92:AB92" si="25">(L92+8.64)</f>
        <v>103.68</v>
      </c>
      <c r="N92" s="69">
        <f t="shared" si="25"/>
        <v>112.32000000000001</v>
      </c>
      <c r="O92" s="69">
        <f t="shared" si="25"/>
        <v>120.96000000000001</v>
      </c>
      <c r="P92" s="69">
        <f t="shared" si="25"/>
        <v>129.60000000000002</v>
      </c>
      <c r="Q92" s="69">
        <f t="shared" si="25"/>
        <v>138.24</v>
      </c>
      <c r="R92" s="69">
        <f t="shared" si="25"/>
        <v>146.88</v>
      </c>
      <c r="S92" s="69">
        <f t="shared" si="25"/>
        <v>155.51999999999998</v>
      </c>
      <c r="T92" s="69">
        <f t="shared" si="25"/>
        <v>164.15999999999997</v>
      </c>
      <c r="U92" s="69">
        <f t="shared" si="25"/>
        <v>172.79999999999995</v>
      </c>
      <c r="V92" s="69">
        <f t="shared" si="25"/>
        <v>181.43999999999994</v>
      </c>
      <c r="W92" s="69">
        <f t="shared" si="25"/>
        <v>190.07999999999993</v>
      </c>
      <c r="X92" s="69">
        <f t="shared" si="25"/>
        <v>198.71999999999991</v>
      </c>
      <c r="Y92" s="69">
        <f t="shared" si="25"/>
        <v>207.3599999999999</v>
      </c>
      <c r="Z92" s="69">
        <f t="shared" si="25"/>
        <v>215.99999999999989</v>
      </c>
      <c r="AA92" s="69">
        <f t="shared" si="25"/>
        <v>224.63999999999987</v>
      </c>
      <c r="AB92" s="69">
        <f t="shared" si="25"/>
        <v>233.27999999999986</v>
      </c>
      <c r="AC92" s="69"/>
      <c r="AD92" s="69"/>
      <c r="AE92" s="69"/>
      <c r="AF92" s="9"/>
      <c r="AG92" s="9"/>
      <c r="AH92" s="9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</row>
    <row r="93" spans="1:70" s="4" customFormat="1" ht="15.95" customHeight="1" outlineLevel="2" x14ac:dyDescent="0.3">
      <c r="A93" s="46">
        <v>3</v>
      </c>
      <c r="B93" s="156" t="s">
        <v>446</v>
      </c>
      <c r="C93" s="32" t="s">
        <v>618</v>
      </c>
      <c r="D93" s="157" t="s">
        <v>41</v>
      </c>
      <c r="E93" s="291"/>
      <c r="F93" s="288" t="s">
        <v>17</v>
      </c>
      <c r="G93" s="158" t="s">
        <v>14</v>
      </c>
      <c r="H93" s="32">
        <v>2.0379999999999998</v>
      </c>
      <c r="I93" s="55">
        <v>1.2</v>
      </c>
      <c r="J93" s="69">
        <v>40</v>
      </c>
      <c r="K93" s="238">
        <f t="shared" si="21"/>
        <v>97.823999999999984</v>
      </c>
      <c r="L93" s="69">
        <f>(K93+9.78)</f>
        <v>107.60399999999998</v>
      </c>
      <c r="M93" s="69">
        <f t="shared" ref="M93:Y93" si="26">(L93+9.78)</f>
        <v>117.38399999999999</v>
      </c>
      <c r="N93" s="69">
        <f t="shared" si="26"/>
        <v>127.16399999999999</v>
      </c>
      <c r="O93" s="69">
        <f t="shared" si="26"/>
        <v>136.94399999999999</v>
      </c>
      <c r="P93" s="69">
        <f t="shared" si="26"/>
        <v>146.72399999999999</v>
      </c>
      <c r="Q93" s="69">
        <f t="shared" si="26"/>
        <v>156.50399999999999</v>
      </c>
      <c r="R93" s="69">
        <f t="shared" si="26"/>
        <v>166.28399999999999</v>
      </c>
      <c r="S93" s="69">
        <f t="shared" si="26"/>
        <v>176.06399999999999</v>
      </c>
      <c r="T93" s="69">
        <f t="shared" si="26"/>
        <v>185.84399999999999</v>
      </c>
      <c r="U93" s="69">
        <f t="shared" si="26"/>
        <v>195.624</v>
      </c>
      <c r="V93" s="69">
        <f t="shared" si="26"/>
        <v>205.404</v>
      </c>
      <c r="W93" s="69">
        <f t="shared" si="26"/>
        <v>215.184</v>
      </c>
      <c r="X93" s="69">
        <f t="shared" si="26"/>
        <v>224.964</v>
      </c>
      <c r="Y93" s="69">
        <f t="shared" si="26"/>
        <v>234.744</v>
      </c>
      <c r="Z93" s="69"/>
      <c r="AA93" s="69"/>
      <c r="AB93" s="69"/>
      <c r="AC93" s="69"/>
      <c r="AD93" s="69"/>
      <c r="AE93" s="69"/>
      <c r="AF93" s="9"/>
      <c r="AG93" s="9"/>
      <c r="AH93" s="9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</row>
    <row r="94" spans="1:70" s="4" customFormat="1" ht="15.95" customHeight="1" outlineLevel="2" x14ac:dyDescent="0.3">
      <c r="A94" s="46">
        <v>4</v>
      </c>
      <c r="B94" s="156" t="s">
        <v>446</v>
      </c>
      <c r="C94" s="32" t="s">
        <v>623</v>
      </c>
      <c r="D94" s="159" t="s">
        <v>624</v>
      </c>
      <c r="E94" s="291"/>
      <c r="F94" s="288" t="s">
        <v>21</v>
      </c>
      <c r="G94" s="160" t="s">
        <v>14</v>
      </c>
      <c r="H94" s="162">
        <v>1.899</v>
      </c>
      <c r="I94" s="55">
        <v>1.2</v>
      </c>
      <c r="J94" s="69">
        <v>40</v>
      </c>
      <c r="K94" s="238">
        <f t="shared" si="21"/>
        <v>91.152000000000001</v>
      </c>
      <c r="L94" s="69">
        <f>(K94+9.12)</f>
        <v>100.27200000000001</v>
      </c>
      <c r="M94" s="69">
        <f t="shared" ref="M94:AE94" si="27">(L94+9.12)</f>
        <v>109.39200000000001</v>
      </c>
      <c r="N94" s="69">
        <f t="shared" si="27"/>
        <v>118.51200000000001</v>
      </c>
      <c r="O94" s="69">
        <f t="shared" si="27"/>
        <v>127.63200000000002</v>
      </c>
      <c r="P94" s="69">
        <f t="shared" si="27"/>
        <v>136.75200000000001</v>
      </c>
      <c r="Q94" s="69">
        <f t="shared" si="27"/>
        <v>145.87200000000001</v>
      </c>
      <c r="R94" s="69">
        <f t="shared" si="27"/>
        <v>154.99200000000002</v>
      </c>
      <c r="S94" s="69">
        <f t="shared" si="27"/>
        <v>164.11200000000002</v>
      </c>
      <c r="T94" s="69">
        <f t="shared" si="27"/>
        <v>173.23200000000003</v>
      </c>
      <c r="U94" s="69">
        <f t="shared" si="27"/>
        <v>182.35200000000003</v>
      </c>
      <c r="V94" s="69">
        <f t="shared" si="27"/>
        <v>191.47200000000004</v>
      </c>
      <c r="W94" s="69">
        <f t="shared" si="27"/>
        <v>200.59200000000004</v>
      </c>
      <c r="X94" s="69">
        <f t="shared" si="27"/>
        <v>209.71200000000005</v>
      </c>
      <c r="Y94" s="69">
        <f t="shared" si="27"/>
        <v>218.83200000000005</v>
      </c>
      <c r="Z94" s="69">
        <f t="shared" si="27"/>
        <v>227.95200000000006</v>
      </c>
      <c r="AA94" s="69">
        <f t="shared" si="27"/>
        <v>237.07200000000006</v>
      </c>
      <c r="AB94" s="69">
        <f t="shared" si="27"/>
        <v>246.19200000000006</v>
      </c>
      <c r="AC94" s="69">
        <f t="shared" si="27"/>
        <v>255.31200000000007</v>
      </c>
      <c r="AD94" s="69">
        <f t="shared" si="27"/>
        <v>264.43200000000007</v>
      </c>
      <c r="AE94" s="69">
        <f t="shared" si="27"/>
        <v>273.55200000000008</v>
      </c>
      <c r="AF94" s="9"/>
      <c r="AG94" s="9"/>
      <c r="AH94" s="9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</row>
    <row r="95" spans="1:70" s="4" customFormat="1" ht="15.95" customHeight="1" outlineLevel="2" x14ac:dyDescent="0.3">
      <c r="A95" s="46">
        <v>5</v>
      </c>
      <c r="B95" s="156" t="s">
        <v>446</v>
      </c>
      <c r="C95" s="32" t="s">
        <v>619</v>
      </c>
      <c r="D95" s="157" t="s">
        <v>620</v>
      </c>
      <c r="E95" s="291"/>
      <c r="F95" s="288" t="s">
        <v>17</v>
      </c>
      <c r="G95" s="160" t="s">
        <v>14</v>
      </c>
      <c r="H95" s="119">
        <v>1.96</v>
      </c>
      <c r="I95" s="55">
        <v>1.2</v>
      </c>
      <c r="J95" s="69">
        <v>40</v>
      </c>
      <c r="K95" s="238">
        <f t="shared" si="21"/>
        <v>94.08</v>
      </c>
      <c r="L95" s="69">
        <f>(K95+9.41)</f>
        <v>103.49</v>
      </c>
      <c r="M95" s="69">
        <f t="shared" ref="M95:Y95" si="28">(L95+9.41)</f>
        <v>112.89999999999999</v>
      </c>
      <c r="N95" s="69">
        <f t="shared" si="28"/>
        <v>122.30999999999999</v>
      </c>
      <c r="O95" s="69">
        <f t="shared" si="28"/>
        <v>131.72</v>
      </c>
      <c r="P95" s="69">
        <f t="shared" si="28"/>
        <v>141.13</v>
      </c>
      <c r="Q95" s="69">
        <f t="shared" si="28"/>
        <v>150.54</v>
      </c>
      <c r="R95" s="69">
        <f t="shared" si="28"/>
        <v>159.94999999999999</v>
      </c>
      <c r="S95" s="69">
        <f t="shared" si="28"/>
        <v>169.35999999999999</v>
      </c>
      <c r="T95" s="69">
        <f t="shared" si="28"/>
        <v>178.76999999999998</v>
      </c>
      <c r="U95" s="69">
        <f t="shared" si="28"/>
        <v>188.17999999999998</v>
      </c>
      <c r="V95" s="69">
        <f t="shared" si="28"/>
        <v>197.58999999999997</v>
      </c>
      <c r="W95" s="69">
        <f t="shared" si="28"/>
        <v>206.99999999999997</v>
      </c>
      <c r="X95" s="69">
        <f t="shared" si="28"/>
        <v>216.40999999999997</v>
      </c>
      <c r="Y95" s="69">
        <f t="shared" si="28"/>
        <v>225.81999999999996</v>
      </c>
      <c r="Z95" s="69"/>
      <c r="AA95" s="69"/>
      <c r="AB95" s="69"/>
      <c r="AC95" s="69"/>
      <c r="AD95" s="69"/>
      <c r="AE95" s="69"/>
      <c r="AF95" s="9"/>
      <c r="AG95" s="9"/>
      <c r="AH95" s="9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</row>
    <row r="96" spans="1:70" s="4" customFormat="1" ht="15.95" customHeight="1" outlineLevel="2" x14ac:dyDescent="0.3">
      <c r="A96" s="46">
        <v>6</v>
      </c>
      <c r="B96" s="156" t="s">
        <v>446</v>
      </c>
      <c r="C96" s="109" t="s">
        <v>164</v>
      </c>
      <c r="D96" s="170" t="s">
        <v>34</v>
      </c>
      <c r="E96" s="291" t="s">
        <v>35</v>
      </c>
      <c r="F96" s="34" t="s">
        <v>21</v>
      </c>
      <c r="G96" s="171" t="s">
        <v>107</v>
      </c>
      <c r="H96" s="290">
        <v>5.7480000000000002</v>
      </c>
      <c r="I96" s="55">
        <v>1.2</v>
      </c>
      <c r="J96" s="69">
        <v>40</v>
      </c>
      <c r="K96" s="238">
        <f t="shared" si="21"/>
        <v>275.904</v>
      </c>
      <c r="L96" s="69">
        <f>(K96+27.59)</f>
        <v>303.49399999999997</v>
      </c>
      <c r="M96" s="69">
        <f t="shared" ref="M96:W96" si="29">(L96+27.59)</f>
        <v>331.08399999999995</v>
      </c>
      <c r="N96" s="69">
        <f t="shared" si="29"/>
        <v>358.67399999999992</v>
      </c>
      <c r="O96" s="69">
        <f t="shared" si="29"/>
        <v>386.2639999999999</v>
      </c>
      <c r="P96" s="69">
        <f t="shared" si="29"/>
        <v>413.85399999999987</v>
      </c>
      <c r="Q96" s="69">
        <f t="shared" si="29"/>
        <v>441.44399999999985</v>
      </c>
      <c r="R96" s="69">
        <f t="shared" si="29"/>
        <v>469.03399999999982</v>
      </c>
      <c r="S96" s="69">
        <f t="shared" si="29"/>
        <v>496.6239999999998</v>
      </c>
      <c r="T96" s="69">
        <f t="shared" si="29"/>
        <v>524.21399999999983</v>
      </c>
      <c r="U96" s="69">
        <f t="shared" si="29"/>
        <v>551.80399999999986</v>
      </c>
      <c r="V96" s="69">
        <f t="shared" si="29"/>
        <v>579.39399999999989</v>
      </c>
      <c r="W96" s="69">
        <f t="shared" si="29"/>
        <v>606.98399999999992</v>
      </c>
      <c r="X96" s="69"/>
      <c r="Y96" s="69"/>
      <c r="Z96" s="69"/>
      <c r="AA96" s="69"/>
      <c r="AB96" s="69"/>
      <c r="AC96" s="69"/>
      <c r="AD96" s="69"/>
      <c r="AE96" s="69"/>
      <c r="AF96" s="9"/>
      <c r="AG96" s="9"/>
      <c r="AH96" s="9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</row>
    <row r="97" spans="1:70" s="4" customFormat="1" ht="15.95" customHeight="1" outlineLevel="2" thickBot="1" x14ac:dyDescent="0.35">
      <c r="A97" s="46">
        <v>7</v>
      </c>
      <c r="B97" s="156" t="s">
        <v>446</v>
      </c>
      <c r="C97" s="109" t="s">
        <v>799</v>
      </c>
      <c r="D97" s="170" t="s">
        <v>530</v>
      </c>
      <c r="E97" s="291"/>
      <c r="F97" s="288" t="s">
        <v>17</v>
      </c>
      <c r="G97" s="160" t="s">
        <v>14</v>
      </c>
      <c r="H97" s="120">
        <v>6</v>
      </c>
      <c r="I97" s="55">
        <v>1.2</v>
      </c>
      <c r="J97" s="69">
        <v>40</v>
      </c>
      <c r="K97" s="238">
        <f t="shared" si="21"/>
        <v>288</v>
      </c>
      <c r="L97" s="69">
        <f>(K97+28.8)</f>
        <v>316.8</v>
      </c>
      <c r="M97" s="69">
        <f t="shared" ref="M97:W97" si="30">(L97+28.8)</f>
        <v>345.6</v>
      </c>
      <c r="N97" s="69">
        <f t="shared" si="30"/>
        <v>374.40000000000003</v>
      </c>
      <c r="O97" s="69">
        <f t="shared" si="30"/>
        <v>403.20000000000005</v>
      </c>
      <c r="P97" s="69">
        <f t="shared" si="30"/>
        <v>432.00000000000006</v>
      </c>
      <c r="Q97" s="69">
        <f t="shared" si="30"/>
        <v>460.80000000000007</v>
      </c>
      <c r="R97" s="69">
        <f t="shared" si="30"/>
        <v>489.60000000000008</v>
      </c>
      <c r="S97" s="69">
        <f t="shared" si="30"/>
        <v>518.40000000000009</v>
      </c>
      <c r="T97" s="69">
        <f t="shared" si="30"/>
        <v>547.20000000000005</v>
      </c>
      <c r="U97" s="69">
        <f t="shared" si="30"/>
        <v>576</v>
      </c>
      <c r="V97" s="69">
        <f t="shared" si="30"/>
        <v>604.79999999999995</v>
      </c>
      <c r="W97" s="69">
        <f t="shared" si="30"/>
        <v>633.59999999999991</v>
      </c>
      <c r="X97" s="69"/>
      <c r="Y97" s="69"/>
      <c r="Z97" s="69"/>
      <c r="AA97" s="69"/>
      <c r="AB97" s="69"/>
      <c r="AC97" s="69"/>
      <c r="AD97" s="69"/>
      <c r="AE97" s="69"/>
      <c r="AF97" s="9"/>
      <c r="AG97" s="9"/>
      <c r="AH97" s="9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</row>
    <row r="98" spans="1:70" s="15" customFormat="1" ht="15.95" customHeight="1" outlineLevel="2" thickBot="1" x14ac:dyDescent="0.35">
      <c r="A98" s="344"/>
      <c r="B98" s="201"/>
      <c r="C98" s="309" t="s">
        <v>529</v>
      </c>
      <c r="D98" s="309" t="s">
        <v>34</v>
      </c>
      <c r="E98" s="310" t="s">
        <v>43</v>
      </c>
      <c r="F98" s="316" t="s">
        <v>43</v>
      </c>
      <c r="G98" s="345" t="s">
        <v>14</v>
      </c>
      <c r="H98" s="309">
        <v>3.4449999999999998</v>
      </c>
      <c r="I98" s="346">
        <v>0.7</v>
      </c>
      <c r="J98" s="69">
        <v>40</v>
      </c>
      <c r="K98" s="312">
        <f t="shared" si="21"/>
        <v>96.46</v>
      </c>
      <c r="L98" s="315"/>
      <c r="M98" s="315"/>
      <c r="N98" s="315"/>
      <c r="O98" s="315"/>
      <c r="P98" s="315"/>
      <c r="Q98" s="315"/>
      <c r="R98" s="315"/>
      <c r="S98" s="315"/>
      <c r="T98" s="315"/>
      <c r="U98" s="315"/>
      <c r="V98" s="315"/>
      <c r="W98" s="315"/>
      <c r="X98" s="315"/>
      <c r="Y98" s="315"/>
      <c r="Z98" s="315"/>
      <c r="AA98" s="315"/>
      <c r="AB98" s="315"/>
      <c r="AC98" s="315"/>
      <c r="AD98" s="315"/>
      <c r="AE98" s="315"/>
      <c r="AF98" s="104"/>
      <c r="AG98" s="104"/>
      <c r="AH98" s="104"/>
    </row>
    <row r="99" spans="1:70" s="15" customFormat="1" ht="15.95" customHeight="1" outlineLevel="2" thickBot="1" x14ac:dyDescent="0.35">
      <c r="A99" s="344"/>
      <c r="B99" s="201"/>
      <c r="C99" s="313" t="s">
        <v>527</v>
      </c>
      <c r="D99" s="313" t="s">
        <v>528</v>
      </c>
      <c r="E99" s="314" t="s">
        <v>17</v>
      </c>
      <c r="F99" s="323" t="s">
        <v>17</v>
      </c>
      <c r="G99" s="345" t="s">
        <v>14</v>
      </c>
      <c r="H99" s="313">
        <v>3.3410000000000002</v>
      </c>
      <c r="I99" s="346">
        <v>1.2</v>
      </c>
      <c r="J99" s="69">
        <v>40</v>
      </c>
      <c r="K99" s="312">
        <f t="shared" si="21"/>
        <v>160.36799999999999</v>
      </c>
      <c r="L99" s="315"/>
      <c r="M99" s="315"/>
      <c r="N99" s="315"/>
      <c r="O99" s="315"/>
      <c r="P99" s="315"/>
      <c r="Q99" s="315"/>
      <c r="R99" s="315"/>
      <c r="S99" s="315"/>
      <c r="T99" s="315"/>
      <c r="U99" s="315"/>
      <c r="V99" s="315"/>
      <c r="W99" s="315"/>
      <c r="X99" s="315"/>
      <c r="Y99" s="315"/>
      <c r="Z99" s="315"/>
      <c r="AA99" s="315"/>
      <c r="AB99" s="315"/>
      <c r="AC99" s="315"/>
      <c r="AD99" s="315"/>
      <c r="AE99" s="315"/>
      <c r="AF99" s="104"/>
      <c r="AG99" s="104"/>
      <c r="AH99" s="104"/>
    </row>
    <row r="100" spans="1:70" s="4" customFormat="1" ht="15.95" customHeight="1" outlineLevel="1" x14ac:dyDescent="0.3">
      <c r="A100" s="46"/>
      <c r="B100" s="206" t="s">
        <v>802</v>
      </c>
      <c r="C100" s="109"/>
      <c r="D100" s="170"/>
      <c r="E100" s="291"/>
      <c r="F100" s="207"/>
      <c r="G100" s="208"/>
      <c r="H100" s="131">
        <f>SUM(H91:H97)</f>
        <v>22.036000000000001</v>
      </c>
      <c r="I100" s="207"/>
      <c r="J100" s="68"/>
      <c r="K100" s="238"/>
      <c r="L100" s="68"/>
      <c r="M100" s="68"/>
      <c r="N100" s="1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</row>
    <row r="101" spans="1:70" s="4" customFormat="1" ht="15.95" customHeight="1" outlineLevel="1" x14ac:dyDescent="0.3">
      <c r="A101" s="46"/>
      <c r="B101" s="47"/>
      <c r="C101" s="109"/>
      <c r="D101" s="290"/>
      <c r="E101" s="291"/>
      <c r="F101" s="129"/>
      <c r="G101" s="129"/>
      <c r="H101" s="131"/>
      <c r="I101" s="129"/>
      <c r="J101" s="68"/>
      <c r="K101" s="238"/>
      <c r="L101" s="68"/>
      <c r="M101" s="68"/>
      <c r="N101" s="1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</row>
    <row r="102" spans="1:70" s="4" customFormat="1" ht="15.95" customHeight="1" outlineLevel="1" x14ac:dyDescent="0.3">
      <c r="A102" s="290"/>
      <c r="B102" s="47"/>
      <c r="C102" s="109"/>
      <c r="D102" s="290"/>
      <c r="E102" s="291"/>
      <c r="F102" s="287"/>
      <c r="G102" s="287"/>
      <c r="H102" s="290"/>
      <c r="I102" s="54"/>
      <c r="J102" s="68"/>
      <c r="K102" s="238"/>
      <c r="L102" s="68"/>
      <c r="M102" s="68"/>
      <c r="N102" s="1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</row>
    <row r="103" spans="1:70" s="4" customFormat="1" ht="15.95" customHeight="1" outlineLevel="1" x14ac:dyDescent="0.3">
      <c r="A103" s="290"/>
      <c r="B103" s="51"/>
      <c r="C103" s="110"/>
      <c r="D103" s="290"/>
      <c r="E103" s="33"/>
      <c r="F103" s="288"/>
      <c r="G103" s="287"/>
      <c r="H103" s="122"/>
      <c r="I103" s="55"/>
      <c r="J103" s="68"/>
      <c r="K103" s="238"/>
      <c r="L103" s="68"/>
      <c r="M103" s="68"/>
      <c r="N103" s="1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</row>
    <row r="104" spans="1:70" s="4" customFormat="1" ht="15.95" customHeight="1" outlineLevel="1" x14ac:dyDescent="0.3">
      <c r="A104" s="290"/>
      <c r="B104" s="51"/>
      <c r="C104" s="110"/>
      <c r="D104" s="290"/>
      <c r="E104" s="33"/>
      <c r="F104" s="288"/>
      <c r="G104" s="287"/>
      <c r="H104" s="122"/>
      <c r="I104" s="55"/>
      <c r="J104" s="68"/>
      <c r="K104" s="238"/>
      <c r="L104" s="68"/>
      <c r="M104" s="68"/>
      <c r="N104" s="1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</row>
    <row r="105" spans="1:70" s="4" customFormat="1" ht="15.95" customHeight="1" outlineLevel="2" x14ac:dyDescent="0.3">
      <c r="A105" s="290">
        <v>1</v>
      </c>
      <c r="B105" s="287" t="s">
        <v>445</v>
      </c>
      <c r="C105" s="46" t="s">
        <v>238</v>
      </c>
      <c r="D105" s="290" t="s">
        <v>397</v>
      </c>
      <c r="E105" s="44" t="s">
        <v>11</v>
      </c>
      <c r="F105" s="42" t="s">
        <v>11</v>
      </c>
      <c r="G105" s="43" t="s">
        <v>30</v>
      </c>
      <c r="H105" s="121">
        <v>2</v>
      </c>
      <c r="I105" s="55">
        <v>1.2</v>
      </c>
      <c r="J105" s="69">
        <v>47</v>
      </c>
      <c r="K105" s="238">
        <f t="shared" si="21"/>
        <v>112.8</v>
      </c>
      <c r="L105" s="69">
        <f>(K105+11.28)</f>
        <v>124.08</v>
      </c>
      <c r="M105" s="69">
        <f t="shared" ref="M105:AA105" si="31">(L105+11.28)</f>
        <v>135.35999999999999</v>
      </c>
      <c r="N105" s="69">
        <f t="shared" si="31"/>
        <v>146.63999999999999</v>
      </c>
      <c r="O105" s="69">
        <f t="shared" si="31"/>
        <v>157.91999999999999</v>
      </c>
      <c r="P105" s="69">
        <f t="shared" si="31"/>
        <v>169.2</v>
      </c>
      <c r="Q105" s="69">
        <f t="shared" si="31"/>
        <v>180.48</v>
      </c>
      <c r="R105" s="69">
        <f t="shared" si="31"/>
        <v>191.76</v>
      </c>
      <c r="S105" s="69">
        <f t="shared" si="31"/>
        <v>203.04</v>
      </c>
      <c r="T105" s="69">
        <f t="shared" si="31"/>
        <v>214.32</v>
      </c>
      <c r="U105" s="69">
        <f t="shared" si="31"/>
        <v>225.6</v>
      </c>
      <c r="V105" s="69">
        <f t="shared" si="31"/>
        <v>236.88</v>
      </c>
      <c r="W105" s="69">
        <f t="shared" si="31"/>
        <v>248.16</v>
      </c>
      <c r="X105" s="69">
        <f t="shared" si="31"/>
        <v>259.44</v>
      </c>
      <c r="Y105" s="69">
        <f t="shared" si="31"/>
        <v>270.71999999999997</v>
      </c>
      <c r="Z105" s="69">
        <f t="shared" si="31"/>
        <v>281.99999999999994</v>
      </c>
      <c r="AA105" s="69">
        <f t="shared" si="31"/>
        <v>293.27999999999992</v>
      </c>
      <c r="AB105" s="69"/>
      <c r="AC105" s="69"/>
      <c r="AD105" s="69"/>
      <c r="AE105" s="69"/>
      <c r="AF105" s="69"/>
      <c r="AG105" s="69"/>
      <c r="AH105" s="9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</row>
    <row r="106" spans="1:70" s="4" customFormat="1" ht="15.95" customHeight="1" outlineLevel="2" x14ac:dyDescent="0.3">
      <c r="A106" s="290">
        <v>2</v>
      </c>
      <c r="B106" s="287" t="s">
        <v>445</v>
      </c>
      <c r="C106" s="46" t="s">
        <v>239</v>
      </c>
      <c r="D106" s="290" t="s">
        <v>45</v>
      </c>
      <c r="E106" s="44" t="s">
        <v>11</v>
      </c>
      <c r="F106" s="42" t="s">
        <v>11</v>
      </c>
      <c r="G106" s="43" t="s">
        <v>30</v>
      </c>
      <c r="H106" s="46">
        <v>0.68400000000000005</v>
      </c>
      <c r="I106" s="62">
        <v>1</v>
      </c>
      <c r="J106" s="69">
        <v>47</v>
      </c>
      <c r="K106" s="238">
        <f t="shared" si="21"/>
        <v>32.148000000000003</v>
      </c>
      <c r="L106" s="69">
        <f>(K106+3.22)</f>
        <v>35.368000000000002</v>
      </c>
      <c r="M106" s="69">
        <f t="shared" ref="M106:AA106" si="32">(L106+3.22)</f>
        <v>38.588000000000001</v>
      </c>
      <c r="N106" s="69">
        <f t="shared" si="32"/>
        <v>41.808</v>
      </c>
      <c r="O106" s="69">
        <f t="shared" si="32"/>
        <v>45.027999999999999</v>
      </c>
      <c r="P106" s="69">
        <f t="shared" si="32"/>
        <v>48.247999999999998</v>
      </c>
      <c r="Q106" s="69">
        <f t="shared" si="32"/>
        <v>51.467999999999996</v>
      </c>
      <c r="R106" s="69">
        <f t="shared" si="32"/>
        <v>54.687999999999995</v>
      </c>
      <c r="S106" s="69">
        <f t="shared" si="32"/>
        <v>57.907999999999994</v>
      </c>
      <c r="T106" s="69">
        <f t="shared" si="32"/>
        <v>61.127999999999993</v>
      </c>
      <c r="U106" s="69">
        <f t="shared" si="32"/>
        <v>64.347999999999999</v>
      </c>
      <c r="V106" s="69">
        <f t="shared" si="32"/>
        <v>67.567999999999998</v>
      </c>
      <c r="W106" s="69">
        <f t="shared" si="32"/>
        <v>70.787999999999997</v>
      </c>
      <c r="X106" s="69">
        <f t="shared" si="32"/>
        <v>74.007999999999996</v>
      </c>
      <c r="Y106" s="69">
        <f t="shared" si="32"/>
        <v>77.227999999999994</v>
      </c>
      <c r="Z106" s="69">
        <f t="shared" si="32"/>
        <v>80.447999999999993</v>
      </c>
      <c r="AA106" s="69">
        <f t="shared" si="32"/>
        <v>83.667999999999992</v>
      </c>
      <c r="AB106" s="69"/>
      <c r="AC106" s="69"/>
      <c r="AD106" s="69"/>
      <c r="AE106" s="69"/>
      <c r="AF106" s="69"/>
      <c r="AG106" s="69"/>
      <c r="AH106" s="9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</row>
    <row r="107" spans="1:70" s="21" customFormat="1" ht="15.95" customHeight="1" outlineLevel="2" x14ac:dyDescent="0.3">
      <c r="A107" s="87">
        <v>3</v>
      </c>
      <c r="B107" s="85" t="s">
        <v>445</v>
      </c>
      <c r="C107" s="151" t="s">
        <v>149</v>
      </c>
      <c r="D107" s="87" t="s">
        <v>108</v>
      </c>
      <c r="E107" s="84" t="s">
        <v>19</v>
      </c>
      <c r="F107" s="76" t="s">
        <v>19</v>
      </c>
      <c r="G107" s="95" t="s">
        <v>30</v>
      </c>
      <c r="H107" s="152">
        <v>2.6360000000000001</v>
      </c>
      <c r="I107" s="367">
        <v>0.7</v>
      </c>
      <c r="J107" s="75">
        <v>47</v>
      </c>
      <c r="K107" s="306">
        <f t="shared" si="21"/>
        <v>86.724400000000003</v>
      </c>
      <c r="L107" s="75">
        <f>(K107+8.67)</f>
        <v>95.394400000000005</v>
      </c>
      <c r="M107" s="75">
        <f t="shared" ref="M107:AA107" si="33">(L107+8.67)</f>
        <v>104.06440000000001</v>
      </c>
      <c r="N107" s="75">
        <f t="shared" si="33"/>
        <v>112.73440000000001</v>
      </c>
      <c r="O107" s="75">
        <f t="shared" si="33"/>
        <v>121.40440000000001</v>
      </c>
      <c r="P107" s="75">
        <f t="shared" si="33"/>
        <v>130.0744</v>
      </c>
      <c r="Q107" s="75">
        <f t="shared" si="33"/>
        <v>138.74439999999998</v>
      </c>
      <c r="R107" s="75">
        <f t="shared" si="33"/>
        <v>147.41439999999997</v>
      </c>
      <c r="S107" s="75">
        <f t="shared" si="33"/>
        <v>156.08439999999996</v>
      </c>
      <c r="T107" s="75">
        <f t="shared" si="33"/>
        <v>164.75439999999995</v>
      </c>
      <c r="U107" s="75">
        <f t="shared" si="33"/>
        <v>173.42439999999993</v>
      </c>
      <c r="V107" s="75">
        <f t="shared" si="33"/>
        <v>182.09439999999992</v>
      </c>
      <c r="W107" s="75">
        <f t="shared" si="33"/>
        <v>190.76439999999991</v>
      </c>
      <c r="X107" s="75">
        <f t="shared" si="33"/>
        <v>199.4343999999999</v>
      </c>
      <c r="Y107" s="75">
        <f t="shared" si="33"/>
        <v>208.10439999999988</v>
      </c>
      <c r="Z107" s="75">
        <f t="shared" si="33"/>
        <v>216.77439999999987</v>
      </c>
      <c r="AA107" s="75">
        <f t="shared" si="33"/>
        <v>225.44439999999986</v>
      </c>
      <c r="AB107" s="75"/>
      <c r="AC107" s="75"/>
      <c r="AD107" s="75"/>
      <c r="AE107" s="75"/>
      <c r="AF107" s="75"/>
      <c r="AG107" s="75"/>
      <c r="AH107" s="308"/>
    </row>
    <row r="108" spans="1:70" s="4" customFormat="1" ht="15.95" customHeight="1" outlineLevel="2" x14ac:dyDescent="0.3">
      <c r="A108" s="290">
        <v>4</v>
      </c>
      <c r="B108" s="287" t="s">
        <v>445</v>
      </c>
      <c r="C108" s="46" t="s">
        <v>240</v>
      </c>
      <c r="D108" s="290" t="s">
        <v>45</v>
      </c>
      <c r="E108" s="44" t="s">
        <v>11</v>
      </c>
      <c r="F108" s="42" t="s">
        <v>11</v>
      </c>
      <c r="G108" s="43" t="s">
        <v>30</v>
      </c>
      <c r="H108" s="46">
        <v>0.68899999999999995</v>
      </c>
      <c r="I108" s="62">
        <v>1</v>
      </c>
      <c r="J108" s="69">
        <v>47</v>
      </c>
      <c r="K108" s="238">
        <f t="shared" si="21"/>
        <v>32.382999999999996</v>
      </c>
      <c r="L108" s="69">
        <f>(K108+3.24)</f>
        <v>35.622999999999998</v>
      </c>
      <c r="M108" s="69">
        <f t="shared" ref="M108:AA108" si="34">(L108+3.23)</f>
        <v>38.852999999999994</v>
      </c>
      <c r="N108" s="69">
        <f t="shared" si="34"/>
        <v>42.082999999999991</v>
      </c>
      <c r="O108" s="69">
        <f t="shared" si="34"/>
        <v>45.312999999999988</v>
      </c>
      <c r="P108" s="69">
        <f t="shared" si="34"/>
        <v>48.542999999999985</v>
      </c>
      <c r="Q108" s="69">
        <f t="shared" si="34"/>
        <v>51.772999999999982</v>
      </c>
      <c r="R108" s="69">
        <f t="shared" si="34"/>
        <v>55.002999999999979</v>
      </c>
      <c r="S108" s="69">
        <f t="shared" si="34"/>
        <v>58.232999999999976</v>
      </c>
      <c r="T108" s="69">
        <f t="shared" si="34"/>
        <v>61.462999999999973</v>
      </c>
      <c r="U108" s="69">
        <f t="shared" si="34"/>
        <v>64.692999999999969</v>
      </c>
      <c r="V108" s="69">
        <f t="shared" si="34"/>
        <v>67.922999999999973</v>
      </c>
      <c r="W108" s="69">
        <f t="shared" si="34"/>
        <v>71.152999999999977</v>
      </c>
      <c r="X108" s="69">
        <f t="shared" si="34"/>
        <v>74.382999999999981</v>
      </c>
      <c r="Y108" s="69">
        <f t="shared" si="34"/>
        <v>77.612999999999985</v>
      </c>
      <c r="Z108" s="69">
        <f t="shared" si="34"/>
        <v>80.842999999999989</v>
      </c>
      <c r="AA108" s="69">
        <f t="shared" si="34"/>
        <v>84.072999999999993</v>
      </c>
      <c r="AB108" s="69"/>
      <c r="AC108" s="69"/>
      <c r="AD108" s="69"/>
      <c r="AE108" s="69"/>
      <c r="AF108" s="69"/>
      <c r="AG108" s="69"/>
      <c r="AH108" s="9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</row>
    <row r="109" spans="1:70" s="4" customFormat="1" ht="15.95" customHeight="1" outlineLevel="2" x14ac:dyDescent="0.3">
      <c r="A109" s="290">
        <v>5</v>
      </c>
      <c r="B109" s="287" t="s">
        <v>445</v>
      </c>
      <c r="C109" s="46" t="s">
        <v>241</v>
      </c>
      <c r="D109" s="290" t="s">
        <v>45</v>
      </c>
      <c r="E109" s="44" t="s">
        <v>11</v>
      </c>
      <c r="F109" s="42" t="s">
        <v>11</v>
      </c>
      <c r="G109" s="43" t="s">
        <v>30</v>
      </c>
      <c r="H109" s="46">
        <v>1.431</v>
      </c>
      <c r="I109" s="62">
        <v>1.2</v>
      </c>
      <c r="J109" s="69">
        <v>47</v>
      </c>
      <c r="K109" s="238">
        <f t="shared" si="21"/>
        <v>80.708399999999997</v>
      </c>
      <c r="L109" s="69">
        <f>(K109+8.07)</f>
        <v>88.778400000000005</v>
      </c>
      <c r="M109" s="69">
        <f t="shared" ref="M109:AA109" si="35">(L109+8.07)</f>
        <v>96.848399999999998</v>
      </c>
      <c r="N109" s="69">
        <f t="shared" si="35"/>
        <v>104.91839999999999</v>
      </c>
      <c r="O109" s="69">
        <f t="shared" si="35"/>
        <v>112.98839999999998</v>
      </c>
      <c r="P109" s="69">
        <f t="shared" si="35"/>
        <v>121.05839999999998</v>
      </c>
      <c r="Q109" s="69">
        <f t="shared" si="35"/>
        <v>129.12839999999997</v>
      </c>
      <c r="R109" s="69">
        <f t="shared" si="35"/>
        <v>137.19839999999996</v>
      </c>
      <c r="S109" s="69">
        <f t="shared" si="35"/>
        <v>145.26839999999996</v>
      </c>
      <c r="T109" s="69">
        <f t="shared" si="35"/>
        <v>153.33839999999995</v>
      </c>
      <c r="U109" s="69">
        <f t="shared" si="35"/>
        <v>161.40839999999994</v>
      </c>
      <c r="V109" s="69">
        <f t="shared" si="35"/>
        <v>169.47839999999994</v>
      </c>
      <c r="W109" s="69">
        <f t="shared" si="35"/>
        <v>177.54839999999993</v>
      </c>
      <c r="X109" s="69">
        <f t="shared" si="35"/>
        <v>185.61839999999992</v>
      </c>
      <c r="Y109" s="69">
        <f t="shared" si="35"/>
        <v>193.68839999999992</v>
      </c>
      <c r="Z109" s="69">
        <f t="shared" si="35"/>
        <v>201.75839999999991</v>
      </c>
      <c r="AA109" s="69">
        <f t="shared" si="35"/>
        <v>209.8283999999999</v>
      </c>
      <c r="AB109" s="69"/>
      <c r="AC109" s="69"/>
      <c r="AD109" s="69"/>
      <c r="AE109" s="69"/>
      <c r="AF109" s="69"/>
      <c r="AG109" s="69"/>
      <c r="AH109" s="9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</row>
    <row r="110" spans="1:70" s="15" customFormat="1" ht="15.95" customHeight="1" outlineLevel="2" x14ac:dyDescent="0.3">
      <c r="A110" s="290">
        <v>6</v>
      </c>
      <c r="B110" s="287" t="s">
        <v>445</v>
      </c>
      <c r="C110" s="46" t="s">
        <v>242</v>
      </c>
      <c r="D110" s="290" t="s">
        <v>45</v>
      </c>
      <c r="E110" s="44" t="s">
        <v>11</v>
      </c>
      <c r="F110" s="42" t="s">
        <v>11</v>
      </c>
      <c r="G110" s="45" t="s">
        <v>30</v>
      </c>
      <c r="H110" s="46">
        <v>2.5289999999999999</v>
      </c>
      <c r="I110" s="62">
        <v>1.2</v>
      </c>
      <c r="J110" s="69">
        <v>47</v>
      </c>
      <c r="K110" s="238">
        <f t="shared" si="21"/>
        <v>142.63559999999998</v>
      </c>
      <c r="L110" s="69">
        <f>(K110+14.26)</f>
        <v>156.89559999999997</v>
      </c>
      <c r="M110" s="69">
        <f t="shared" ref="M110:AA110" si="36">(L110+14.26)</f>
        <v>171.15559999999996</v>
      </c>
      <c r="N110" s="69">
        <f t="shared" si="36"/>
        <v>185.41559999999996</v>
      </c>
      <c r="O110" s="69">
        <f t="shared" si="36"/>
        <v>199.67559999999995</v>
      </c>
      <c r="P110" s="69">
        <f t="shared" si="36"/>
        <v>213.93559999999994</v>
      </c>
      <c r="Q110" s="69">
        <f t="shared" si="36"/>
        <v>228.19559999999993</v>
      </c>
      <c r="R110" s="69">
        <f t="shared" si="36"/>
        <v>242.45559999999992</v>
      </c>
      <c r="S110" s="69">
        <f t="shared" si="36"/>
        <v>256.71559999999994</v>
      </c>
      <c r="T110" s="69">
        <f t="shared" si="36"/>
        <v>270.97559999999993</v>
      </c>
      <c r="U110" s="69">
        <f t="shared" si="36"/>
        <v>285.23559999999992</v>
      </c>
      <c r="V110" s="69">
        <f t="shared" si="36"/>
        <v>299.49559999999991</v>
      </c>
      <c r="W110" s="69">
        <f t="shared" si="36"/>
        <v>313.7555999999999</v>
      </c>
      <c r="X110" s="69">
        <f t="shared" si="36"/>
        <v>328.01559999999989</v>
      </c>
      <c r="Y110" s="69">
        <f t="shared" si="36"/>
        <v>342.27559999999988</v>
      </c>
      <c r="Z110" s="69">
        <f t="shared" si="36"/>
        <v>356.53559999999987</v>
      </c>
      <c r="AA110" s="69">
        <f t="shared" si="36"/>
        <v>370.79559999999987</v>
      </c>
      <c r="AB110" s="69"/>
      <c r="AC110" s="69"/>
      <c r="AD110" s="69"/>
      <c r="AE110" s="69"/>
      <c r="AF110" s="69"/>
      <c r="AG110" s="69"/>
      <c r="AH110" s="9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</row>
    <row r="111" spans="1:70" s="15" customFormat="1" ht="15.95" customHeight="1" outlineLevel="2" x14ac:dyDescent="0.3">
      <c r="A111" s="290">
        <v>7</v>
      </c>
      <c r="B111" s="287" t="s">
        <v>445</v>
      </c>
      <c r="C111" s="46" t="s">
        <v>243</v>
      </c>
      <c r="D111" s="290" t="s">
        <v>45</v>
      </c>
      <c r="E111" s="44" t="s">
        <v>11</v>
      </c>
      <c r="F111" s="42" t="s">
        <v>11</v>
      </c>
      <c r="G111" s="45" t="s">
        <v>30</v>
      </c>
      <c r="H111" s="46">
        <v>0.51600000000000001</v>
      </c>
      <c r="I111" s="62">
        <v>1</v>
      </c>
      <c r="J111" s="69">
        <v>47</v>
      </c>
      <c r="K111" s="238">
        <f t="shared" si="21"/>
        <v>24.252000000000002</v>
      </c>
      <c r="L111" s="69">
        <f>(K111+2.43)</f>
        <v>26.682000000000002</v>
      </c>
      <c r="M111" s="69">
        <f t="shared" ref="M111:AA111" si="37">(L111+2.43)</f>
        <v>29.112000000000002</v>
      </c>
      <c r="N111" s="69">
        <f t="shared" si="37"/>
        <v>31.542000000000002</v>
      </c>
      <c r="O111" s="69">
        <f t="shared" si="37"/>
        <v>33.972000000000001</v>
      </c>
      <c r="P111" s="69">
        <f t="shared" si="37"/>
        <v>36.402000000000001</v>
      </c>
      <c r="Q111" s="69">
        <f t="shared" si="37"/>
        <v>38.832000000000001</v>
      </c>
      <c r="R111" s="69">
        <f t="shared" si="37"/>
        <v>41.262</v>
      </c>
      <c r="S111" s="69">
        <f t="shared" si="37"/>
        <v>43.692</v>
      </c>
      <c r="T111" s="69">
        <f t="shared" si="37"/>
        <v>46.122</v>
      </c>
      <c r="U111" s="69">
        <f t="shared" si="37"/>
        <v>48.552</v>
      </c>
      <c r="V111" s="69">
        <f t="shared" si="37"/>
        <v>50.981999999999999</v>
      </c>
      <c r="W111" s="69">
        <f t="shared" si="37"/>
        <v>53.411999999999999</v>
      </c>
      <c r="X111" s="69">
        <f t="shared" si="37"/>
        <v>55.841999999999999</v>
      </c>
      <c r="Y111" s="69">
        <f t="shared" si="37"/>
        <v>58.271999999999998</v>
      </c>
      <c r="Z111" s="69">
        <f t="shared" si="37"/>
        <v>60.701999999999998</v>
      </c>
      <c r="AA111" s="69">
        <f t="shared" si="37"/>
        <v>63.131999999999998</v>
      </c>
      <c r="AB111" s="69"/>
      <c r="AC111" s="69"/>
      <c r="AD111" s="69"/>
      <c r="AE111" s="69"/>
      <c r="AF111" s="69"/>
      <c r="AG111" s="69"/>
      <c r="AH111" s="9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</row>
    <row r="112" spans="1:70" s="15" customFormat="1" ht="15.95" customHeight="1" outlineLevel="2" x14ac:dyDescent="0.3">
      <c r="A112" s="290">
        <v>8</v>
      </c>
      <c r="B112" s="287" t="s">
        <v>445</v>
      </c>
      <c r="C112" s="112" t="s">
        <v>603</v>
      </c>
      <c r="D112" s="32" t="s">
        <v>45</v>
      </c>
      <c r="E112" s="49" t="s">
        <v>17</v>
      </c>
      <c r="F112" s="55" t="s">
        <v>17</v>
      </c>
      <c r="G112" s="45" t="s">
        <v>30</v>
      </c>
      <c r="H112" s="32">
        <v>6.3159999999999998</v>
      </c>
      <c r="I112" s="55">
        <v>1.2</v>
      </c>
      <c r="J112" s="69">
        <v>47</v>
      </c>
      <c r="K112" s="238">
        <f t="shared" si="21"/>
        <v>356.22239999999999</v>
      </c>
      <c r="L112" s="69">
        <f>(K112+35.62)</f>
        <v>391.8424</v>
      </c>
      <c r="M112" s="69">
        <f t="shared" ref="M112:AA112" si="38">(L112+35.62)</f>
        <v>427.4624</v>
      </c>
      <c r="N112" s="69">
        <f t="shared" si="38"/>
        <v>463.08240000000001</v>
      </c>
      <c r="O112" s="69">
        <f t="shared" si="38"/>
        <v>498.70240000000001</v>
      </c>
      <c r="P112" s="69">
        <f t="shared" si="38"/>
        <v>534.32240000000002</v>
      </c>
      <c r="Q112" s="69">
        <f t="shared" si="38"/>
        <v>569.94240000000002</v>
      </c>
      <c r="R112" s="69">
        <f t="shared" si="38"/>
        <v>605.56240000000003</v>
      </c>
      <c r="S112" s="69">
        <f t="shared" si="38"/>
        <v>641.18240000000003</v>
      </c>
      <c r="T112" s="69">
        <f t="shared" si="38"/>
        <v>676.80240000000003</v>
      </c>
      <c r="U112" s="69">
        <f t="shared" si="38"/>
        <v>712.42240000000004</v>
      </c>
      <c r="V112" s="69">
        <f t="shared" si="38"/>
        <v>748.04240000000004</v>
      </c>
      <c r="W112" s="69">
        <f t="shared" si="38"/>
        <v>783.66240000000005</v>
      </c>
      <c r="X112" s="69">
        <f t="shared" si="38"/>
        <v>819.28240000000005</v>
      </c>
      <c r="Y112" s="69">
        <f t="shared" si="38"/>
        <v>854.90240000000006</v>
      </c>
      <c r="Z112" s="69">
        <f t="shared" si="38"/>
        <v>890.52240000000006</v>
      </c>
      <c r="AA112" s="69">
        <f t="shared" si="38"/>
        <v>926.14240000000007</v>
      </c>
      <c r="AB112" s="69"/>
      <c r="AC112" s="69"/>
      <c r="AD112" s="69"/>
      <c r="AE112" s="69"/>
      <c r="AF112" s="69"/>
      <c r="AG112" s="69"/>
      <c r="AH112" s="9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</row>
    <row r="113" spans="1:70" s="21" customFormat="1" ht="15.95" customHeight="1" outlineLevel="2" x14ac:dyDescent="0.3">
      <c r="A113" s="87">
        <v>9</v>
      </c>
      <c r="B113" s="85" t="s">
        <v>445</v>
      </c>
      <c r="C113" s="151" t="s">
        <v>150</v>
      </c>
      <c r="D113" s="87" t="s">
        <v>111</v>
      </c>
      <c r="E113" s="88" t="s">
        <v>35</v>
      </c>
      <c r="F113" s="374" t="s">
        <v>21</v>
      </c>
      <c r="G113" s="86" t="s">
        <v>30</v>
      </c>
      <c r="H113" s="152">
        <v>0.8</v>
      </c>
      <c r="I113" s="374">
        <v>1</v>
      </c>
      <c r="J113" s="75">
        <v>47</v>
      </c>
      <c r="K113" s="306">
        <f t="shared" si="21"/>
        <v>37.6</v>
      </c>
      <c r="L113" s="75">
        <f>(K113+3.76)</f>
        <v>41.36</v>
      </c>
      <c r="M113" s="75">
        <f t="shared" ref="M113:AA113" si="39">(L113+3.76)</f>
        <v>45.12</v>
      </c>
      <c r="N113" s="75">
        <f t="shared" si="39"/>
        <v>48.879999999999995</v>
      </c>
      <c r="O113" s="75">
        <f t="shared" si="39"/>
        <v>52.639999999999993</v>
      </c>
      <c r="P113" s="75">
        <f t="shared" si="39"/>
        <v>56.399999999999991</v>
      </c>
      <c r="Q113" s="75">
        <f t="shared" si="39"/>
        <v>60.159999999999989</v>
      </c>
      <c r="R113" s="75">
        <f t="shared" si="39"/>
        <v>63.919999999999987</v>
      </c>
      <c r="S113" s="75">
        <f t="shared" si="39"/>
        <v>67.679999999999993</v>
      </c>
      <c r="T113" s="75">
        <f t="shared" si="39"/>
        <v>71.44</v>
      </c>
      <c r="U113" s="75">
        <f t="shared" si="39"/>
        <v>75.2</v>
      </c>
      <c r="V113" s="75">
        <f t="shared" si="39"/>
        <v>78.960000000000008</v>
      </c>
      <c r="W113" s="75">
        <f t="shared" si="39"/>
        <v>82.720000000000013</v>
      </c>
      <c r="X113" s="75">
        <f t="shared" si="39"/>
        <v>86.480000000000018</v>
      </c>
      <c r="Y113" s="75">
        <f t="shared" si="39"/>
        <v>90.240000000000023</v>
      </c>
      <c r="Z113" s="75">
        <f t="shared" si="39"/>
        <v>94.000000000000028</v>
      </c>
      <c r="AA113" s="75">
        <f t="shared" si="39"/>
        <v>97.760000000000034</v>
      </c>
      <c r="AB113" s="75"/>
      <c r="AC113" s="75"/>
      <c r="AD113" s="75"/>
      <c r="AE113" s="75"/>
      <c r="AF113" s="75"/>
      <c r="AG113" s="75"/>
      <c r="AH113" s="308"/>
    </row>
    <row r="114" spans="1:70" s="21" customFormat="1" ht="15.95" customHeight="1" outlineLevel="2" x14ac:dyDescent="0.3">
      <c r="A114" s="87">
        <v>10</v>
      </c>
      <c r="B114" s="85" t="s">
        <v>445</v>
      </c>
      <c r="C114" s="151" t="s">
        <v>151</v>
      </c>
      <c r="D114" s="87" t="s">
        <v>110</v>
      </c>
      <c r="E114" s="88" t="s">
        <v>35</v>
      </c>
      <c r="F114" s="374" t="s">
        <v>21</v>
      </c>
      <c r="G114" s="86" t="s">
        <v>30</v>
      </c>
      <c r="H114" s="152">
        <v>1.9</v>
      </c>
      <c r="I114" s="374">
        <v>1.2</v>
      </c>
      <c r="J114" s="75">
        <v>47</v>
      </c>
      <c r="K114" s="306">
        <f t="shared" si="21"/>
        <v>107.16</v>
      </c>
      <c r="L114" s="75">
        <f>(K114+10.72)</f>
        <v>117.88</v>
      </c>
      <c r="M114" s="75">
        <f t="shared" ref="M114:AA114" si="40">(L114+10.72)</f>
        <v>128.6</v>
      </c>
      <c r="N114" s="75">
        <f t="shared" si="40"/>
        <v>139.32</v>
      </c>
      <c r="O114" s="75">
        <f t="shared" si="40"/>
        <v>150.04</v>
      </c>
      <c r="P114" s="75">
        <f t="shared" si="40"/>
        <v>160.76</v>
      </c>
      <c r="Q114" s="75">
        <f t="shared" si="40"/>
        <v>171.48</v>
      </c>
      <c r="R114" s="75">
        <f t="shared" si="40"/>
        <v>182.2</v>
      </c>
      <c r="S114" s="75">
        <f t="shared" si="40"/>
        <v>192.92</v>
      </c>
      <c r="T114" s="75">
        <f t="shared" si="40"/>
        <v>203.64</v>
      </c>
      <c r="U114" s="75">
        <f t="shared" si="40"/>
        <v>214.35999999999999</v>
      </c>
      <c r="V114" s="75">
        <f t="shared" si="40"/>
        <v>225.07999999999998</v>
      </c>
      <c r="W114" s="75">
        <f t="shared" si="40"/>
        <v>235.79999999999998</v>
      </c>
      <c r="X114" s="75">
        <f t="shared" si="40"/>
        <v>246.51999999999998</v>
      </c>
      <c r="Y114" s="75">
        <f t="shared" si="40"/>
        <v>257.24</v>
      </c>
      <c r="Z114" s="75">
        <f t="shared" si="40"/>
        <v>267.96000000000004</v>
      </c>
      <c r="AA114" s="75">
        <f t="shared" si="40"/>
        <v>278.68000000000006</v>
      </c>
      <c r="AB114" s="75"/>
      <c r="AC114" s="75"/>
      <c r="AD114" s="75"/>
      <c r="AE114" s="75"/>
      <c r="AF114" s="75"/>
      <c r="AG114" s="75"/>
      <c r="AH114" s="308"/>
    </row>
    <row r="115" spans="1:70" s="21" customFormat="1" ht="15.95" customHeight="1" outlineLevel="2" x14ac:dyDescent="0.3">
      <c r="A115" s="87">
        <v>11</v>
      </c>
      <c r="B115" s="85" t="s">
        <v>445</v>
      </c>
      <c r="C115" s="151" t="s">
        <v>152</v>
      </c>
      <c r="D115" s="87" t="s">
        <v>109</v>
      </c>
      <c r="E115" s="84" t="s">
        <v>19</v>
      </c>
      <c r="F115" s="76" t="s">
        <v>19</v>
      </c>
      <c r="G115" s="86" t="s">
        <v>30</v>
      </c>
      <c r="H115" s="152">
        <v>2.2890000000000001</v>
      </c>
      <c r="I115" s="367">
        <v>0.7</v>
      </c>
      <c r="J115" s="75">
        <v>47</v>
      </c>
      <c r="K115" s="306">
        <f t="shared" si="21"/>
        <v>75.308099999999996</v>
      </c>
      <c r="L115" s="75">
        <f>(K115+7.53)</f>
        <v>82.838099999999997</v>
      </c>
      <c r="M115" s="75">
        <f t="shared" ref="M115:AA115" si="41">(L115+7.53)</f>
        <v>90.368099999999998</v>
      </c>
      <c r="N115" s="75">
        <f t="shared" si="41"/>
        <v>97.898099999999999</v>
      </c>
      <c r="O115" s="75">
        <f t="shared" si="41"/>
        <v>105.4281</v>
      </c>
      <c r="P115" s="75">
        <f t="shared" si="41"/>
        <v>112.9581</v>
      </c>
      <c r="Q115" s="75">
        <f t="shared" si="41"/>
        <v>120.4881</v>
      </c>
      <c r="R115" s="75">
        <f t="shared" si="41"/>
        <v>128.0181</v>
      </c>
      <c r="S115" s="75">
        <f t="shared" si="41"/>
        <v>135.54810000000001</v>
      </c>
      <c r="T115" s="75">
        <f t="shared" si="41"/>
        <v>143.07810000000001</v>
      </c>
      <c r="U115" s="75">
        <f t="shared" si="41"/>
        <v>150.60810000000001</v>
      </c>
      <c r="V115" s="75">
        <f t="shared" si="41"/>
        <v>158.13810000000001</v>
      </c>
      <c r="W115" s="75">
        <f t="shared" si="41"/>
        <v>165.66810000000001</v>
      </c>
      <c r="X115" s="75">
        <f t="shared" si="41"/>
        <v>173.19810000000001</v>
      </c>
      <c r="Y115" s="75">
        <f t="shared" si="41"/>
        <v>180.72810000000001</v>
      </c>
      <c r="Z115" s="75">
        <f t="shared" si="41"/>
        <v>188.25810000000001</v>
      </c>
      <c r="AA115" s="75">
        <f t="shared" si="41"/>
        <v>195.78810000000001</v>
      </c>
      <c r="AB115" s="75"/>
      <c r="AC115" s="75"/>
      <c r="AD115" s="75"/>
      <c r="AE115" s="75"/>
      <c r="AF115" s="75"/>
      <c r="AG115" s="75"/>
      <c r="AH115" s="308"/>
    </row>
    <row r="116" spans="1:70" s="15" customFormat="1" ht="15.95" customHeight="1" outlineLevel="2" x14ac:dyDescent="0.3">
      <c r="A116" s="290">
        <v>12</v>
      </c>
      <c r="B116" s="287" t="s">
        <v>445</v>
      </c>
      <c r="C116" s="46" t="s">
        <v>244</v>
      </c>
      <c r="D116" s="290" t="s">
        <v>10</v>
      </c>
      <c r="E116" s="44" t="s">
        <v>11</v>
      </c>
      <c r="F116" s="42" t="s">
        <v>11</v>
      </c>
      <c r="G116" s="45" t="s">
        <v>30</v>
      </c>
      <c r="H116" s="46">
        <v>0.98899999999999999</v>
      </c>
      <c r="I116" s="62">
        <v>1</v>
      </c>
      <c r="J116" s="69">
        <v>47</v>
      </c>
      <c r="K116" s="238">
        <f t="shared" si="21"/>
        <v>46.482999999999997</v>
      </c>
      <c r="L116" s="69">
        <f>(K116+4.65)</f>
        <v>51.132999999999996</v>
      </c>
      <c r="M116" s="69">
        <f t="shared" ref="M116:AA116" si="42">(L116+4.65)</f>
        <v>55.782999999999994</v>
      </c>
      <c r="N116" s="69">
        <f t="shared" si="42"/>
        <v>60.432999999999993</v>
      </c>
      <c r="O116" s="69">
        <f t="shared" si="42"/>
        <v>65.082999999999998</v>
      </c>
      <c r="P116" s="69">
        <f t="shared" si="42"/>
        <v>69.733000000000004</v>
      </c>
      <c r="Q116" s="69">
        <f t="shared" si="42"/>
        <v>74.38300000000001</v>
      </c>
      <c r="R116" s="69">
        <f t="shared" si="42"/>
        <v>79.033000000000015</v>
      </c>
      <c r="S116" s="69">
        <f t="shared" si="42"/>
        <v>83.683000000000021</v>
      </c>
      <c r="T116" s="69">
        <f t="shared" si="42"/>
        <v>88.333000000000027</v>
      </c>
      <c r="U116" s="69">
        <f t="shared" si="42"/>
        <v>92.983000000000033</v>
      </c>
      <c r="V116" s="69">
        <f t="shared" si="42"/>
        <v>97.633000000000038</v>
      </c>
      <c r="W116" s="69">
        <f t="shared" si="42"/>
        <v>102.28300000000004</v>
      </c>
      <c r="X116" s="69">
        <f t="shared" si="42"/>
        <v>106.93300000000005</v>
      </c>
      <c r="Y116" s="69">
        <f t="shared" si="42"/>
        <v>111.58300000000006</v>
      </c>
      <c r="Z116" s="69">
        <f t="shared" si="42"/>
        <v>116.23300000000006</v>
      </c>
      <c r="AA116" s="69">
        <f t="shared" si="42"/>
        <v>120.88300000000007</v>
      </c>
      <c r="AB116" s="69"/>
      <c r="AC116" s="69"/>
      <c r="AD116" s="69"/>
      <c r="AE116" s="69"/>
      <c r="AF116" s="69"/>
      <c r="AG116" s="69"/>
      <c r="AH116" s="9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</row>
    <row r="117" spans="1:70" s="15" customFormat="1" ht="15.95" customHeight="1" outlineLevel="2" x14ac:dyDescent="0.3">
      <c r="A117" s="290">
        <v>13</v>
      </c>
      <c r="B117" s="287" t="s">
        <v>445</v>
      </c>
      <c r="C117" s="46" t="s">
        <v>245</v>
      </c>
      <c r="D117" s="290" t="s">
        <v>10</v>
      </c>
      <c r="E117" s="44" t="s">
        <v>11</v>
      </c>
      <c r="F117" s="42" t="s">
        <v>11</v>
      </c>
      <c r="G117" s="45" t="s">
        <v>30</v>
      </c>
      <c r="H117" s="46">
        <v>0.79300000000000004</v>
      </c>
      <c r="I117" s="62">
        <v>1</v>
      </c>
      <c r="J117" s="69">
        <v>47</v>
      </c>
      <c r="K117" s="238">
        <f t="shared" si="21"/>
        <v>37.271000000000001</v>
      </c>
      <c r="L117" s="69">
        <f>(K117+3.73)</f>
        <v>41.000999999999998</v>
      </c>
      <c r="M117" s="69">
        <f t="shared" ref="M117:AA117" si="43">(L117+3.73)</f>
        <v>44.730999999999995</v>
      </c>
      <c r="N117" s="69">
        <f t="shared" si="43"/>
        <v>48.460999999999991</v>
      </c>
      <c r="O117" s="69">
        <f t="shared" si="43"/>
        <v>52.190999999999988</v>
      </c>
      <c r="P117" s="69">
        <f t="shared" si="43"/>
        <v>55.920999999999985</v>
      </c>
      <c r="Q117" s="69">
        <f t="shared" si="43"/>
        <v>59.650999999999982</v>
      </c>
      <c r="R117" s="69">
        <f t="shared" si="43"/>
        <v>63.380999999999979</v>
      </c>
      <c r="S117" s="69">
        <f t="shared" si="43"/>
        <v>67.110999999999976</v>
      </c>
      <c r="T117" s="69">
        <f t="shared" si="43"/>
        <v>70.84099999999998</v>
      </c>
      <c r="U117" s="69">
        <f t="shared" si="43"/>
        <v>74.570999999999984</v>
      </c>
      <c r="V117" s="69">
        <f t="shared" si="43"/>
        <v>78.300999999999988</v>
      </c>
      <c r="W117" s="69">
        <f t="shared" si="43"/>
        <v>82.030999999999992</v>
      </c>
      <c r="X117" s="69">
        <f t="shared" si="43"/>
        <v>85.760999999999996</v>
      </c>
      <c r="Y117" s="69">
        <f t="shared" si="43"/>
        <v>89.491</v>
      </c>
      <c r="Z117" s="69">
        <f t="shared" si="43"/>
        <v>93.221000000000004</v>
      </c>
      <c r="AA117" s="69">
        <f t="shared" si="43"/>
        <v>96.951000000000008</v>
      </c>
      <c r="AB117" s="69"/>
      <c r="AC117" s="69"/>
      <c r="AD117" s="69"/>
      <c r="AE117" s="69"/>
      <c r="AF117" s="69"/>
      <c r="AG117" s="69"/>
      <c r="AH117" s="9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</row>
    <row r="118" spans="1:70" s="15" customFormat="1" ht="15.95" customHeight="1" outlineLevel="2" x14ac:dyDescent="0.3">
      <c r="A118" s="290">
        <v>14</v>
      </c>
      <c r="B118" s="287" t="s">
        <v>445</v>
      </c>
      <c r="C118" s="46" t="s">
        <v>246</v>
      </c>
      <c r="D118" s="290" t="s">
        <v>10</v>
      </c>
      <c r="E118" s="44" t="s">
        <v>11</v>
      </c>
      <c r="F118" s="42" t="s">
        <v>11</v>
      </c>
      <c r="G118" s="45" t="s">
        <v>30</v>
      </c>
      <c r="H118" s="121">
        <v>1.62</v>
      </c>
      <c r="I118" s="62">
        <v>1.2</v>
      </c>
      <c r="J118" s="69">
        <v>47</v>
      </c>
      <c r="K118" s="238">
        <f t="shared" si="21"/>
        <v>91.367999999999995</v>
      </c>
      <c r="L118" s="69">
        <f>(K118+9.14)</f>
        <v>100.508</v>
      </c>
      <c r="M118" s="69">
        <f t="shared" ref="M118:AA118" si="44">(L118+9.14)</f>
        <v>109.648</v>
      </c>
      <c r="N118" s="69">
        <f t="shared" si="44"/>
        <v>118.788</v>
      </c>
      <c r="O118" s="69">
        <f t="shared" si="44"/>
        <v>127.928</v>
      </c>
      <c r="P118" s="69">
        <f t="shared" si="44"/>
        <v>137.06799999999998</v>
      </c>
      <c r="Q118" s="69">
        <f t="shared" si="44"/>
        <v>146.20799999999997</v>
      </c>
      <c r="R118" s="69">
        <f t="shared" si="44"/>
        <v>155.34799999999996</v>
      </c>
      <c r="S118" s="69">
        <f t="shared" si="44"/>
        <v>164.48799999999994</v>
      </c>
      <c r="T118" s="69">
        <f t="shared" si="44"/>
        <v>173.62799999999993</v>
      </c>
      <c r="U118" s="69">
        <f t="shared" si="44"/>
        <v>182.76799999999992</v>
      </c>
      <c r="V118" s="69">
        <f t="shared" si="44"/>
        <v>191.9079999999999</v>
      </c>
      <c r="W118" s="69">
        <f t="shared" si="44"/>
        <v>201.04799999999989</v>
      </c>
      <c r="X118" s="69">
        <f t="shared" si="44"/>
        <v>210.18799999999987</v>
      </c>
      <c r="Y118" s="69">
        <f t="shared" si="44"/>
        <v>219.32799999999986</v>
      </c>
      <c r="Z118" s="69">
        <f t="shared" si="44"/>
        <v>228.46799999999985</v>
      </c>
      <c r="AA118" s="69">
        <f t="shared" si="44"/>
        <v>237.60799999999983</v>
      </c>
      <c r="AB118" s="69"/>
      <c r="AC118" s="69"/>
      <c r="AD118" s="69"/>
      <c r="AE118" s="69"/>
      <c r="AF118" s="69"/>
      <c r="AG118" s="69"/>
      <c r="AH118" s="9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</row>
    <row r="119" spans="1:70" s="15" customFormat="1" ht="15.95" customHeight="1" outlineLevel="2" x14ac:dyDescent="0.3">
      <c r="A119" s="290">
        <v>15</v>
      </c>
      <c r="B119" s="287" t="s">
        <v>445</v>
      </c>
      <c r="C119" s="46" t="s">
        <v>247</v>
      </c>
      <c r="D119" s="290" t="s">
        <v>10</v>
      </c>
      <c r="E119" s="44" t="s">
        <v>11</v>
      </c>
      <c r="F119" s="42" t="s">
        <v>11</v>
      </c>
      <c r="G119" s="45" t="s">
        <v>30</v>
      </c>
      <c r="H119" s="46">
        <v>0.93899999999999995</v>
      </c>
      <c r="I119" s="62">
        <v>1</v>
      </c>
      <c r="J119" s="69">
        <v>47</v>
      </c>
      <c r="K119" s="238">
        <f t="shared" si="21"/>
        <v>44.132999999999996</v>
      </c>
      <c r="L119" s="69">
        <f>(K119+4.41)</f>
        <v>48.542999999999992</v>
      </c>
      <c r="M119" s="69">
        <f t="shared" ref="M119:AA119" si="45">(L119+4.41)</f>
        <v>52.952999999999989</v>
      </c>
      <c r="N119" s="69">
        <f t="shared" si="45"/>
        <v>57.362999999999985</v>
      </c>
      <c r="O119" s="69">
        <f t="shared" si="45"/>
        <v>61.772999999999982</v>
      </c>
      <c r="P119" s="69">
        <f t="shared" si="45"/>
        <v>66.182999999999979</v>
      </c>
      <c r="Q119" s="69">
        <f t="shared" si="45"/>
        <v>70.592999999999975</v>
      </c>
      <c r="R119" s="69">
        <f t="shared" si="45"/>
        <v>75.002999999999972</v>
      </c>
      <c r="S119" s="69">
        <f t="shared" si="45"/>
        <v>79.412999999999968</v>
      </c>
      <c r="T119" s="69">
        <f t="shared" si="45"/>
        <v>83.822999999999965</v>
      </c>
      <c r="U119" s="69">
        <f t="shared" si="45"/>
        <v>88.232999999999961</v>
      </c>
      <c r="V119" s="69">
        <f t="shared" si="45"/>
        <v>92.642999999999958</v>
      </c>
      <c r="W119" s="69">
        <f t="shared" si="45"/>
        <v>97.052999999999955</v>
      </c>
      <c r="X119" s="69">
        <f t="shared" si="45"/>
        <v>101.46299999999995</v>
      </c>
      <c r="Y119" s="69">
        <f t="shared" si="45"/>
        <v>105.87299999999995</v>
      </c>
      <c r="Z119" s="69">
        <f t="shared" si="45"/>
        <v>110.28299999999994</v>
      </c>
      <c r="AA119" s="69">
        <f t="shared" si="45"/>
        <v>114.69299999999994</v>
      </c>
      <c r="AB119" s="69"/>
      <c r="AC119" s="69"/>
      <c r="AD119" s="69"/>
      <c r="AE119" s="69"/>
      <c r="AF119" s="69"/>
      <c r="AG119" s="69"/>
      <c r="AH119" s="9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</row>
    <row r="120" spans="1:70" s="15" customFormat="1" ht="15.95" customHeight="1" outlineLevel="2" x14ac:dyDescent="0.3">
      <c r="A120" s="290">
        <v>16</v>
      </c>
      <c r="B120" s="287" t="s">
        <v>445</v>
      </c>
      <c r="C120" s="46" t="s">
        <v>248</v>
      </c>
      <c r="D120" s="290" t="s">
        <v>10</v>
      </c>
      <c r="E120" s="44" t="s">
        <v>11</v>
      </c>
      <c r="F120" s="42" t="s">
        <v>11</v>
      </c>
      <c r="G120" s="45" t="s">
        <v>30</v>
      </c>
      <c r="H120" s="46">
        <v>1.177</v>
      </c>
      <c r="I120" s="62">
        <v>1.2</v>
      </c>
      <c r="J120" s="69">
        <v>47</v>
      </c>
      <c r="K120" s="238">
        <f t="shared" si="21"/>
        <v>66.382800000000003</v>
      </c>
      <c r="L120" s="69">
        <f>(K120+6.64)</f>
        <v>73.022800000000004</v>
      </c>
      <c r="M120" s="69">
        <f t="shared" ref="M120:AA120" si="46">(L120+6.64)</f>
        <v>79.662800000000004</v>
      </c>
      <c r="N120" s="69">
        <f t="shared" si="46"/>
        <v>86.302800000000005</v>
      </c>
      <c r="O120" s="69">
        <f t="shared" si="46"/>
        <v>92.942800000000005</v>
      </c>
      <c r="P120" s="69">
        <f t="shared" si="46"/>
        <v>99.582800000000006</v>
      </c>
      <c r="Q120" s="69">
        <f t="shared" si="46"/>
        <v>106.22280000000001</v>
      </c>
      <c r="R120" s="69">
        <f t="shared" si="46"/>
        <v>112.86280000000001</v>
      </c>
      <c r="S120" s="69">
        <f t="shared" si="46"/>
        <v>119.50280000000001</v>
      </c>
      <c r="T120" s="69">
        <f t="shared" si="46"/>
        <v>126.14280000000001</v>
      </c>
      <c r="U120" s="69">
        <f t="shared" si="46"/>
        <v>132.78280000000001</v>
      </c>
      <c r="V120" s="69">
        <f t="shared" si="46"/>
        <v>139.4228</v>
      </c>
      <c r="W120" s="69">
        <f t="shared" si="46"/>
        <v>146.06279999999998</v>
      </c>
      <c r="X120" s="69">
        <f t="shared" si="46"/>
        <v>152.70279999999997</v>
      </c>
      <c r="Y120" s="69">
        <f t="shared" si="46"/>
        <v>159.34279999999995</v>
      </c>
      <c r="Z120" s="69">
        <f t="shared" si="46"/>
        <v>165.98279999999994</v>
      </c>
      <c r="AA120" s="69">
        <f t="shared" si="46"/>
        <v>172.62279999999993</v>
      </c>
      <c r="AB120" s="69"/>
      <c r="AC120" s="69"/>
      <c r="AD120" s="69"/>
      <c r="AE120" s="69"/>
      <c r="AF120" s="69"/>
      <c r="AG120" s="69"/>
      <c r="AH120" s="9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</row>
    <row r="121" spans="1:70" s="15" customFormat="1" ht="15.95" customHeight="1" outlineLevel="2" x14ac:dyDescent="0.3">
      <c r="A121" s="290">
        <v>17</v>
      </c>
      <c r="B121" s="287" t="s">
        <v>445</v>
      </c>
      <c r="C121" s="46" t="s">
        <v>249</v>
      </c>
      <c r="D121" s="290" t="s">
        <v>10</v>
      </c>
      <c r="E121" s="44" t="s">
        <v>11</v>
      </c>
      <c r="F121" s="42" t="s">
        <v>11</v>
      </c>
      <c r="G121" s="45" t="s">
        <v>30</v>
      </c>
      <c r="H121" s="46">
        <v>0.73199999999999998</v>
      </c>
      <c r="I121" s="62">
        <v>1</v>
      </c>
      <c r="J121" s="69">
        <v>47</v>
      </c>
      <c r="K121" s="238">
        <f t="shared" si="21"/>
        <v>34.403999999999996</v>
      </c>
      <c r="L121" s="69">
        <f>(K121+3.44)</f>
        <v>37.843999999999994</v>
      </c>
      <c r="M121" s="69">
        <f t="shared" ref="M121:AA121" si="47">(L121+3.44)</f>
        <v>41.283999999999992</v>
      </c>
      <c r="N121" s="69">
        <f t="shared" si="47"/>
        <v>44.72399999999999</v>
      </c>
      <c r="O121" s="69">
        <f t="shared" si="47"/>
        <v>48.163999999999987</v>
      </c>
      <c r="P121" s="69">
        <f t="shared" si="47"/>
        <v>51.603999999999985</v>
      </c>
      <c r="Q121" s="69">
        <f t="shared" si="47"/>
        <v>55.043999999999983</v>
      </c>
      <c r="R121" s="69">
        <f t="shared" si="47"/>
        <v>58.48399999999998</v>
      </c>
      <c r="S121" s="69">
        <f t="shared" si="47"/>
        <v>61.923999999999978</v>
      </c>
      <c r="T121" s="69">
        <f t="shared" si="47"/>
        <v>65.363999999999976</v>
      </c>
      <c r="U121" s="69">
        <f t="shared" si="47"/>
        <v>68.803999999999974</v>
      </c>
      <c r="V121" s="69">
        <f t="shared" si="47"/>
        <v>72.243999999999971</v>
      </c>
      <c r="W121" s="69">
        <f t="shared" si="47"/>
        <v>75.683999999999969</v>
      </c>
      <c r="X121" s="69">
        <f t="shared" si="47"/>
        <v>79.123999999999967</v>
      </c>
      <c r="Y121" s="69">
        <f t="shared" si="47"/>
        <v>82.563999999999965</v>
      </c>
      <c r="Z121" s="69">
        <f t="shared" si="47"/>
        <v>86.003999999999962</v>
      </c>
      <c r="AA121" s="69">
        <f t="shared" si="47"/>
        <v>89.44399999999996</v>
      </c>
      <c r="AB121" s="69"/>
      <c r="AC121" s="69"/>
      <c r="AD121" s="69"/>
      <c r="AE121" s="69"/>
      <c r="AF121" s="69"/>
      <c r="AG121" s="69"/>
      <c r="AH121" s="9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</row>
    <row r="122" spans="1:70" s="15" customFormat="1" ht="15.95" customHeight="1" outlineLevel="2" x14ac:dyDescent="0.3">
      <c r="A122" s="290">
        <v>18</v>
      </c>
      <c r="B122" s="287" t="s">
        <v>445</v>
      </c>
      <c r="C122" s="46" t="s">
        <v>250</v>
      </c>
      <c r="D122" s="290" t="s">
        <v>10</v>
      </c>
      <c r="E122" s="44" t="s">
        <v>11</v>
      </c>
      <c r="F122" s="42" t="s">
        <v>11</v>
      </c>
      <c r="G122" s="45" t="s">
        <v>30</v>
      </c>
      <c r="H122" s="46">
        <v>0.54100000000000004</v>
      </c>
      <c r="I122" s="62">
        <v>1</v>
      </c>
      <c r="J122" s="69">
        <v>47</v>
      </c>
      <c r="K122" s="238">
        <f t="shared" si="21"/>
        <v>25.427000000000003</v>
      </c>
      <c r="L122" s="69">
        <f>(K122+2.54)</f>
        <v>27.967000000000002</v>
      </c>
      <c r="M122" s="69">
        <f t="shared" ref="M122:AA122" si="48">(L122+2.54)</f>
        <v>30.507000000000001</v>
      </c>
      <c r="N122" s="69">
        <f t="shared" si="48"/>
        <v>33.047000000000004</v>
      </c>
      <c r="O122" s="69">
        <f t="shared" si="48"/>
        <v>35.587000000000003</v>
      </c>
      <c r="P122" s="69">
        <f t="shared" si="48"/>
        <v>38.127000000000002</v>
      </c>
      <c r="Q122" s="69">
        <f t="shared" si="48"/>
        <v>40.667000000000002</v>
      </c>
      <c r="R122" s="69">
        <f t="shared" si="48"/>
        <v>43.207000000000001</v>
      </c>
      <c r="S122" s="69">
        <f t="shared" si="48"/>
        <v>45.747</v>
      </c>
      <c r="T122" s="69">
        <f t="shared" si="48"/>
        <v>48.286999999999999</v>
      </c>
      <c r="U122" s="69">
        <f t="shared" si="48"/>
        <v>50.826999999999998</v>
      </c>
      <c r="V122" s="69">
        <f t="shared" si="48"/>
        <v>53.366999999999997</v>
      </c>
      <c r="W122" s="69">
        <f t="shared" si="48"/>
        <v>55.906999999999996</v>
      </c>
      <c r="X122" s="69">
        <f t="shared" si="48"/>
        <v>58.446999999999996</v>
      </c>
      <c r="Y122" s="69">
        <f t="shared" si="48"/>
        <v>60.986999999999995</v>
      </c>
      <c r="Z122" s="69">
        <f t="shared" si="48"/>
        <v>63.526999999999994</v>
      </c>
      <c r="AA122" s="69">
        <f t="shared" si="48"/>
        <v>66.066999999999993</v>
      </c>
      <c r="AB122" s="69"/>
      <c r="AC122" s="69"/>
      <c r="AD122" s="69"/>
      <c r="AE122" s="69"/>
      <c r="AF122" s="69"/>
      <c r="AG122" s="69"/>
      <c r="AH122" s="9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</row>
    <row r="123" spans="1:70" s="15" customFormat="1" ht="15.95" customHeight="1" outlineLevel="2" x14ac:dyDescent="0.3">
      <c r="A123" s="290">
        <v>19</v>
      </c>
      <c r="B123" s="287" t="s">
        <v>445</v>
      </c>
      <c r="C123" s="46" t="s">
        <v>251</v>
      </c>
      <c r="D123" s="290" t="s">
        <v>10</v>
      </c>
      <c r="E123" s="44" t="s">
        <v>11</v>
      </c>
      <c r="F123" s="42" t="s">
        <v>11</v>
      </c>
      <c r="G123" s="45" t="s">
        <v>30</v>
      </c>
      <c r="H123" s="46">
        <v>0.86099999999999999</v>
      </c>
      <c r="I123" s="62">
        <v>1</v>
      </c>
      <c r="J123" s="69">
        <v>47</v>
      </c>
      <c r="K123" s="238">
        <f t="shared" si="21"/>
        <v>40.466999999999999</v>
      </c>
      <c r="L123" s="69">
        <f>(K123+4.05)</f>
        <v>44.516999999999996</v>
      </c>
      <c r="M123" s="69">
        <f t="shared" ref="M123:AA123" si="49">(L123+4.05)</f>
        <v>48.566999999999993</v>
      </c>
      <c r="N123" s="69">
        <f t="shared" si="49"/>
        <v>52.61699999999999</v>
      </c>
      <c r="O123" s="69">
        <f t="shared" si="49"/>
        <v>56.666999999999987</v>
      </c>
      <c r="P123" s="69">
        <f t="shared" si="49"/>
        <v>60.716999999999985</v>
      </c>
      <c r="Q123" s="69">
        <f t="shared" si="49"/>
        <v>64.766999999999982</v>
      </c>
      <c r="R123" s="69">
        <f t="shared" si="49"/>
        <v>68.816999999999979</v>
      </c>
      <c r="S123" s="69">
        <f t="shared" si="49"/>
        <v>72.866999999999976</v>
      </c>
      <c r="T123" s="69">
        <f t="shared" si="49"/>
        <v>76.916999999999973</v>
      </c>
      <c r="U123" s="69">
        <f t="shared" si="49"/>
        <v>80.96699999999997</v>
      </c>
      <c r="V123" s="69">
        <f t="shared" si="49"/>
        <v>85.016999999999967</v>
      </c>
      <c r="W123" s="69">
        <f t="shared" si="49"/>
        <v>89.066999999999965</v>
      </c>
      <c r="X123" s="69">
        <f t="shared" si="49"/>
        <v>93.116999999999962</v>
      </c>
      <c r="Y123" s="69">
        <f t="shared" si="49"/>
        <v>97.166999999999959</v>
      </c>
      <c r="Z123" s="69">
        <f t="shared" si="49"/>
        <v>101.21699999999996</v>
      </c>
      <c r="AA123" s="69">
        <f t="shared" si="49"/>
        <v>105.26699999999995</v>
      </c>
      <c r="AB123" s="69"/>
      <c r="AC123" s="69"/>
      <c r="AD123" s="69"/>
      <c r="AE123" s="69"/>
      <c r="AF123" s="69"/>
      <c r="AG123" s="69"/>
      <c r="AH123" s="9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</row>
    <row r="124" spans="1:70" s="15" customFormat="1" ht="15.95" customHeight="1" outlineLevel="2" x14ac:dyDescent="0.3">
      <c r="A124" s="290">
        <v>20</v>
      </c>
      <c r="B124" s="287" t="s">
        <v>445</v>
      </c>
      <c r="C124" s="46" t="s">
        <v>252</v>
      </c>
      <c r="D124" s="290" t="s">
        <v>10</v>
      </c>
      <c r="E124" s="44" t="s">
        <v>11</v>
      </c>
      <c r="F124" s="42" t="s">
        <v>11</v>
      </c>
      <c r="G124" s="45" t="s">
        <v>30</v>
      </c>
      <c r="H124" s="121">
        <v>0.65</v>
      </c>
      <c r="I124" s="62">
        <v>1</v>
      </c>
      <c r="J124" s="69">
        <v>47</v>
      </c>
      <c r="K124" s="238">
        <f t="shared" si="21"/>
        <v>30.55</v>
      </c>
      <c r="L124" s="69">
        <f>(K124+3.06)</f>
        <v>33.61</v>
      </c>
      <c r="M124" s="69">
        <f t="shared" ref="M124:AA124" si="50">(L124+3.06)</f>
        <v>36.67</v>
      </c>
      <c r="N124" s="69">
        <f t="shared" si="50"/>
        <v>39.730000000000004</v>
      </c>
      <c r="O124" s="69">
        <f t="shared" si="50"/>
        <v>42.790000000000006</v>
      </c>
      <c r="P124" s="69">
        <f t="shared" si="50"/>
        <v>45.850000000000009</v>
      </c>
      <c r="Q124" s="69">
        <f t="shared" si="50"/>
        <v>48.910000000000011</v>
      </c>
      <c r="R124" s="69">
        <f t="shared" si="50"/>
        <v>51.970000000000013</v>
      </c>
      <c r="S124" s="69">
        <f t="shared" si="50"/>
        <v>55.030000000000015</v>
      </c>
      <c r="T124" s="69">
        <f t="shared" si="50"/>
        <v>58.090000000000018</v>
      </c>
      <c r="U124" s="69">
        <f t="shared" si="50"/>
        <v>61.15000000000002</v>
      </c>
      <c r="V124" s="69">
        <f t="shared" si="50"/>
        <v>64.210000000000022</v>
      </c>
      <c r="W124" s="69">
        <f t="shared" si="50"/>
        <v>67.270000000000024</v>
      </c>
      <c r="X124" s="69">
        <f t="shared" si="50"/>
        <v>70.330000000000027</v>
      </c>
      <c r="Y124" s="69">
        <f t="shared" si="50"/>
        <v>73.390000000000029</v>
      </c>
      <c r="Z124" s="69">
        <f t="shared" si="50"/>
        <v>76.450000000000031</v>
      </c>
      <c r="AA124" s="69">
        <f t="shared" si="50"/>
        <v>79.510000000000034</v>
      </c>
      <c r="AB124" s="69"/>
      <c r="AC124" s="69"/>
      <c r="AD124" s="69"/>
      <c r="AE124" s="69"/>
      <c r="AF124" s="69"/>
      <c r="AG124" s="69"/>
      <c r="AH124" s="9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</row>
    <row r="125" spans="1:70" s="15" customFormat="1" ht="15.95" customHeight="1" outlineLevel="2" x14ac:dyDescent="0.3">
      <c r="A125" s="290">
        <v>21</v>
      </c>
      <c r="B125" s="287" t="s">
        <v>445</v>
      </c>
      <c r="C125" s="46" t="s">
        <v>253</v>
      </c>
      <c r="D125" s="290" t="s">
        <v>10</v>
      </c>
      <c r="E125" s="44" t="s">
        <v>11</v>
      </c>
      <c r="F125" s="42" t="s">
        <v>11</v>
      </c>
      <c r="G125" s="45" t="s">
        <v>30</v>
      </c>
      <c r="H125" s="46">
        <v>1.3460000000000001</v>
      </c>
      <c r="I125" s="62">
        <v>1.2</v>
      </c>
      <c r="J125" s="69">
        <v>47</v>
      </c>
      <c r="K125" s="238">
        <f t="shared" si="21"/>
        <v>75.914400000000001</v>
      </c>
      <c r="L125" s="69">
        <f>(K125+7.59)</f>
        <v>83.504400000000004</v>
      </c>
      <c r="M125" s="69">
        <f t="shared" ref="M125:AA125" si="51">(L125+7.59)</f>
        <v>91.094400000000007</v>
      </c>
      <c r="N125" s="69">
        <f t="shared" si="51"/>
        <v>98.684400000000011</v>
      </c>
      <c r="O125" s="69">
        <f t="shared" si="51"/>
        <v>106.27440000000001</v>
      </c>
      <c r="P125" s="69">
        <f t="shared" si="51"/>
        <v>113.86440000000002</v>
      </c>
      <c r="Q125" s="69">
        <f t="shared" si="51"/>
        <v>121.45440000000002</v>
      </c>
      <c r="R125" s="69">
        <f t="shared" si="51"/>
        <v>129.04440000000002</v>
      </c>
      <c r="S125" s="69">
        <f t="shared" si="51"/>
        <v>136.63440000000003</v>
      </c>
      <c r="T125" s="69">
        <f t="shared" si="51"/>
        <v>144.22440000000003</v>
      </c>
      <c r="U125" s="69">
        <f t="shared" si="51"/>
        <v>151.81440000000003</v>
      </c>
      <c r="V125" s="69">
        <f t="shared" si="51"/>
        <v>159.40440000000004</v>
      </c>
      <c r="W125" s="69">
        <f t="shared" si="51"/>
        <v>166.99440000000004</v>
      </c>
      <c r="X125" s="69">
        <f t="shared" si="51"/>
        <v>174.58440000000004</v>
      </c>
      <c r="Y125" s="69">
        <f t="shared" si="51"/>
        <v>182.17440000000005</v>
      </c>
      <c r="Z125" s="69">
        <f t="shared" si="51"/>
        <v>189.76440000000005</v>
      </c>
      <c r="AA125" s="69">
        <f t="shared" si="51"/>
        <v>197.35440000000006</v>
      </c>
      <c r="AB125" s="69"/>
      <c r="AC125" s="69"/>
      <c r="AD125" s="69"/>
      <c r="AE125" s="69"/>
      <c r="AF125" s="69"/>
      <c r="AG125" s="69"/>
      <c r="AH125" s="9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</row>
    <row r="126" spans="1:70" s="15" customFormat="1" ht="15.95" customHeight="1" outlineLevel="2" x14ac:dyDescent="0.3">
      <c r="A126" s="290">
        <v>22</v>
      </c>
      <c r="B126" s="287" t="s">
        <v>445</v>
      </c>
      <c r="C126" s="46" t="s">
        <v>254</v>
      </c>
      <c r="D126" s="290" t="s">
        <v>10</v>
      </c>
      <c r="E126" s="44" t="s">
        <v>11</v>
      </c>
      <c r="F126" s="42" t="s">
        <v>11</v>
      </c>
      <c r="G126" s="45" t="s">
        <v>30</v>
      </c>
      <c r="H126" s="46">
        <v>0.71099999999999997</v>
      </c>
      <c r="I126" s="62">
        <v>1</v>
      </c>
      <c r="J126" s="69">
        <v>47</v>
      </c>
      <c r="K126" s="238">
        <f t="shared" si="21"/>
        <v>33.417000000000002</v>
      </c>
      <c r="L126" s="69">
        <f>(K126+3.34)</f>
        <v>36.757000000000005</v>
      </c>
      <c r="M126" s="69">
        <f t="shared" ref="M126:AA126" si="52">(L126+3.34)</f>
        <v>40.097000000000008</v>
      </c>
      <c r="N126" s="69">
        <f t="shared" si="52"/>
        <v>43.437000000000012</v>
      </c>
      <c r="O126" s="69">
        <f t="shared" si="52"/>
        <v>46.777000000000015</v>
      </c>
      <c r="P126" s="69">
        <f t="shared" si="52"/>
        <v>50.117000000000019</v>
      </c>
      <c r="Q126" s="69">
        <f t="shared" si="52"/>
        <v>53.457000000000022</v>
      </c>
      <c r="R126" s="69">
        <f t="shared" si="52"/>
        <v>56.797000000000025</v>
      </c>
      <c r="S126" s="69">
        <f t="shared" si="52"/>
        <v>60.137000000000029</v>
      </c>
      <c r="T126" s="69">
        <f t="shared" si="52"/>
        <v>63.477000000000032</v>
      </c>
      <c r="U126" s="69">
        <f t="shared" si="52"/>
        <v>66.817000000000036</v>
      </c>
      <c r="V126" s="69">
        <f t="shared" si="52"/>
        <v>70.157000000000039</v>
      </c>
      <c r="W126" s="69">
        <f t="shared" si="52"/>
        <v>73.497000000000043</v>
      </c>
      <c r="X126" s="69">
        <f t="shared" si="52"/>
        <v>76.837000000000046</v>
      </c>
      <c r="Y126" s="69">
        <f t="shared" si="52"/>
        <v>80.177000000000049</v>
      </c>
      <c r="Z126" s="69">
        <f t="shared" si="52"/>
        <v>83.517000000000053</v>
      </c>
      <c r="AA126" s="69">
        <f t="shared" si="52"/>
        <v>86.857000000000056</v>
      </c>
      <c r="AB126" s="69"/>
      <c r="AC126" s="69"/>
      <c r="AD126" s="69"/>
      <c r="AE126" s="69"/>
      <c r="AF126" s="69"/>
      <c r="AG126" s="69"/>
      <c r="AH126" s="9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</row>
    <row r="127" spans="1:70" s="15" customFormat="1" ht="15.95" customHeight="1" outlineLevel="2" x14ac:dyDescent="0.3">
      <c r="A127" s="290">
        <v>23</v>
      </c>
      <c r="B127" s="287" t="s">
        <v>445</v>
      </c>
      <c r="C127" s="46" t="s">
        <v>255</v>
      </c>
      <c r="D127" s="290" t="s">
        <v>10</v>
      </c>
      <c r="E127" s="44" t="s">
        <v>11</v>
      </c>
      <c r="F127" s="42" t="s">
        <v>11</v>
      </c>
      <c r="G127" s="45" t="s">
        <v>30</v>
      </c>
      <c r="H127" s="46">
        <v>0.60399999999999998</v>
      </c>
      <c r="I127" s="62">
        <v>1</v>
      </c>
      <c r="J127" s="69">
        <v>47</v>
      </c>
      <c r="K127" s="238">
        <f t="shared" si="21"/>
        <v>28.387999999999998</v>
      </c>
      <c r="L127" s="69">
        <f>(K127+2.84)</f>
        <v>31.227999999999998</v>
      </c>
      <c r="M127" s="69">
        <f t="shared" ref="M127:AA127" si="53">(L127+2.84)</f>
        <v>34.067999999999998</v>
      </c>
      <c r="N127" s="69">
        <f t="shared" si="53"/>
        <v>36.908000000000001</v>
      </c>
      <c r="O127" s="69">
        <f t="shared" si="53"/>
        <v>39.748000000000005</v>
      </c>
      <c r="P127" s="69">
        <f t="shared" si="53"/>
        <v>42.588000000000008</v>
      </c>
      <c r="Q127" s="69">
        <f t="shared" si="53"/>
        <v>45.428000000000011</v>
      </c>
      <c r="R127" s="69">
        <f t="shared" si="53"/>
        <v>48.268000000000015</v>
      </c>
      <c r="S127" s="69">
        <f t="shared" si="53"/>
        <v>51.108000000000018</v>
      </c>
      <c r="T127" s="69">
        <f t="shared" si="53"/>
        <v>53.948000000000022</v>
      </c>
      <c r="U127" s="69">
        <f t="shared" si="53"/>
        <v>56.788000000000025</v>
      </c>
      <c r="V127" s="69">
        <f t="shared" si="53"/>
        <v>59.628000000000029</v>
      </c>
      <c r="W127" s="69">
        <f t="shared" si="53"/>
        <v>62.468000000000032</v>
      </c>
      <c r="X127" s="69">
        <f t="shared" si="53"/>
        <v>65.308000000000035</v>
      </c>
      <c r="Y127" s="69">
        <f t="shared" si="53"/>
        <v>68.148000000000039</v>
      </c>
      <c r="Z127" s="69">
        <f t="shared" si="53"/>
        <v>70.988000000000042</v>
      </c>
      <c r="AA127" s="69">
        <f t="shared" si="53"/>
        <v>73.828000000000046</v>
      </c>
      <c r="AB127" s="69"/>
      <c r="AC127" s="69"/>
      <c r="AD127" s="69"/>
      <c r="AE127" s="69"/>
      <c r="AF127" s="69"/>
      <c r="AG127" s="69"/>
      <c r="AH127" s="9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</row>
    <row r="128" spans="1:70" s="15" customFormat="1" ht="15.95" customHeight="1" outlineLevel="2" x14ac:dyDescent="0.3">
      <c r="A128" s="290">
        <v>24</v>
      </c>
      <c r="B128" s="287" t="s">
        <v>445</v>
      </c>
      <c r="C128" s="46" t="s">
        <v>256</v>
      </c>
      <c r="D128" s="290" t="s">
        <v>10</v>
      </c>
      <c r="E128" s="44" t="s">
        <v>11</v>
      </c>
      <c r="F128" s="42" t="s">
        <v>11</v>
      </c>
      <c r="G128" s="45" t="s">
        <v>30</v>
      </c>
      <c r="H128" s="46">
        <v>0.55500000000000005</v>
      </c>
      <c r="I128" s="62">
        <v>1</v>
      </c>
      <c r="J128" s="69">
        <v>47</v>
      </c>
      <c r="K128" s="238">
        <f t="shared" si="21"/>
        <v>26.085000000000001</v>
      </c>
      <c r="L128" s="69">
        <f>(K128+2.61)</f>
        <v>28.695</v>
      </c>
      <c r="M128" s="69">
        <f t="shared" ref="M128:AA128" si="54">(L128+2.61)</f>
        <v>31.305</v>
      </c>
      <c r="N128" s="69">
        <f t="shared" si="54"/>
        <v>33.914999999999999</v>
      </c>
      <c r="O128" s="69">
        <f t="shared" si="54"/>
        <v>36.524999999999999</v>
      </c>
      <c r="P128" s="69">
        <f t="shared" si="54"/>
        <v>39.134999999999998</v>
      </c>
      <c r="Q128" s="69">
        <f t="shared" si="54"/>
        <v>41.744999999999997</v>
      </c>
      <c r="R128" s="69">
        <f t="shared" si="54"/>
        <v>44.354999999999997</v>
      </c>
      <c r="S128" s="69">
        <f t="shared" si="54"/>
        <v>46.964999999999996</v>
      </c>
      <c r="T128" s="69">
        <f t="shared" si="54"/>
        <v>49.574999999999996</v>
      </c>
      <c r="U128" s="69">
        <f t="shared" si="54"/>
        <v>52.184999999999995</v>
      </c>
      <c r="V128" s="69">
        <f t="shared" si="54"/>
        <v>54.794999999999995</v>
      </c>
      <c r="W128" s="69">
        <f t="shared" si="54"/>
        <v>57.404999999999994</v>
      </c>
      <c r="X128" s="69">
        <f t="shared" si="54"/>
        <v>60.014999999999993</v>
      </c>
      <c r="Y128" s="69">
        <f t="shared" si="54"/>
        <v>62.624999999999993</v>
      </c>
      <c r="Z128" s="69">
        <f t="shared" si="54"/>
        <v>65.234999999999999</v>
      </c>
      <c r="AA128" s="69">
        <f t="shared" si="54"/>
        <v>67.844999999999999</v>
      </c>
      <c r="AB128" s="69"/>
      <c r="AC128" s="69"/>
      <c r="AD128" s="69"/>
      <c r="AE128" s="69"/>
      <c r="AF128" s="69"/>
      <c r="AG128" s="69"/>
      <c r="AH128" s="9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</row>
    <row r="129" spans="1:70" s="15" customFormat="1" ht="15.95" customHeight="1" outlineLevel="2" x14ac:dyDescent="0.3">
      <c r="A129" s="290">
        <v>25</v>
      </c>
      <c r="B129" s="287" t="s">
        <v>445</v>
      </c>
      <c r="C129" s="46" t="s">
        <v>257</v>
      </c>
      <c r="D129" s="290" t="s">
        <v>10</v>
      </c>
      <c r="E129" s="44" t="s">
        <v>11</v>
      </c>
      <c r="F129" s="42" t="s">
        <v>11</v>
      </c>
      <c r="G129" s="45" t="s">
        <v>30</v>
      </c>
      <c r="H129" s="46">
        <v>0.79500000000000004</v>
      </c>
      <c r="I129" s="62">
        <v>1</v>
      </c>
      <c r="J129" s="69">
        <v>47</v>
      </c>
      <c r="K129" s="238">
        <f t="shared" si="21"/>
        <v>37.365000000000002</v>
      </c>
      <c r="L129" s="69">
        <f>(K129+3.74)</f>
        <v>41.105000000000004</v>
      </c>
      <c r="M129" s="69">
        <f t="shared" ref="M129:AA129" si="55">(L129+3.74)</f>
        <v>44.845000000000006</v>
      </c>
      <c r="N129" s="69">
        <f t="shared" si="55"/>
        <v>48.585000000000008</v>
      </c>
      <c r="O129" s="69">
        <f t="shared" si="55"/>
        <v>52.32500000000001</v>
      </c>
      <c r="P129" s="69">
        <f t="shared" si="55"/>
        <v>56.065000000000012</v>
      </c>
      <c r="Q129" s="69">
        <f t="shared" si="55"/>
        <v>59.805000000000014</v>
      </c>
      <c r="R129" s="69">
        <f t="shared" si="55"/>
        <v>63.545000000000016</v>
      </c>
      <c r="S129" s="69">
        <f t="shared" si="55"/>
        <v>67.285000000000011</v>
      </c>
      <c r="T129" s="69">
        <f t="shared" si="55"/>
        <v>71.025000000000006</v>
      </c>
      <c r="U129" s="69">
        <f t="shared" si="55"/>
        <v>74.765000000000001</v>
      </c>
      <c r="V129" s="69">
        <f t="shared" si="55"/>
        <v>78.504999999999995</v>
      </c>
      <c r="W129" s="69">
        <f t="shared" si="55"/>
        <v>82.24499999999999</v>
      </c>
      <c r="X129" s="69">
        <f t="shared" si="55"/>
        <v>85.984999999999985</v>
      </c>
      <c r="Y129" s="69">
        <f t="shared" si="55"/>
        <v>89.72499999999998</v>
      </c>
      <c r="Z129" s="69">
        <f t="shared" si="55"/>
        <v>93.464999999999975</v>
      </c>
      <c r="AA129" s="69">
        <f t="shared" si="55"/>
        <v>97.20499999999997</v>
      </c>
      <c r="AB129" s="69"/>
      <c r="AC129" s="69"/>
      <c r="AD129" s="69"/>
      <c r="AE129" s="69"/>
      <c r="AF129" s="69"/>
      <c r="AG129" s="69"/>
      <c r="AH129" s="9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</row>
    <row r="130" spans="1:70" s="15" customFormat="1" ht="15.95" customHeight="1" outlineLevel="2" x14ac:dyDescent="0.3">
      <c r="A130" s="290">
        <v>26</v>
      </c>
      <c r="B130" s="287" t="s">
        <v>445</v>
      </c>
      <c r="C130" s="46" t="s">
        <v>258</v>
      </c>
      <c r="D130" s="290" t="s">
        <v>10</v>
      </c>
      <c r="E130" s="44" t="s">
        <v>11</v>
      </c>
      <c r="F130" s="42" t="s">
        <v>11</v>
      </c>
      <c r="G130" s="45" t="s">
        <v>30</v>
      </c>
      <c r="H130" s="46">
        <v>1.8759999999999999</v>
      </c>
      <c r="I130" s="62">
        <v>1.2</v>
      </c>
      <c r="J130" s="69">
        <v>47</v>
      </c>
      <c r="K130" s="238">
        <f t="shared" si="21"/>
        <v>105.8064</v>
      </c>
      <c r="L130" s="69">
        <f>(K130+10.58)</f>
        <v>116.38639999999999</v>
      </c>
      <c r="M130" s="69">
        <f t="shared" ref="M130:AA130" si="56">(L130+10.58)</f>
        <v>126.96639999999999</v>
      </c>
      <c r="N130" s="69">
        <f t="shared" si="56"/>
        <v>137.54640000000001</v>
      </c>
      <c r="O130" s="69">
        <f t="shared" si="56"/>
        <v>148.12640000000002</v>
      </c>
      <c r="P130" s="69">
        <f t="shared" si="56"/>
        <v>158.70640000000003</v>
      </c>
      <c r="Q130" s="69">
        <f t="shared" si="56"/>
        <v>169.28640000000004</v>
      </c>
      <c r="R130" s="69">
        <f t="shared" si="56"/>
        <v>179.86640000000006</v>
      </c>
      <c r="S130" s="69">
        <f t="shared" si="56"/>
        <v>190.44640000000007</v>
      </c>
      <c r="T130" s="69">
        <f t="shared" si="56"/>
        <v>201.02640000000008</v>
      </c>
      <c r="U130" s="69">
        <f t="shared" si="56"/>
        <v>211.60640000000009</v>
      </c>
      <c r="V130" s="69">
        <f t="shared" si="56"/>
        <v>222.18640000000011</v>
      </c>
      <c r="W130" s="69">
        <f t="shared" si="56"/>
        <v>232.76640000000012</v>
      </c>
      <c r="X130" s="69">
        <f t="shared" si="56"/>
        <v>243.34640000000013</v>
      </c>
      <c r="Y130" s="69">
        <f t="shared" si="56"/>
        <v>253.92640000000014</v>
      </c>
      <c r="Z130" s="69">
        <f t="shared" si="56"/>
        <v>264.50640000000016</v>
      </c>
      <c r="AA130" s="69">
        <f t="shared" si="56"/>
        <v>275.08640000000014</v>
      </c>
      <c r="AB130" s="69"/>
      <c r="AC130" s="69"/>
      <c r="AD130" s="69"/>
      <c r="AE130" s="69"/>
      <c r="AF130" s="69"/>
      <c r="AG130" s="69"/>
      <c r="AH130" s="9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</row>
    <row r="131" spans="1:70" s="15" customFormat="1" ht="15.95" customHeight="1" outlineLevel="2" x14ac:dyDescent="0.3">
      <c r="A131" s="290">
        <v>27</v>
      </c>
      <c r="B131" s="287" t="s">
        <v>445</v>
      </c>
      <c r="C131" s="46" t="s">
        <v>259</v>
      </c>
      <c r="D131" s="290" t="s">
        <v>10</v>
      </c>
      <c r="E131" s="44" t="s">
        <v>11</v>
      </c>
      <c r="F131" s="42" t="s">
        <v>11</v>
      </c>
      <c r="G131" s="45" t="s">
        <v>30</v>
      </c>
      <c r="H131" s="46">
        <v>1.004</v>
      </c>
      <c r="I131" s="62">
        <v>1.2</v>
      </c>
      <c r="J131" s="69">
        <v>47</v>
      </c>
      <c r="K131" s="238">
        <f t="shared" si="21"/>
        <v>56.625599999999991</v>
      </c>
      <c r="L131" s="69">
        <f>(K131+5.66)</f>
        <v>62.285599999999988</v>
      </c>
      <c r="M131" s="69">
        <f t="shared" ref="M131:AA131" si="57">(L131+5.66)</f>
        <v>67.945599999999985</v>
      </c>
      <c r="N131" s="69">
        <f t="shared" si="57"/>
        <v>73.605599999999981</v>
      </c>
      <c r="O131" s="69">
        <f t="shared" si="57"/>
        <v>79.265599999999978</v>
      </c>
      <c r="P131" s="69">
        <f t="shared" si="57"/>
        <v>84.925599999999974</v>
      </c>
      <c r="Q131" s="69">
        <f t="shared" si="57"/>
        <v>90.585599999999971</v>
      </c>
      <c r="R131" s="69">
        <f t="shared" si="57"/>
        <v>96.245599999999968</v>
      </c>
      <c r="S131" s="69">
        <f t="shared" si="57"/>
        <v>101.90559999999996</v>
      </c>
      <c r="T131" s="69">
        <f t="shared" si="57"/>
        <v>107.56559999999996</v>
      </c>
      <c r="U131" s="69">
        <f t="shared" si="57"/>
        <v>113.22559999999996</v>
      </c>
      <c r="V131" s="69">
        <f t="shared" si="57"/>
        <v>118.88559999999995</v>
      </c>
      <c r="W131" s="69">
        <f t="shared" si="57"/>
        <v>124.54559999999995</v>
      </c>
      <c r="X131" s="69">
        <f t="shared" si="57"/>
        <v>130.20559999999995</v>
      </c>
      <c r="Y131" s="69">
        <f t="shared" si="57"/>
        <v>135.86559999999994</v>
      </c>
      <c r="Z131" s="69">
        <f t="shared" si="57"/>
        <v>141.52559999999994</v>
      </c>
      <c r="AA131" s="69">
        <f t="shared" si="57"/>
        <v>147.18559999999994</v>
      </c>
      <c r="AB131" s="69"/>
      <c r="AC131" s="69"/>
      <c r="AD131" s="69"/>
      <c r="AE131" s="69"/>
      <c r="AF131" s="69"/>
      <c r="AG131" s="69"/>
      <c r="AH131" s="9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</row>
    <row r="132" spans="1:70" s="15" customFormat="1" ht="15.95" customHeight="1" outlineLevel="2" x14ac:dyDescent="0.3">
      <c r="A132" s="290">
        <v>28</v>
      </c>
      <c r="B132" s="287" t="s">
        <v>445</v>
      </c>
      <c r="C132" s="46" t="s">
        <v>260</v>
      </c>
      <c r="D132" s="290" t="s">
        <v>10</v>
      </c>
      <c r="E132" s="44" t="s">
        <v>11</v>
      </c>
      <c r="F132" s="42" t="s">
        <v>11</v>
      </c>
      <c r="G132" s="45" t="s">
        <v>30</v>
      </c>
      <c r="H132" s="124">
        <v>1.2</v>
      </c>
      <c r="I132" s="62">
        <v>1.2</v>
      </c>
      <c r="J132" s="69">
        <v>47</v>
      </c>
      <c r="K132" s="238">
        <f t="shared" si="21"/>
        <v>67.679999999999993</v>
      </c>
      <c r="L132" s="69">
        <f>(K132+6.77)</f>
        <v>74.449999999999989</v>
      </c>
      <c r="M132" s="69">
        <f t="shared" ref="M132:AA132" si="58">(L132+6.77)</f>
        <v>81.219999999999985</v>
      </c>
      <c r="N132" s="69">
        <f t="shared" si="58"/>
        <v>87.989999999999981</v>
      </c>
      <c r="O132" s="69">
        <f t="shared" si="58"/>
        <v>94.759999999999977</v>
      </c>
      <c r="P132" s="69">
        <f t="shared" si="58"/>
        <v>101.52999999999997</v>
      </c>
      <c r="Q132" s="69">
        <f t="shared" si="58"/>
        <v>108.29999999999997</v>
      </c>
      <c r="R132" s="69">
        <f t="shared" si="58"/>
        <v>115.06999999999996</v>
      </c>
      <c r="S132" s="69">
        <f t="shared" si="58"/>
        <v>121.83999999999996</v>
      </c>
      <c r="T132" s="69">
        <f t="shared" si="58"/>
        <v>128.60999999999996</v>
      </c>
      <c r="U132" s="69">
        <f t="shared" si="58"/>
        <v>135.37999999999997</v>
      </c>
      <c r="V132" s="69">
        <f t="shared" si="58"/>
        <v>142.14999999999998</v>
      </c>
      <c r="W132" s="69">
        <f t="shared" si="58"/>
        <v>148.91999999999999</v>
      </c>
      <c r="X132" s="69">
        <f t="shared" si="58"/>
        <v>155.69</v>
      </c>
      <c r="Y132" s="69">
        <f t="shared" si="58"/>
        <v>162.46</v>
      </c>
      <c r="Z132" s="69">
        <f t="shared" si="58"/>
        <v>169.23000000000002</v>
      </c>
      <c r="AA132" s="69">
        <f t="shared" si="58"/>
        <v>176.00000000000003</v>
      </c>
      <c r="AB132" s="69"/>
      <c r="AC132" s="69"/>
      <c r="AD132" s="69"/>
      <c r="AE132" s="69"/>
      <c r="AF132" s="69"/>
      <c r="AG132" s="69"/>
      <c r="AH132" s="9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</row>
    <row r="133" spans="1:70" s="15" customFormat="1" ht="15.95" customHeight="1" outlineLevel="2" x14ac:dyDescent="0.3">
      <c r="A133" s="290">
        <v>29</v>
      </c>
      <c r="B133" s="287" t="s">
        <v>445</v>
      </c>
      <c r="C133" s="46" t="s">
        <v>261</v>
      </c>
      <c r="D133" s="290" t="s">
        <v>10</v>
      </c>
      <c r="E133" s="44" t="s">
        <v>11</v>
      </c>
      <c r="F133" s="42" t="s">
        <v>11</v>
      </c>
      <c r="G133" s="45" t="s">
        <v>30</v>
      </c>
      <c r="H133" s="46">
        <v>1.385</v>
      </c>
      <c r="I133" s="62">
        <v>1.2</v>
      </c>
      <c r="J133" s="69">
        <v>47</v>
      </c>
      <c r="K133" s="238">
        <f t="shared" si="21"/>
        <v>78.11399999999999</v>
      </c>
      <c r="L133" s="69">
        <f>(K133+7.81)</f>
        <v>85.923999999999992</v>
      </c>
      <c r="M133" s="69">
        <f t="shared" ref="M133:AA133" si="59">(L133+7.81)</f>
        <v>93.733999999999995</v>
      </c>
      <c r="N133" s="69">
        <f t="shared" si="59"/>
        <v>101.544</v>
      </c>
      <c r="O133" s="69">
        <f t="shared" si="59"/>
        <v>109.354</v>
      </c>
      <c r="P133" s="69">
        <f t="shared" si="59"/>
        <v>117.164</v>
      </c>
      <c r="Q133" s="69">
        <f t="shared" si="59"/>
        <v>124.974</v>
      </c>
      <c r="R133" s="69">
        <f t="shared" si="59"/>
        <v>132.78399999999999</v>
      </c>
      <c r="S133" s="69">
        <f t="shared" si="59"/>
        <v>140.59399999999999</v>
      </c>
      <c r="T133" s="69">
        <f t="shared" si="59"/>
        <v>148.404</v>
      </c>
      <c r="U133" s="69">
        <f t="shared" si="59"/>
        <v>156.214</v>
      </c>
      <c r="V133" s="69">
        <f t="shared" si="59"/>
        <v>164.024</v>
      </c>
      <c r="W133" s="69">
        <f t="shared" si="59"/>
        <v>171.834</v>
      </c>
      <c r="X133" s="69">
        <f t="shared" si="59"/>
        <v>179.64400000000001</v>
      </c>
      <c r="Y133" s="69">
        <f t="shared" si="59"/>
        <v>187.45400000000001</v>
      </c>
      <c r="Z133" s="69">
        <f t="shared" si="59"/>
        <v>195.26400000000001</v>
      </c>
      <c r="AA133" s="69">
        <f t="shared" si="59"/>
        <v>203.07400000000001</v>
      </c>
      <c r="AB133" s="69"/>
      <c r="AC133" s="69"/>
      <c r="AD133" s="69"/>
      <c r="AE133" s="69"/>
      <c r="AF133" s="69"/>
      <c r="AG133" s="69"/>
      <c r="AH133" s="9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</row>
    <row r="134" spans="1:70" s="15" customFormat="1" ht="15.95" customHeight="1" outlineLevel="2" x14ac:dyDescent="0.3">
      <c r="A134" s="290">
        <v>30</v>
      </c>
      <c r="B134" s="287" t="s">
        <v>445</v>
      </c>
      <c r="C134" s="46" t="s">
        <v>262</v>
      </c>
      <c r="D134" s="290" t="s">
        <v>10</v>
      </c>
      <c r="E134" s="44" t="s">
        <v>11</v>
      </c>
      <c r="F134" s="42" t="s">
        <v>11</v>
      </c>
      <c r="G134" s="45" t="s">
        <v>30</v>
      </c>
      <c r="H134" s="46">
        <v>0.82599999999999996</v>
      </c>
      <c r="I134" s="62">
        <v>1</v>
      </c>
      <c r="J134" s="69">
        <v>47</v>
      </c>
      <c r="K134" s="238">
        <f t="shared" si="21"/>
        <v>38.821999999999996</v>
      </c>
      <c r="L134" s="69">
        <f>(K134+3.88)</f>
        <v>42.701999999999998</v>
      </c>
      <c r="M134" s="69">
        <f t="shared" ref="M134:AA134" si="60">(L134+3.88)</f>
        <v>46.582000000000001</v>
      </c>
      <c r="N134" s="69">
        <f t="shared" si="60"/>
        <v>50.462000000000003</v>
      </c>
      <c r="O134" s="69">
        <f t="shared" si="60"/>
        <v>54.342000000000006</v>
      </c>
      <c r="P134" s="69">
        <f t="shared" si="60"/>
        <v>58.222000000000008</v>
      </c>
      <c r="Q134" s="69">
        <f t="shared" si="60"/>
        <v>62.102000000000011</v>
      </c>
      <c r="R134" s="69">
        <f t="shared" si="60"/>
        <v>65.982000000000014</v>
      </c>
      <c r="S134" s="69">
        <f t="shared" si="60"/>
        <v>69.862000000000009</v>
      </c>
      <c r="T134" s="69">
        <f t="shared" si="60"/>
        <v>73.742000000000004</v>
      </c>
      <c r="U134" s="69">
        <f t="shared" si="60"/>
        <v>77.622</v>
      </c>
      <c r="V134" s="69">
        <f t="shared" si="60"/>
        <v>81.501999999999995</v>
      </c>
      <c r="W134" s="69">
        <f t="shared" si="60"/>
        <v>85.381999999999991</v>
      </c>
      <c r="X134" s="69">
        <f t="shared" si="60"/>
        <v>89.261999999999986</v>
      </c>
      <c r="Y134" s="69">
        <f t="shared" si="60"/>
        <v>93.141999999999982</v>
      </c>
      <c r="Z134" s="69">
        <f t="shared" si="60"/>
        <v>97.021999999999977</v>
      </c>
      <c r="AA134" s="69">
        <f t="shared" si="60"/>
        <v>100.90199999999997</v>
      </c>
      <c r="AB134" s="69"/>
      <c r="AC134" s="69"/>
      <c r="AD134" s="69"/>
      <c r="AE134" s="69"/>
      <c r="AF134" s="69"/>
      <c r="AG134" s="69"/>
      <c r="AH134" s="9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</row>
    <row r="135" spans="1:70" s="15" customFormat="1" ht="15.95" customHeight="1" outlineLevel="2" x14ac:dyDescent="0.3">
      <c r="A135" s="290">
        <v>31</v>
      </c>
      <c r="B135" s="287" t="s">
        <v>445</v>
      </c>
      <c r="C135" s="46" t="s">
        <v>263</v>
      </c>
      <c r="D135" s="290" t="s">
        <v>10</v>
      </c>
      <c r="E135" s="44" t="s">
        <v>11</v>
      </c>
      <c r="F135" s="42" t="s">
        <v>11</v>
      </c>
      <c r="G135" s="45" t="s">
        <v>30</v>
      </c>
      <c r="H135" s="46">
        <v>0.505</v>
      </c>
      <c r="I135" s="62">
        <v>1</v>
      </c>
      <c r="J135" s="69">
        <v>47</v>
      </c>
      <c r="K135" s="238">
        <f t="shared" si="21"/>
        <v>23.734999999999999</v>
      </c>
      <c r="L135" s="69">
        <f>(K135+2.37)</f>
        <v>26.105</v>
      </c>
      <c r="M135" s="69">
        <f t="shared" ref="M135:AA135" si="61">(L135+2.37)</f>
        <v>28.475000000000001</v>
      </c>
      <c r="N135" s="69">
        <f t="shared" si="61"/>
        <v>30.845000000000002</v>
      </c>
      <c r="O135" s="69">
        <f t="shared" si="61"/>
        <v>33.215000000000003</v>
      </c>
      <c r="P135" s="69">
        <f t="shared" si="61"/>
        <v>35.585000000000001</v>
      </c>
      <c r="Q135" s="69">
        <f t="shared" si="61"/>
        <v>37.954999999999998</v>
      </c>
      <c r="R135" s="69">
        <f t="shared" si="61"/>
        <v>40.324999999999996</v>
      </c>
      <c r="S135" s="69">
        <f t="shared" si="61"/>
        <v>42.694999999999993</v>
      </c>
      <c r="T135" s="69">
        <f t="shared" si="61"/>
        <v>45.064999999999991</v>
      </c>
      <c r="U135" s="69">
        <f t="shared" si="61"/>
        <v>47.434999999999988</v>
      </c>
      <c r="V135" s="69">
        <f t="shared" si="61"/>
        <v>49.804999999999986</v>
      </c>
      <c r="W135" s="69">
        <f t="shared" si="61"/>
        <v>52.174999999999983</v>
      </c>
      <c r="X135" s="69">
        <f t="shared" si="61"/>
        <v>54.54499999999998</v>
      </c>
      <c r="Y135" s="69">
        <f t="shared" si="61"/>
        <v>56.914999999999978</v>
      </c>
      <c r="Z135" s="69">
        <f t="shared" si="61"/>
        <v>59.284999999999975</v>
      </c>
      <c r="AA135" s="69">
        <f t="shared" si="61"/>
        <v>61.654999999999973</v>
      </c>
      <c r="AB135" s="69"/>
      <c r="AC135" s="69"/>
      <c r="AD135" s="69"/>
      <c r="AE135" s="69"/>
      <c r="AF135" s="69"/>
      <c r="AG135" s="69"/>
      <c r="AH135" s="9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</row>
    <row r="136" spans="1:70" s="15" customFormat="1" ht="15.95" customHeight="1" outlineLevel="2" x14ac:dyDescent="0.3">
      <c r="A136" s="290">
        <v>32</v>
      </c>
      <c r="B136" s="287" t="s">
        <v>445</v>
      </c>
      <c r="C136" s="46" t="s">
        <v>264</v>
      </c>
      <c r="D136" s="290" t="s">
        <v>10</v>
      </c>
      <c r="E136" s="44" t="s">
        <v>11</v>
      </c>
      <c r="F136" s="42" t="s">
        <v>11</v>
      </c>
      <c r="G136" s="45" t="s">
        <v>30</v>
      </c>
      <c r="H136" s="121">
        <v>0.61</v>
      </c>
      <c r="I136" s="62">
        <v>1</v>
      </c>
      <c r="J136" s="69">
        <v>47</v>
      </c>
      <c r="K136" s="238">
        <f t="shared" si="21"/>
        <v>28.669999999999998</v>
      </c>
      <c r="L136" s="69">
        <f>(K136+2.87)</f>
        <v>31.54</v>
      </c>
      <c r="M136" s="69">
        <f t="shared" ref="M136:AA136" si="62">(L136+2.87)</f>
        <v>34.409999999999997</v>
      </c>
      <c r="N136" s="69">
        <f t="shared" si="62"/>
        <v>37.279999999999994</v>
      </c>
      <c r="O136" s="69">
        <f t="shared" si="62"/>
        <v>40.149999999999991</v>
      </c>
      <c r="P136" s="69">
        <f t="shared" si="62"/>
        <v>43.019999999999989</v>
      </c>
      <c r="Q136" s="69">
        <f t="shared" si="62"/>
        <v>45.889999999999986</v>
      </c>
      <c r="R136" s="69">
        <f t="shared" si="62"/>
        <v>48.759999999999984</v>
      </c>
      <c r="S136" s="69">
        <f t="shared" si="62"/>
        <v>51.629999999999981</v>
      </c>
      <c r="T136" s="69">
        <f t="shared" si="62"/>
        <v>54.499999999999979</v>
      </c>
      <c r="U136" s="69">
        <f t="shared" si="62"/>
        <v>57.369999999999976</v>
      </c>
      <c r="V136" s="69">
        <f t="shared" si="62"/>
        <v>60.239999999999974</v>
      </c>
      <c r="W136" s="69">
        <f t="shared" si="62"/>
        <v>63.109999999999971</v>
      </c>
      <c r="X136" s="69">
        <f t="shared" si="62"/>
        <v>65.979999999999976</v>
      </c>
      <c r="Y136" s="69">
        <f t="shared" si="62"/>
        <v>68.84999999999998</v>
      </c>
      <c r="Z136" s="69">
        <f t="shared" si="62"/>
        <v>71.719999999999985</v>
      </c>
      <c r="AA136" s="69">
        <f t="shared" si="62"/>
        <v>74.589999999999989</v>
      </c>
      <c r="AB136" s="69"/>
      <c r="AC136" s="69"/>
      <c r="AD136" s="69"/>
      <c r="AE136" s="69"/>
      <c r="AF136" s="69"/>
      <c r="AG136" s="69"/>
      <c r="AH136" s="9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</row>
    <row r="137" spans="1:70" s="15" customFormat="1" ht="15.95" customHeight="1" outlineLevel="2" x14ac:dyDescent="0.3">
      <c r="A137" s="290">
        <v>33</v>
      </c>
      <c r="B137" s="287" t="s">
        <v>445</v>
      </c>
      <c r="C137" s="46" t="s">
        <v>265</v>
      </c>
      <c r="D137" s="290" t="s">
        <v>10</v>
      </c>
      <c r="E137" s="44" t="s">
        <v>11</v>
      </c>
      <c r="F137" s="42" t="s">
        <v>11</v>
      </c>
      <c r="G137" s="45" t="s">
        <v>30</v>
      </c>
      <c r="H137" s="46">
        <v>0.71699999999999997</v>
      </c>
      <c r="I137" s="62">
        <v>1</v>
      </c>
      <c r="J137" s="69">
        <v>47</v>
      </c>
      <c r="K137" s="238">
        <f t="shared" si="21"/>
        <v>33.698999999999998</v>
      </c>
      <c r="L137" s="69">
        <f>(K137+3.37)</f>
        <v>37.068999999999996</v>
      </c>
      <c r="M137" s="69">
        <f t="shared" ref="M137:AA137" si="63">(L137+3.37)</f>
        <v>40.438999999999993</v>
      </c>
      <c r="N137" s="69">
        <f t="shared" si="63"/>
        <v>43.80899999999999</v>
      </c>
      <c r="O137" s="69">
        <f t="shared" si="63"/>
        <v>47.178999999999988</v>
      </c>
      <c r="P137" s="69">
        <f t="shared" si="63"/>
        <v>50.548999999999985</v>
      </c>
      <c r="Q137" s="69">
        <f t="shared" si="63"/>
        <v>53.918999999999983</v>
      </c>
      <c r="R137" s="69">
        <f t="shared" si="63"/>
        <v>57.28899999999998</v>
      </c>
      <c r="S137" s="69">
        <f t="shared" si="63"/>
        <v>60.658999999999978</v>
      </c>
      <c r="T137" s="69">
        <f t="shared" si="63"/>
        <v>64.028999999999982</v>
      </c>
      <c r="U137" s="69">
        <f t="shared" si="63"/>
        <v>67.398999999999987</v>
      </c>
      <c r="V137" s="69">
        <f t="shared" si="63"/>
        <v>70.768999999999991</v>
      </c>
      <c r="W137" s="69">
        <f t="shared" si="63"/>
        <v>74.138999999999996</v>
      </c>
      <c r="X137" s="69">
        <f t="shared" si="63"/>
        <v>77.509</v>
      </c>
      <c r="Y137" s="69">
        <f t="shared" si="63"/>
        <v>80.879000000000005</v>
      </c>
      <c r="Z137" s="69">
        <f t="shared" si="63"/>
        <v>84.249000000000009</v>
      </c>
      <c r="AA137" s="69">
        <f t="shared" si="63"/>
        <v>87.619000000000014</v>
      </c>
      <c r="AB137" s="69"/>
      <c r="AC137" s="69"/>
      <c r="AD137" s="69"/>
      <c r="AE137" s="69"/>
      <c r="AF137" s="69"/>
      <c r="AG137" s="69"/>
      <c r="AH137" s="9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</row>
    <row r="138" spans="1:70" s="15" customFormat="1" ht="15.95" customHeight="1" outlineLevel="2" x14ac:dyDescent="0.3">
      <c r="A138" s="290">
        <v>34</v>
      </c>
      <c r="B138" s="287" t="s">
        <v>445</v>
      </c>
      <c r="C138" s="46" t="s">
        <v>266</v>
      </c>
      <c r="D138" s="290" t="s">
        <v>10</v>
      </c>
      <c r="E138" s="44" t="s">
        <v>11</v>
      </c>
      <c r="F138" s="42" t="s">
        <v>11</v>
      </c>
      <c r="G138" s="45" t="s">
        <v>30</v>
      </c>
      <c r="H138" s="46">
        <v>0.67100000000000004</v>
      </c>
      <c r="I138" s="62">
        <v>1</v>
      </c>
      <c r="J138" s="69">
        <v>47</v>
      </c>
      <c r="K138" s="238">
        <f t="shared" si="21"/>
        <v>31.537000000000003</v>
      </c>
      <c r="L138" s="69">
        <f>(K138+3.15)</f>
        <v>34.687000000000005</v>
      </c>
      <c r="M138" s="69">
        <f t="shared" ref="M138:AA138" si="64">(L138+3.15)</f>
        <v>37.837000000000003</v>
      </c>
      <c r="N138" s="69">
        <f t="shared" si="64"/>
        <v>40.987000000000002</v>
      </c>
      <c r="O138" s="69">
        <f t="shared" si="64"/>
        <v>44.137</v>
      </c>
      <c r="P138" s="69">
        <f t="shared" si="64"/>
        <v>47.286999999999999</v>
      </c>
      <c r="Q138" s="69">
        <f t="shared" si="64"/>
        <v>50.436999999999998</v>
      </c>
      <c r="R138" s="69">
        <f t="shared" si="64"/>
        <v>53.586999999999996</v>
      </c>
      <c r="S138" s="69">
        <f t="shared" si="64"/>
        <v>56.736999999999995</v>
      </c>
      <c r="T138" s="69">
        <f t="shared" si="64"/>
        <v>59.886999999999993</v>
      </c>
      <c r="U138" s="69">
        <f t="shared" si="64"/>
        <v>63.036999999999992</v>
      </c>
      <c r="V138" s="69">
        <f t="shared" si="64"/>
        <v>66.186999999999998</v>
      </c>
      <c r="W138" s="69">
        <f t="shared" si="64"/>
        <v>69.337000000000003</v>
      </c>
      <c r="X138" s="69">
        <f t="shared" si="64"/>
        <v>72.487000000000009</v>
      </c>
      <c r="Y138" s="69">
        <f t="shared" si="64"/>
        <v>75.637000000000015</v>
      </c>
      <c r="Z138" s="69">
        <f t="shared" si="64"/>
        <v>78.78700000000002</v>
      </c>
      <c r="AA138" s="69">
        <f t="shared" si="64"/>
        <v>81.937000000000026</v>
      </c>
      <c r="AB138" s="69"/>
      <c r="AC138" s="69"/>
      <c r="AD138" s="69"/>
      <c r="AE138" s="69"/>
      <c r="AF138" s="69"/>
      <c r="AG138" s="69"/>
      <c r="AH138" s="9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</row>
    <row r="139" spans="1:70" s="15" customFormat="1" ht="15.95" customHeight="1" outlineLevel="2" x14ac:dyDescent="0.3">
      <c r="A139" s="290">
        <v>35</v>
      </c>
      <c r="B139" s="287" t="s">
        <v>445</v>
      </c>
      <c r="C139" s="46" t="s">
        <v>267</v>
      </c>
      <c r="D139" s="290" t="s">
        <v>10</v>
      </c>
      <c r="E139" s="44" t="s">
        <v>11</v>
      </c>
      <c r="F139" s="42" t="s">
        <v>11</v>
      </c>
      <c r="G139" s="45" t="s">
        <v>30</v>
      </c>
      <c r="H139" s="46">
        <v>1.1819999999999999</v>
      </c>
      <c r="I139" s="62">
        <v>1.2</v>
      </c>
      <c r="J139" s="69">
        <v>47</v>
      </c>
      <c r="K139" s="238">
        <f t="shared" si="21"/>
        <v>66.6648</v>
      </c>
      <c r="L139" s="69">
        <f>(K139+6.67)</f>
        <v>73.334800000000001</v>
      </c>
      <c r="M139" s="69">
        <f t="shared" ref="M139:AA139" si="65">(L139+6.67)</f>
        <v>80.004800000000003</v>
      </c>
      <c r="N139" s="69">
        <f t="shared" si="65"/>
        <v>86.674800000000005</v>
      </c>
      <c r="O139" s="69">
        <f t="shared" si="65"/>
        <v>93.344800000000006</v>
      </c>
      <c r="P139" s="69">
        <f t="shared" si="65"/>
        <v>100.01480000000001</v>
      </c>
      <c r="Q139" s="69">
        <f t="shared" si="65"/>
        <v>106.68480000000001</v>
      </c>
      <c r="R139" s="69">
        <f t="shared" si="65"/>
        <v>113.35480000000001</v>
      </c>
      <c r="S139" s="69">
        <f t="shared" si="65"/>
        <v>120.02480000000001</v>
      </c>
      <c r="T139" s="69">
        <f t="shared" si="65"/>
        <v>126.69480000000001</v>
      </c>
      <c r="U139" s="69">
        <f t="shared" si="65"/>
        <v>133.3648</v>
      </c>
      <c r="V139" s="69">
        <f t="shared" si="65"/>
        <v>140.03479999999999</v>
      </c>
      <c r="W139" s="69">
        <f t="shared" si="65"/>
        <v>146.70479999999998</v>
      </c>
      <c r="X139" s="69">
        <f t="shared" si="65"/>
        <v>153.37479999999996</v>
      </c>
      <c r="Y139" s="69">
        <f t="shared" si="65"/>
        <v>160.04479999999995</v>
      </c>
      <c r="Z139" s="69">
        <f t="shared" si="65"/>
        <v>166.71479999999994</v>
      </c>
      <c r="AA139" s="69">
        <f t="shared" si="65"/>
        <v>173.38479999999993</v>
      </c>
      <c r="AB139" s="69"/>
      <c r="AC139" s="69"/>
      <c r="AD139" s="69"/>
      <c r="AE139" s="69"/>
      <c r="AF139" s="69"/>
      <c r="AG139" s="69"/>
      <c r="AH139" s="9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</row>
    <row r="140" spans="1:70" s="15" customFormat="1" ht="15.95" customHeight="1" outlineLevel="2" x14ac:dyDescent="0.3">
      <c r="A140" s="290">
        <v>36</v>
      </c>
      <c r="B140" s="287" t="s">
        <v>445</v>
      </c>
      <c r="C140" s="46" t="s">
        <v>268</v>
      </c>
      <c r="D140" s="290" t="s">
        <v>10</v>
      </c>
      <c r="E140" s="44" t="s">
        <v>11</v>
      </c>
      <c r="F140" s="42" t="s">
        <v>11</v>
      </c>
      <c r="G140" s="45" t="s">
        <v>30</v>
      </c>
      <c r="H140" s="46">
        <v>0.72899999999999998</v>
      </c>
      <c r="I140" s="62">
        <v>1</v>
      </c>
      <c r="J140" s="69">
        <v>47</v>
      </c>
      <c r="K140" s="238">
        <f t="shared" si="21"/>
        <v>34.262999999999998</v>
      </c>
      <c r="L140" s="69">
        <f>(K140+3.43)</f>
        <v>37.692999999999998</v>
      </c>
      <c r="M140" s="69">
        <f t="shared" ref="M140:AA140" si="66">(L140+3.43)</f>
        <v>41.122999999999998</v>
      </c>
      <c r="N140" s="69">
        <f t="shared" si="66"/>
        <v>44.552999999999997</v>
      </c>
      <c r="O140" s="69">
        <f t="shared" si="66"/>
        <v>47.982999999999997</v>
      </c>
      <c r="P140" s="69">
        <f t="shared" si="66"/>
        <v>51.412999999999997</v>
      </c>
      <c r="Q140" s="69">
        <f t="shared" si="66"/>
        <v>54.842999999999996</v>
      </c>
      <c r="R140" s="69">
        <f t="shared" si="66"/>
        <v>58.272999999999996</v>
      </c>
      <c r="S140" s="69">
        <f t="shared" si="66"/>
        <v>61.702999999999996</v>
      </c>
      <c r="T140" s="69">
        <f t="shared" si="66"/>
        <v>65.132999999999996</v>
      </c>
      <c r="U140" s="69">
        <f t="shared" si="66"/>
        <v>68.563000000000002</v>
      </c>
      <c r="V140" s="69">
        <f t="shared" si="66"/>
        <v>71.993000000000009</v>
      </c>
      <c r="W140" s="69">
        <f t="shared" si="66"/>
        <v>75.423000000000016</v>
      </c>
      <c r="X140" s="69">
        <f t="shared" si="66"/>
        <v>78.853000000000023</v>
      </c>
      <c r="Y140" s="69">
        <f t="shared" si="66"/>
        <v>82.28300000000003</v>
      </c>
      <c r="Z140" s="69">
        <f t="shared" si="66"/>
        <v>85.713000000000036</v>
      </c>
      <c r="AA140" s="69">
        <f t="shared" si="66"/>
        <v>89.143000000000043</v>
      </c>
      <c r="AB140" s="69"/>
      <c r="AC140" s="69"/>
      <c r="AD140" s="69"/>
      <c r="AE140" s="69"/>
      <c r="AF140" s="69"/>
      <c r="AG140" s="69"/>
      <c r="AH140" s="9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</row>
    <row r="141" spans="1:70" s="15" customFormat="1" ht="15.95" customHeight="1" outlineLevel="2" x14ac:dyDescent="0.3">
      <c r="A141" s="290">
        <v>37</v>
      </c>
      <c r="B141" s="287" t="s">
        <v>445</v>
      </c>
      <c r="C141" s="46" t="s">
        <v>269</v>
      </c>
      <c r="D141" s="290" t="s">
        <v>10</v>
      </c>
      <c r="E141" s="44" t="s">
        <v>11</v>
      </c>
      <c r="F141" s="42" t="s">
        <v>11</v>
      </c>
      <c r="G141" s="45" t="s">
        <v>30</v>
      </c>
      <c r="H141" s="46">
        <v>0.52700000000000002</v>
      </c>
      <c r="I141" s="62">
        <v>1</v>
      </c>
      <c r="J141" s="69">
        <v>47</v>
      </c>
      <c r="K141" s="238">
        <f t="shared" si="21"/>
        <v>24.769000000000002</v>
      </c>
      <c r="L141" s="69">
        <f>(K141+2.48)</f>
        <v>27.249000000000002</v>
      </c>
      <c r="M141" s="69">
        <f t="shared" ref="M141:AA141" si="67">(L141+2.48)</f>
        <v>29.729000000000003</v>
      </c>
      <c r="N141" s="69">
        <f t="shared" si="67"/>
        <v>32.209000000000003</v>
      </c>
      <c r="O141" s="69">
        <f t="shared" si="67"/>
        <v>34.689</v>
      </c>
      <c r="P141" s="69">
        <f t="shared" si="67"/>
        <v>37.168999999999997</v>
      </c>
      <c r="Q141" s="69">
        <f t="shared" si="67"/>
        <v>39.648999999999994</v>
      </c>
      <c r="R141" s="69">
        <f t="shared" si="67"/>
        <v>42.128999999999991</v>
      </c>
      <c r="S141" s="69">
        <f t="shared" si="67"/>
        <v>44.608999999999988</v>
      </c>
      <c r="T141" s="69">
        <f t="shared" si="67"/>
        <v>47.088999999999984</v>
      </c>
      <c r="U141" s="69">
        <f t="shared" si="67"/>
        <v>49.568999999999981</v>
      </c>
      <c r="V141" s="69">
        <f t="shared" si="67"/>
        <v>52.048999999999978</v>
      </c>
      <c r="W141" s="69">
        <f t="shared" si="67"/>
        <v>54.528999999999975</v>
      </c>
      <c r="X141" s="69">
        <f t="shared" si="67"/>
        <v>57.008999999999972</v>
      </c>
      <c r="Y141" s="69">
        <f t="shared" si="67"/>
        <v>59.488999999999969</v>
      </c>
      <c r="Z141" s="69">
        <f t="shared" si="67"/>
        <v>61.968999999999966</v>
      </c>
      <c r="AA141" s="69">
        <f t="shared" si="67"/>
        <v>64.44899999999997</v>
      </c>
      <c r="AB141" s="69"/>
      <c r="AC141" s="69"/>
      <c r="AD141" s="69"/>
      <c r="AE141" s="69"/>
      <c r="AF141" s="69"/>
      <c r="AG141" s="69"/>
      <c r="AH141" s="9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</row>
    <row r="142" spans="1:70" s="15" customFormat="1" ht="15.95" customHeight="1" outlineLevel="2" x14ac:dyDescent="0.3">
      <c r="A142" s="290">
        <v>38</v>
      </c>
      <c r="B142" s="287" t="s">
        <v>445</v>
      </c>
      <c r="C142" s="46" t="s">
        <v>270</v>
      </c>
      <c r="D142" s="290" t="s">
        <v>10</v>
      </c>
      <c r="E142" s="44" t="s">
        <v>11</v>
      </c>
      <c r="F142" s="42" t="s">
        <v>11</v>
      </c>
      <c r="G142" s="45" t="s">
        <v>30</v>
      </c>
      <c r="H142" s="46">
        <v>1.7949999999999999</v>
      </c>
      <c r="I142" s="62">
        <v>1.2</v>
      </c>
      <c r="J142" s="69">
        <v>47</v>
      </c>
      <c r="K142" s="238">
        <f t="shared" si="21"/>
        <v>101.238</v>
      </c>
      <c r="L142" s="69">
        <f>(K142+10.12)</f>
        <v>111.358</v>
      </c>
      <c r="M142" s="69">
        <f t="shared" ref="M142:AA142" si="68">(L142+10.12)</f>
        <v>121.47800000000001</v>
      </c>
      <c r="N142" s="69">
        <f t="shared" si="68"/>
        <v>131.59800000000001</v>
      </c>
      <c r="O142" s="69">
        <f t="shared" si="68"/>
        <v>141.71800000000002</v>
      </c>
      <c r="P142" s="69">
        <f t="shared" si="68"/>
        <v>151.83800000000002</v>
      </c>
      <c r="Q142" s="69">
        <f t="shared" si="68"/>
        <v>161.95800000000003</v>
      </c>
      <c r="R142" s="69">
        <f t="shared" si="68"/>
        <v>172.07800000000003</v>
      </c>
      <c r="S142" s="69">
        <f t="shared" si="68"/>
        <v>182.19800000000004</v>
      </c>
      <c r="T142" s="69">
        <f t="shared" si="68"/>
        <v>192.31800000000004</v>
      </c>
      <c r="U142" s="69">
        <f t="shared" si="68"/>
        <v>202.43800000000005</v>
      </c>
      <c r="V142" s="69">
        <f t="shared" si="68"/>
        <v>212.55800000000005</v>
      </c>
      <c r="W142" s="69">
        <f t="shared" si="68"/>
        <v>222.67800000000005</v>
      </c>
      <c r="X142" s="69">
        <f t="shared" si="68"/>
        <v>232.79800000000006</v>
      </c>
      <c r="Y142" s="69">
        <f t="shared" si="68"/>
        <v>242.91800000000006</v>
      </c>
      <c r="Z142" s="69">
        <f t="shared" si="68"/>
        <v>253.03800000000007</v>
      </c>
      <c r="AA142" s="69">
        <f t="shared" si="68"/>
        <v>263.15800000000007</v>
      </c>
      <c r="AB142" s="69"/>
      <c r="AC142" s="69"/>
      <c r="AD142" s="69"/>
      <c r="AE142" s="69"/>
      <c r="AF142" s="69"/>
      <c r="AG142" s="69"/>
      <c r="AH142" s="9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</row>
    <row r="143" spans="1:70" s="15" customFormat="1" ht="15.95" customHeight="1" outlineLevel="2" x14ac:dyDescent="0.3">
      <c r="A143" s="290">
        <v>39</v>
      </c>
      <c r="B143" s="287" t="s">
        <v>445</v>
      </c>
      <c r="C143" s="46" t="s">
        <v>271</v>
      </c>
      <c r="D143" s="290" t="s">
        <v>10</v>
      </c>
      <c r="E143" s="44" t="s">
        <v>11</v>
      </c>
      <c r="F143" s="42" t="s">
        <v>11</v>
      </c>
      <c r="G143" s="45" t="s">
        <v>30</v>
      </c>
      <c r="H143" s="46">
        <v>1.0189999999999999</v>
      </c>
      <c r="I143" s="62">
        <v>1.2</v>
      </c>
      <c r="J143" s="69">
        <v>47</v>
      </c>
      <c r="K143" s="238">
        <f t="shared" si="21"/>
        <v>57.471599999999995</v>
      </c>
      <c r="L143" s="69">
        <f>(K143+5.75)</f>
        <v>63.221599999999995</v>
      </c>
      <c r="M143" s="69">
        <f t="shared" ref="M143:AA143" si="69">(L143+5.75)</f>
        <v>68.971599999999995</v>
      </c>
      <c r="N143" s="69">
        <f t="shared" si="69"/>
        <v>74.721599999999995</v>
      </c>
      <c r="O143" s="69">
        <f t="shared" si="69"/>
        <v>80.471599999999995</v>
      </c>
      <c r="P143" s="69">
        <f t="shared" si="69"/>
        <v>86.221599999999995</v>
      </c>
      <c r="Q143" s="69">
        <f t="shared" si="69"/>
        <v>91.971599999999995</v>
      </c>
      <c r="R143" s="69">
        <f t="shared" si="69"/>
        <v>97.721599999999995</v>
      </c>
      <c r="S143" s="69">
        <f t="shared" si="69"/>
        <v>103.4716</v>
      </c>
      <c r="T143" s="69">
        <f t="shared" si="69"/>
        <v>109.2216</v>
      </c>
      <c r="U143" s="69">
        <f t="shared" si="69"/>
        <v>114.9716</v>
      </c>
      <c r="V143" s="69">
        <f t="shared" si="69"/>
        <v>120.7216</v>
      </c>
      <c r="W143" s="69">
        <f t="shared" si="69"/>
        <v>126.4716</v>
      </c>
      <c r="X143" s="69">
        <f t="shared" si="69"/>
        <v>132.2216</v>
      </c>
      <c r="Y143" s="69">
        <f t="shared" si="69"/>
        <v>137.9716</v>
      </c>
      <c r="Z143" s="69">
        <f t="shared" si="69"/>
        <v>143.7216</v>
      </c>
      <c r="AA143" s="69">
        <f t="shared" si="69"/>
        <v>149.4716</v>
      </c>
      <c r="AB143" s="69"/>
      <c r="AC143" s="69"/>
      <c r="AD143" s="69"/>
      <c r="AE143" s="69"/>
      <c r="AF143" s="69"/>
      <c r="AG143" s="69"/>
      <c r="AH143" s="9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</row>
    <row r="144" spans="1:70" s="15" customFormat="1" ht="15.95" customHeight="1" outlineLevel="2" x14ac:dyDescent="0.3">
      <c r="A144" s="290">
        <v>40</v>
      </c>
      <c r="B144" s="287" t="s">
        <v>445</v>
      </c>
      <c r="C144" s="46" t="s">
        <v>272</v>
      </c>
      <c r="D144" s="290" t="s">
        <v>10</v>
      </c>
      <c r="E144" s="44" t="s">
        <v>11</v>
      </c>
      <c r="F144" s="42" t="s">
        <v>11</v>
      </c>
      <c r="G144" s="45" t="s">
        <v>30</v>
      </c>
      <c r="H144" s="46">
        <v>1.107</v>
      </c>
      <c r="I144" s="62">
        <v>1.2</v>
      </c>
      <c r="J144" s="69">
        <v>47</v>
      </c>
      <c r="K144" s="238">
        <f t="shared" si="21"/>
        <v>62.434800000000003</v>
      </c>
      <c r="L144" s="69">
        <f>(K144+6.24)</f>
        <v>68.674800000000005</v>
      </c>
      <c r="M144" s="69">
        <f t="shared" ref="M144:AA144" si="70">(L144+6.24)</f>
        <v>74.9148</v>
      </c>
      <c r="N144" s="69">
        <f t="shared" si="70"/>
        <v>81.154799999999994</v>
      </c>
      <c r="O144" s="69">
        <f t="shared" si="70"/>
        <v>87.394799999999989</v>
      </c>
      <c r="P144" s="69">
        <f t="shared" si="70"/>
        <v>93.634799999999984</v>
      </c>
      <c r="Q144" s="69">
        <f t="shared" si="70"/>
        <v>99.874799999999979</v>
      </c>
      <c r="R144" s="69">
        <f t="shared" si="70"/>
        <v>106.11479999999997</v>
      </c>
      <c r="S144" s="69">
        <f t="shared" si="70"/>
        <v>112.35479999999997</v>
      </c>
      <c r="T144" s="69">
        <f t="shared" si="70"/>
        <v>118.59479999999996</v>
      </c>
      <c r="U144" s="69">
        <f t="shared" si="70"/>
        <v>124.83479999999996</v>
      </c>
      <c r="V144" s="69">
        <f t="shared" si="70"/>
        <v>131.07479999999995</v>
      </c>
      <c r="W144" s="69">
        <f t="shared" si="70"/>
        <v>137.31479999999996</v>
      </c>
      <c r="X144" s="69">
        <f t="shared" si="70"/>
        <v>143.55479999999997</v>
      </c>
      <c r="Y144" s="69">
        <f t="shared" si="70"/>
        <v>149.79479999999998</v>
      </c>
      <c r="Z144" s="69">
        <f t="shared" si="70"/>
        <v>156.03479999999999</v>
      </c>
      <c r="AA144" s="69">
        <f t="shared" si="70"/>
        <v>162.2748</v>
      </c>
      <c r="AB144" s="69"/>
      <c r="AC144" s="69"/>
      <c r="AD144" s="69"/>
      <c r="AE144" s="69"/>
      <c r="AF144" s="69"/>
      <c r="AG144" s="69"/>
      <c r="AH144" s="9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</row>
    <row r="145" spans="1:70" s="15" customFormat="1" ht="15.95" customHeight="1" outlineLevel="2" x14ac:dyDescent="0.3">
      <c r="A145" s="290">
        <v>41</v>
      </c>
      <c r="B145" s="287" t="s">
        <v>445</v>
      </c>
      <c r="C145" s="46" t="s">
        <v>273</v>
      </c>
      <c r="D145" s="290" t="s">
        <v>10</v>
      </c>
      <c r="E145" s="44" t="s">
        <v>11</v>
      </c>
      <c r="F145" s="42" t="s">
        <v>11</v>
      </c>
      <c r="G145" s="45" t="s">
        <v>30</v>
      </c>
      <c r="H145" s="46">
        <v>0.748</v>
      </c>
      <c r="I145" s="62">
        <v>1</v>
      </c>
      <c r="J145" s="69">
        <v>47</v>
      </c>
      <c r="K145" s="238">
        <f t="shared" si="21"/>
        <v>35.155999999999999</v>
      </c>
      <c r="L145" s="69">
        <f>(K145+3.52)</f>
        <v>38.676000000000002</v>
      </c>
      <c r="M145" s="69">
        <f t="shared" ref="M145:AA145" si="71">(L145+3.52)</f>
        <v>42.196000000000005</v>
      </c>
      <c r="N145" s="69">
        <f t="shared" si="71"/>
        <v>45.716000000000008</v>
      </c>
      <c r="O145" s="69">
        <f t="shared" si="71"/>
        <v>49.236000000000011</v>
      </c>
      <c r="P145" s="69">
        <f t="shared" si="71"/>
        <v>52.756000000000014</v>
      </c>
      <c r="Q145" s="69">
        <f t="shared" si="71"/>
        <v>56.276000000000018</v>
      </c>
      <c r="R145" s="69">
        <f t="shared" si="71"/>
        <v>59.796000000000021</v>
      </c>
      <c r="S145" s="69">
        <f t="shared" si="71"/>
        <v>63.316000000000024</v>
      </c>
      <c r="T145" s="69">
        <f t="shared" si="71"/>
        <v>66.836000000000027</v>
      </c>
      <c r="U145" s="69">
        <f t="shared" si="71"/>
        <v>70.356000000000023</v>
      </c>
      <c r="V145" s="69">
        <f t="shared" si="71"/>
        <v>73.876000000000019</v>
      </c>
      <c r="W145" s="69">
        <f t="shared" si="71"/>
        <v>77.396000000000015</v>
      </c>
      <c r="X145" s="69">
        <f t="shared" si="71"/>
        <v>80.916000000000011</v>
      </c>
      <c r="Y145" s="69">
        <f t="shared" si="71"/>
        <v>84.436000000000007</v>
      </c>
      <c r="Z145" s="69">
        <f t="shared" si="71"/>
        <v>87.956000000000003</v>
      </c>
      <c r="AA145" s="69">
        <f t="shared" si="71"/>
        <v>91.475999999999999</v>
      </c>
      <c r="AB145" s="69"/>
      <c r="AC145" s="69"/>
      <c r="AD145" s="69"/>
      <c r="AE145" s="69"/>
      <c r="AF145" s="69"/>
      <c r="AG145" s="69"/>
      <c r="AH145" s="9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</row>
    <row r="146" spans="1:70" s="15" customFormat="1" ht="15.95" customHeight="1" outlineLevel="2" x14ac:dyDescent="0.3">
      <c r="A146" s="290">
        <v>42</v>
      </c>
      <c r="B146" s="287" t="s">
        <v>445</v>
      </c>
      <c r="C146" s="46" t="s">
        <v>274</v>
      </c>
      <c r="D146" s="290" t="s">
        <v>10</v>
      </c>
      <c r="E146" s="44" t="s">
        <v>11</v>
      </c>
      <c r="F146" s="42" t="s">
        <v>11</v>
      </c>
      <c r="G146" s="45" t="s">
        <v>30</v>
      </c>
      <c r="H146" s="46">
        <v>0.97899999999999998</v>
      </c>
      <c r="I146" s="62">
        <v>1</v>
      </c>
      <c r="J146" s="69">
        <v>47</v>
      </c>
      <c r="K146" s="238">
        <f t="shared" si="21"/>
        <v>46.012999999999998</v>
      </c>
      <c r="L146" s="69">
        <f>(K146+4.6)</f>
        <v>50.613</v>
      </c>
      <c r="M146" s="69">
        <f t="shared" ref="M146:AA146" si="72">(L146+4.6)</f>
        <v>55.213000000000001</v>
      </c>
      <c r="N146" s="69">
        <f t="shared" si="72"/>
        <v>59.813000000000002</v>
      </c>
      <c r="O146" s="69">
        <f t="shared" si="72"/>
        <v>64.412999999999997</v>
      </c>
      <c r="P146" s="69">
        <f t="shared" si="72"/>
        <v>69.012999999999991</v>
      </c>
      <c r="Q146" s="69">
        <f t="shared" si="72"/>
        <v>73.612999999999985</v>
      </c>
      <c r="R146" s="69">
        <f t="shared" si="72"/>
        <v>78.21299999999998</v>
      </c>
      <c r="S146" s="69">
        <f t="shared" si="72"/>
        <v>82.812999999999974</v>
      </c>
      <c r="T146" s="69">
        <f t="shared" si="72"/>
        <v>87.412999999999968</v>
      </c>
      <c r="U146" s="69">
        <f t="shared" si="72"/>
        <v>92.012999999999963</v>
      </c>
      <c r="V146" s="69">
        <f t="shared" si="72"/>
        <v>96.612999999999957</v>
      </c>
      <c r="W146" s="69">
        <f t="shared" si="72"/>
        <v>101.21299999999995</v>
      </c>
      <c r="X146" s="69">
        <f t="shared" si="72"/>
        <v>105.81299999999995</v>
      </c>
      <c r="Y146" s="69">
        <f t="shared" si="72"/>
        <v>110.41299999999994</v>
      </c>
      <c r="Z146" s="69">
        <f t="shared" si="72"/>
        <v>115.01299999999993</v>
      </c>
      <c r="AA146" s="69">
        <f t="shared" si="72"/>
        <v>119.61299999999993</v>
      </c>
      <c r="AB146" s="69"/>
      <c r="AC146" s="69"/>
      <c r="AD146" s="69"/>
      <c r="AE146" s="69"/>
      <c r="AF146" s="69"/>
      <c r="AG146" s="69"/>
      <c r="AH146" s="9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</row>
    <row r="147" spans="1:70" s="15" customFormat="1" ht="15.95" customHeight="1" outlineLevel="2" x14ac:dyDescent="0.3">
      <c r="A147" s="290">
        <v>43</v>
      </c>
      <c r="B147" s="287" t="s">
        <v>445</v>
      </c>
      <c r="C147" s="46" t="s">
        <v>275</v>
      </c>
      <c r="D147" s="290" t="s">
        <v>10</v>
      </c>
      <c r="E147" s="44" t="s">
        <v>11</v>
      </c>
      <c r="F147" s="42" t="s">
        <v>11</v>
      </c>
      <c r="G147" s="45" t="s">
        <v>30</v>
      </c>
      <c r="H147" s="46">
        <v>0.70099999999999996</v>
      </c>
      <c r="I147" s="62">
        <v>1</v>
      </c>
      <c r="J147" s="69">
        <v>47</v>
      </c>
      <c r="K147" s="238">
        <f t="shared" si="21"/>
        <v>32.946999999999996</v>
      </c>
      <c r="L147" s="69">
        <f>(K147+3.3)</f>
        <v>36.246999999999993</v>
      </c>
      <c r="M147" s="69">
        <f t="shared" ref="M147:AA147" si="73">(L147+3.3)</f>
        <v>39.54699999999999</v>
      </c>
      <c r="N147" s="69">
        <f t="shared" si="73"/>
        <v>42.846999999999987</v>
      </c>
      <c r="O147" s="69">
        <f t="shared" si="73"/>
        <v>46.146999999999984</v>
      </c>
      <c r="P147" s="69">
        <f t="shared" si="73"/>
        <v>49.446999999999981</v>
      </c>
      <c r="Q147" s="69">
        <f t="shared" si="73"/>
        <v>52.746999999999979</v>
      </c>
      <c r="R147" s="69">
        <f t="shared" si="73"/>
        <v>56.046999999999976</v>
      </c>
      <c r="S147" s="69">
        <f t="shared" si="73"/>
        <v>59.346999999999973</v>
      </c>
      <c r="T147" s="69">
        <f t="shared" si="73"/>
        <v>62.64699999999997</v>
      </c>
      <c r="U147" s="69">
        <f t="shared" si="73"/>
        <v>65.946999999999974</v>
      </c>
      <c r="V147" s="69">
        <f t="shared" si="73"/>
        <v>69.246999999999971</v>
      </c>
      <c r="W147" s="69">
        <f t="shared" si="73"/>
        <v>72.546999999999969</v>
      </c>
      <c r="X147" s="69">
        <f t="shared" si="73"/>
        <v>75.846999999999966</v>
      </c>
      <c r="Y147" s="69">
        <f t="shared" si="73"/>
        <v>79.146999999999963</v>
      </c>
      <c r="Z147" s="69">
        <f t="shared" si="73"/>
        <v>82.44699999999996</v>
      </c>
      <c r="AA147" s="69">
        <f t="shared" si="73"/>
        <v>85.746999999999957</v>
      </c>
      <c r="AB147" s="69"/>
      <c r="AC147" s="69"/>
      <c r="AD147" s="69"/>
      <c r="AE147" s="69"/>
      <c r="AF147" s="69"/>
      <c r="AG147" s="69"/>
      <c r="AH147" s="9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</row>
    <row r="148" spans="1:70" s="15" customFormat="1" ht="15.95" customHeight="1" outlineLevel="2" x14ac:dyDescent="0.3">
      <c r="A148" s="290">
        <v>44</v>
      </c>
      <c r="B148" s="287" t="s">
        <v>445</v>
      </c>
      <c r="C148" s="46" t="s">
        <v>276</v>
      </c>
      <c r="D148" s="290" t="s">
        <v>10</v>
      </c>
      <c r="E148" s="44" t="s">
        <v>11</v>
      </c>
      <c r="F148" s="42" t="s">
        <v>11</v>
      </c>
      <c r="G148" s="45" t="s">
        <v>30</v>
      </c>
      <c r="H148" s="46">
        <v>0.622</v>
      </c>
      <c r="I148" s="62">
        <v>1</v>
      </c>
      <c r="J148" s="69">
        <v>47</v>
      </c>
      <c r="K148" s="238">
        <f t="shared" si="21"/>
        <v>29.233999999999998</v>
      </c>
      <c r="L148" s="69">
        <f>(K148+2.92)</f>
        <v>32.153999999999996</v>
      </c>
      <c r="M148" s="69">
        <f t="shared" ref="M148:AA148" si="74">(L148+2.92)</f>
        <v>35.073999999999998</v>
      </c>
      <c r="N148" s="69">
        <f t="shared" si="74"/>
        <v>37.994</v>
      </c>
      <c r="O148" s="69">
        <f t="shared" si="74"/>
        <v>40.914000000000001</v>
      </c>
      <c r="P148" s="69">
        <f t="shared" si="74"/>
        <v>43.834000000000003</v>
      </c>
      <c r="Q148" s="69">
        <f t="shared" si="74"/>
        <v>46.754000000000005</v>
      </c>
      <c r="R148" s="69">
        <f t="shared" si="74"/>
        <v>49.674000000000007</v>
      </c>
      <c r="S148" s="69">
        <f t="shared" si="74"/>
        <v>52.594000000000008</v>
      </c>
      <c r="T148" s="69">
        <f t="shared" si="74"/>
        <v>55.51400000000001</v>
      </c>
      <c r="U148" s="69">
        <f t="shared" si="74"/>
        <v>58.434000000000012</v>
      </c>
      <c r="V148" s="69">
        <f t="shared" si="74"/>
        <v>61.354000000000013</v>
      </c>
      <c r="W148" s="69">
        <f t="shared" si="74"/>
        <v>64.274000000000015</v>
      </c>
      <c r="X148" s="69">
        <f t="shared" si="74"/>
        <v>67.194000000000017</v>
      </c>
      <c r="Y148" s="69">
        <f t="shared" si="74"/>
        <v>70.114000000000019</v>
      </c>
      <c r="Z148" s="69">
        <f t="shared" si="74"/>
        <v>73.03400000000002</v>
      </c>
      <c r="AA148" s="69">
        <f t="shared" si="74"/>
        <v>75.954000000000022</v>
      </c>
      <c r="AB148" s="69"/>
      <c r="AC148" s="69"/>
      <c r="AD148" s="69"/>
      <c r="AE148" s="69"/>
      <c r="AF148" s="69"/>
      <c r="AG148" s="69"/>
      <c r="AH148" s="9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</row>
    <row r="149" spans="1:70" s="15" customFormat="1" ht="15.95" customHeight="1" outlineLevel="2" x14ac:dyDescent="0.3">
      <c r="A149" s="290">
        <v>45</v>
      </c>
      <c r="B149" s="287" t="s">
        <v>445</v>
      </c>
      <c r="C149" s="46" t="s">
        <v>277</v>
      </c>
      <c r="D149" s="290" t="s">
        <v>10</v>
      </c>
      <c r="E149" s="44" t="s">
        <v>11</v>
      </c>
      <c r="F149" s="42" t="s">
        <v>11</v>
      </c>
      <c r="G149" s="45" t="s">
        <v>30</v>
      </c>
      <c r="H149" s="46">
        <v>0.83899999999999997</v>
      </c>
      <c r="I149" s="62">
        <v>1</v>
      </c>
      <c r="J149" s="69">
        <v>47</v>
      </c>
      <c r="K149" s="238">
        <f t="shared" si="21"/>
        <v>39.433</v>
      </c>
      <c r="L149" s="69">
        <f>(K149+3.94)</f>
        <v>43.372999999999998</v>
      </c>
      <c r="M149" s="69">
        <f t="shared" ref="M149:AA149" si="75">(L149+3.94)</f>
        <v>47.312999999999995</v>
      </c>
      <c r="N149" s="69">
        <f t="shared" si="75"/>
        <v>51.252999999999993</v>
      </c>
      <c r="O149" s="69">
        <f t="shared" si="75"/>
        <v>55.192999999999991</v>
      </c>
      <c r="P149" s="69">
        <f t="shared" si="75"/>
        <v>59.132999999999988</v>
      </c>
      <c r="Q149" s="69">
        <f t="shared" si="75"/>
        <v>63.072999999999986</v>
      </c>
      <c r="R149" s="69">
        <f t="shared" si="75"/>
        <v>67.012999999999991</v>
      </c>
      <c r="S149" s="69">
        <f t="shared" si="75"/>
        <v>70.952999999999989</v>
      </c>
      <c r="T149" s="69">
        <f t="shared" si="75"/>
        <v>74.892999999999986</v>
      </c>
      <c r="U149" s="69">
        <f t="shared" si="75"/>
        <v>78.832999999999984</v>
      </c>
      <c r="V149" s="69">
        <f t="shared" si="75"/>
        <v>82.772999999999982</v>
      </c>
      <c r="W149" s="69">
        <f t="shared" si="75"/>
        <v>86.71299999999998</v>
      </c>
      <c r="X149" s="69">
        <f t="shared" si="75"/>
        <v>90.652999999999977</v>
      </c>
      <c r="Y149" s="69">
        <f t="shared" si="75"/>
        <v>94.592999999999975</v>
      </c>
      <c r="Z149" s="69">
        <f t="shared" si="75"/>
        <v>98.532999999999973</v>
      </c>
      <c r="AA149" s="69">
        <f t="shared" si="75"/>
        <v>102.47299999999997</v>
      </c>
      <c r="AB149" s="69"/>
      <c r="AC149" s="69"/>
      <c r="AD149" s="69"/>
      <c r="AE149" s="69"/>
      <c r="AF149" s="69"/>
      <c r="AG149" s="69"/>
      <c r="AH149" s="9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</row>
    <row r="150" spans="1:70" s="15" customFormat="1" ht="15.95" customHeight="1" outlineLevel="2" x14ac:dyDescent="0.3">
      <c r="A150" s="290">
        <v>46</v>
      </c>
      <c r="B150" s="287" t="s">
        <v>445</v>
      </c>
      <c r="C150" s="46" t="s">
        <v>278</v>
      </c>
      <c r="D150" s="290" t="s">
        <v>10</v>
      </c>
      <c r="E150" s="44" t="s">
        <v>11</v>
      </c>
      <c r="F150" s="42" t="s">
        <v>11</v>
      </c>
      <c r="G150" s="45" t="s">
        <v>30</v>
      </c>
      <c r="H150" s="46">
        <v>0.89800000000000002</v>
      </c>
      <c r="I150" s="62">
        <v>1</v>
      </c>
      <c r="J150" s="69">
        <v>47</v>
      </c>
      <c r="K150" s="238">
        <f t="shared" ref="K150:K213" si="76">(H150*I150*J150)</f>
        <v>42.206000000000003</v>
      </c>
      <c r="L150" s="69">
        <f>(K150+4.22)</f>
        <v>46.426000000000002</v>
      </c>
      <c r="M150" s="69">
        <f t="shared" ref="M150:AA150" si="77">(L150+4.22)</f>
        <v>50.646000000000001</v>
      </c>
      <c r="N150" s="69">
        <f t="shared" si="77"/>
        <v>54.866</v>
      </c>
      <c r="O150" s="69">
        <f t="shared" si="77"/>
        <v>59.085999999999999</v>
      </c>
      <c r="P150" s="69">
        <f t="shared" si="77"/>
        <v>63.305999999999997</v>
      </c>
      <c r="Q150" s="69">
        <f t="shared" si="77"/>
        <v>67.525999999999996</v>
      </c>
      <c r="R150" s="69">
        <f t="shared" si="77"/>
        <v>71.745999999999995</v>
      </c>
      <c r="S150" s="69">
        <f t="shared" si="77"/>
        <v>75.965999999999994</v>
      </c>
      <c r="T150" s="69">
        <f t="shared" si="77"/>
        <v>80.185999999999993</v>
      </c>
      <c r="U150" s="69">
        <f t="shared" si="77"/>
        <v>84.405999999999992</v>
      </c>
      <c r="V150" s="69">
        <f t="shared" si="77"/>
        <v>88.625999999999991</v>
      </c>
      <c r="W150" s="69">
        <f t="shared" si="77"/>
        <v>92.845999999999989</v>
      </c>
      <c r="X150" s="69">
        <f t="shared" si="77"/>
        <v>97.065999999999988</v>
      </c>
      <c r="Y150" s="69">
        <f t="shared" si="77"/>
        <v>101.28599999999999</v>
      </c>
      <c r="Z150" s="69">
        <f t="shared" si="77"/>
        <v>105.50599999999999</v>
      </c>
      <c r="AA150" s="69">
        <f t="shared" si="77"/>
        <v>109.72599999999998</v>
      </c>
      <c r="AB150" s="69"/>
      <c r="AC150" s="69"/>
      <c r="AD150" s="69"/>
      <c r="AE150" s="69"/>
      <c r="AF150" s="69"/>
      <c r="AG150" s="69"/>
      <c r="AH150" s="9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</row>
    <row r="151" spans="1:70" s="15" customFormat="1" ht="15.95" customHeight="1" outlineLevel="2" x14ac:dyDescent="0.3">
      <c r="A151" s="290">
        <v>47</v>
      </c>
      <c r="B151" s="287" t="s">
        <v>445</v>
      </c>
      <c r="C151" s="46" t="s">
        <v>279</v>
      </c>
      <c r="D151" s="290" t="s">
        <v>10</v>
      </c>
      <c r="E151" s="44" t="s">
        <v>21</v>
      </c>
      <c r="F151" s="175" t="s">
        <v>21</v>
      </c>
      <c r="G151" s="45" t="s">
        <v>30</v>
      </c>
      <c r="H151" s="46">
        <v>1.577</v>
      </c>
      <c r="I151" s="62">
        <v>1.2</v>
      </c>
      <c r="J151" s="69">
        <v>47</v>
      </c>
      <c r="K151" s="238">
        <f t="shared" si="76"/>
        <v>88.942799999999991</v>
      </c>
      <c r="L151" s="69">
        <f>(K151+8.89)</f>
        <v>97.832799999999992</v>
      </c>
      <c r="M151" s="69">
        <f t="shared" ref="M151:AA151" si="78">(L151+8.89)</f>
        <v>106.72279999999999</v>
      </c>
      <c r="N151" s="69">
        <f t="shared" si="78"/>
        <v>115.61279999999999</v>
      </c>
      <c r="O151" s="69">
        <f t="shared" si="78"/>
        <v>124.50279999999999</v>
      </c>
      <c r="P151" s="69">
        <f t="shared" si="78"/>
        <v>133.39279999999999</v>
      </c>
      <c r="Q151" s="69">
        <f t="shared" si="78"/>
        <v>142.28280000000001</v>
      </c>
      <c r="R151" s="69">
        <f t="shared" si="78"/>
        <v>151.1728</v>
      </c>
      <c r="S151" s="69">
        <f t="shared" si="78"/>
        <v>160.06279999999998</v>
      </c>
      <c r="T151" s="69">
        <f t="shared" si="78"/>
        <v>168.95279999999997</v>
      </c>
      <c r="U151" s="69">
        <f t="shared" si="78"/>
        <v>177.84279999999995</v>
      </c>
      <c r="V151" s="69">
        <f t="shared" si="78"/>
        <v>186.73279999999994</v>
      </c>
      <c r="W151" s="69">
        <f t="shared" si="78"/>
        <v>195.62279999999993</v>
      </c>
      <c r="X151" s="69">
        <f t="shared" si="78"/>
        <v>204.51279999999991</v>
      </c>
      <c r="Y151" s="69">
        <f t="shared" si="78"/>
        <v>213.4027999999999</v>
      </c>
      <c r="Z151" s="69">
        <f t="shared" si="78"/>
        <v>222.29279999999989</v>
      </c>
      <c r="AA151" s="69">
        <f t="shared" si="78"/>
        <v>231.18279999999987</v>
      </c>
      <c r="AB151" s="69"/>
      <c r="AC151" s="69"/>
      <c r="AD151" s="69"/>
      <c r="AE151" s="69"/>
      <c r="AF151" s="69"/>
      <c r="AG151" s="69"/>
      <c r="AH151" s="9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</row>
    <row r="152" spans="1:70" s="15" customFormat="1" ht="15.95" customHeight="1" outlineLevel="2" x14ac:dyDescent="0.3">
      <c r="A152" s="290">
        <v>48</v>
      </c>
      <c r="B152" s="287" t="s">
        <v>445</v>
      </c>
      <c r="C152" s="46" t="s">
        <v>280</v>
      </c>
      <c r="D152" s="290" t="s">
        <v>10</v>
      </c>
      <c r="E152" s="44" t="s">
        <v>11</v>
      </c>
      <c r="F152" s="42" t="s">
        <v>11</v>
      </c>
      <c r="G152" s="45" t="s">
        <v>30</v>
      </c>
      <c r="H152" s="46">
        <v>1.4850000000000001</v>
      </c>
      <c r="I152" s="62">
        <v>1.2</v>
      </c>
      <c r="J152" s="69">
        <v>47</v>
      </c>
      <c r="K152" s="238">
        <f t="shared" si="76"/>
        <v>83.754000000000005</v>
      </c>
      <c r="L152" s="69">
        <f>(K152+8.38)</f>
        <v>92.134</v>
      </c>
      <c r="M152" s="69">
        <f t="shared" ref="M152:AA152" si="79">(L152+8.38)</f>
        <v>100.514</v>
      </c>
      <c r="N152" s="69">
        <f t="shared" si="79"/>
        <v>108.89399999999999</v>
      </c>
      <c r="O152" s="69">
        <f t="shared" si="79"/>
        <v>117.27399999999999</v>
      </c>
      <c r="P152" s="69">
        <f t="shared" si="79"/>
        <v>125.65399999999998</v>
      </c>
      <c r="Q152" s="69">
        <f t="shared" si="79"/>
        <v>134.03399999999999</v>
      </c>
      <c r="R152" s="69">
        <f t="shared" si="79"/>
        <v>142.41399999999999</v>
      </c>
      <c r="S152" s="69">
        <f t="shared" si="79"/>
        <v>150.79399999999998</v>
      </c>
      <c r="T152" s="69">
        <f t="shared" si="79"/>
        <v>159.17399999999998</v>
      </c>
      <c r="U152" s="69">
        <f t="shared" si="79"/>
        <v>167.55399999999997</v>
      </c>
      <c r="V152" s="69">
        <f t="shared" si="79"/>
        <v>175.93399999999997</v>
      </c>
      <c r="W152" s="69">
        <f t="shared" si="79"/>
        <v>184.31399999999996</v>
      </c>
      <c r="X152" s="69">
        <f t="shared" si="79"/>
        <v>192.69399999999996</v>
      </c>
      <c r="Y152" s="69">
        <f t="shared" si="79"/>
        <v>201.07399999999996</v>
      </c>
      <c r="Z152" s="69">
        <f t="shared" si="79"/>
        <v>209.45399999999995</v>
      </c>
      <c r="AA152" s="69">
        <f t="shared" si="79"/>
        <v>217.83399999999995</v>
      </c>
      <c r="AB152" s="69"/>
      <c r="AC152" s="69"/>
      <c r="AD152" s="69"/>
      <c r="AE152" s="69"/>
      <c r="AF152" s="69"/>
      <c r="AG152" s="69"/>
      <c r="AH152" s="9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</row>
    <row r="153" spans="1:70" s="15" customFormat="1" ht="15.95" customHeight="1" outlineLevel="2" x14ac:dyDescent="0.3">
      <c r="A153" s="290">
        <v>49</v>
      </c>
      <c r="B153" s="287" t="s">
        <v>445</v>
      </c>
      <c r="C153" s="46" t="s">
        <v>281</v>
      </c>
      <c r="D153" s="290" t="s">
        <v>10</v>
      </c>
      <c r="E153" s="44" t="s">
        <v>11</v>
      </c>
      <c r="F153" s="42" t="s">
        <v>11</v>
      </c>
      <c r="G153" s="45" t="s">
        <v>30</v>
      </c>
      <c r="H153" s="46">
        <v>0.71799999999999997</v>
      </c>
      <c r="I153" s="62">
        <v>1</v>
      </c>
      <c r="J153" s="69">
        <v>47</v>
      </c>
      <c r="K153" s="238">
        <f t="shared" si="76"/>
        <v>33.745999999999995</v>
      </c>
      <c r="L153" s="69">
        <f>(K153+3.38)</f>
        <v>37.125999999999998</v>
      </c>
      <c r="M153" s="69">
        <f t="shared" ref="M153:AA153" si="80">(L153+3.78)</f>
        <v>40.905999999999999</v>
      </c>
      <c r="N153" s="69">
        <f t="shared" si="80"/>
        <v>44.686</v>
      </c>
      <c r="O153" s="69">
        <f t="shared" si="80"/>
        <v>48.466000000000001</v>
      </c>
      <c r="P153" s="69">
        <f t="shared" si="80"/>
        <v>52.246000000000002</v>
      </c>
      <c r="Q153" s="69">
        <f t="shared" si="80"/>
        <v>56.026000000000003</v>
      </c>
      <c r="R153" s="69">
        <f t="shared" si="80"/>
        <v>59.806000000000004</v>
      </c>
      <c r="S153" s="69">
        <f t="shared" si="80"/>
        <v>63.586000000000006</v>
      </c>
      <c r="T153" s="69">
        <f t="shared" si="80"/>
        <v>67.366</v>
      </c>
      <c r="U153" s="69">
        <f t="shared" si="80"/>
        <v>71.146000000000001</v>
      </c>
      <c r="V153" s="69">
        <f t="shared" si="80"/>
        <v>74.926000000000002</v>
      </c>
      <c r="W153" s="69">
        <f t="shared" si="80"/>
        <v>78.706000000000003</v>
      </c>
      <c r="X153" s="69">
        <f t="shared" si="80"/>
        <v>82.486000000000004</v>
      </c>
      <c r="Y153" s="69">
        <f t="shared" si="80"/>
        <v>86.266000000000005</v>
      </c>
      <c r="Z153" s="69">
        <f t="shared" si="80"/>
        <v>90.046000000000006</v>
      </c>
      <c r="AA153" s="69">
        <f t="shared" si="80"/>
        <v>93.826000000000008</v>
      </c>
      <c r="AB153" s="69"/>
      <c r="AC153" s="69"/>
      <c r="AD153" s="69"/>
      <c r="AE153" s="69"/>
      <c r="AF153" s="69"/>
      <c r="AG153" s="69"/>
      <c r="AH153" s="9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</row>
    <row r="154" spans="1:70" s="15" customFormat="1" ht="15.95" customHeight="1" outlineLevel="2" x14ac:dyDescent="0.3">
      <c r="A154" s="290">
        <v>50</v>
      </c>
      <c r="B154" s="287" t="s">
        <v>445</v>
      </c>
      <c r="C154" s="46" t="s">
        <v>282</v>
      </c>
      <c r="D154" s="290" t="s">
        <v>10</v>
      </c>
      <c r="E154" s="44" t="s">
        <v>11</v>
      </c>
      <c r="F154" s="42" t="s">
        <v>11</v>
      </c>
      <c r="G154" s="45" t="s">
        <v>30</v>
      </c>
      <c r="H154" s="46">
        <v>0.63400000000000001</v>
      </c>
      <c r="I154" s="62">
        <v>1</v>
      </c>
      <c r="J154" s="69">
        <v>47</v>
      </c>
      <c r="K154" s="238">
        <f t="shared" si="76"/>
        <v>29.798000000000002</v>
      </c>
      <c r="L154" s="69">
        <f>(K154+2.98)</f>
        <v>32.777999999999999</v>
      </c>
      <c r="M154" s="69">
        <f t="shared" ref="M154:AA154" si="81">(L154+2.98)</f>
        <v>35.757999999999996</v>
      </c>
      <c r="N154" s="69">
        <f t="shared" si="81"/>
        <v>38.737999999999992</v>
      </c>
      <c r="O154" s="69">
        <f t="shared" si="81"/>
        <v>41.717999999999989</v>
      </c>
      <c r="P154" s="69">
        <f t="shared" si="81"/>
        <v>44.697999999999986</v>
      </c>
      <c r="Q154" s="69">
        <f t="shared" si="81"/>
        <v>47.677999999999983</v>
      </c>
      <c r="R154" s="69">
        <f t="shared" si="81"/>
        <v>50.65799999999998</v>
      </c>
      <c r="S154" s="69">
        <f t="shared" si="81"/>
        <v>53.637999999999977</v>
      </c>
      <c r="T154" s="69">
        <f t="shared" si="81"/>
        <v>56.617999999999974</v>
      </c>
      <c r="U154" s="69">
        <f t="shared" si="81"/>
        <v>59.597999999999971</v>
      </c>
      <c r="V154" s="69">
        <f t="shared" si="81"/>
        <v>62.577999999999967</v>
      </c>
      <c r="W154" s="69">
        <f t="shared" si="81"/>
        <v>65.557999999999964</v>
      </c>
      <c r="X154" s="69">
        <f t="shared" si="81"/>
        <v>68.537999999999968</v>
      </c>
      <c r="Y154" s="69">
        <f t="shared" si="81"/>
        <v>71.517999999999972</v>
      </c>
      <c r="Z154" s="69">
        <f t="shared" si="81"/>
        <v>74.497999999999976</v>
      </c>
      <c r="AA154" s="69">
        <f t="shared" si="81"/>
        <v>77.47799999999998</v>
      </c>
      <c r="AB154" s="69"/>
      <c r="AC154" s="69"/>
      <c r="AD154" s="69"/>
      <c r="AE154" s="69"/>
      <c r="AF154" s="69"/>
      <c r="AG154" s="69"/>
      <c r="AH154" s="9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</row>
    <row r="155" spans="1:70" s="15" customFormat="1" ht="15.95" customHeight="1" outlineLevel="2" x14ac:dyDescent="0.3">
      <c r="A155" s="290">
        <v>51</v>
      </c>
      <c r="B155" s="287" t="s">
        <v>445</v>
      </c>
      <c r="C155" s="46" t="s">
        <v>283</v>
      </c>
      <c r="D155" s="290" t="s">
        <v>10</v>
      </c>
      <c r="E155" s="44" t="s">
        <v>11</v>
      </c>
      <c r="F155" s="42" t="s">
        <v>11</v>
      </c>
      <c r="G155" s="45" t="s">
        <v>30</v>
      </c>
      <c r="H155" s="46">
        <v>1.0609999999999999</v>
      </c>
      <c r="I155" s="62">
        <v>1.2</v>
      </c>
      <c r="J155" s="69">
        <v>47</v>
      </c>
      <c r="K155" s="238">
        <f t="shared" si="76"/>
        <v>59.840399999999995</v>
      </c>
      <c r="L155" s="69">
        <f>(K155+5.98)</f>
        <v>65.820399999999992</v>
      </c>
      <c r="M155" s="69">
        <f t="shared" ref="M155:AA155" si="82">(L155+5.98)</f>
        <v>71.800399999999996</v>
      </c>
      <c r="N155" s="69">
        <f t="shared" si="82"/>
        <v>77.7804</v>
      </c>
      <c r="O155" s="69">
        <f t="shared" si="82"/>
        <v>83.760400000000004</v>
      </c>
      <c r="P155" s="69">
        <f t="shared" si="82"/>
        <v>89.740400000000008</v>
      </c>
      <c r="Q155" s="69">
        <f t="shared" si="82"/>
        <v>95.720400000000012</v>
      </c>
      <c r="R155" s="69">
        <f t="shared" si="82"/>
        <v>101.70040000000002</v>
      </c>
      <c r="S155" s="69">
        <f t="shared" si="82"/>
        <v>107.68040000000002</v>
      </c>
      <c r="T155" s="69">
        <f t="shared" si="82"/>
        <v>113.66040000000002</v>
      </c>
      <c r="U155" s="69">
        <f t="shared" si="82"/>
        <v>119.64040000000003</v>
      </c>
      <c r="V155" s="69">
        <f t="shared" si="82"/>
        <v>125.62040000000003</v>
      </c>
      <c r="W155" s="69">
        <f t="shared" si="82"/>
        <v>131.60040000000004</v>
      </c>
      <c r="X155" s="69">
        <f t="shared" si="82"/>
        <v>137.58040000000003</v>
      </c>
      <c r="Y155" s="69">
        <f t="shared" si="82"/>
        <v>143.56040000000002</v>
      </c>
      <c r="Z155" s="69">
        <f t="shared" si="82"/>
        <v>149.54040000000001</v>
      </c>
      <c r="AA155" s="69">
        <f t="shared" si="82"/>
        <v>155.5204</v>
      </c>
      <c r="AB155" s="69"/>
      <c r="AC155" s="69"/>
      <c r="AD155" s="69"/>
      <c r="AE155" s="69"/>
      <c r="AF155" s="69"/>
      <c r="AG155" s="69"/>
      <c r="AH155" s="9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</row>
    <row r="156" spans="1:70" s="15" customFormat="1" ht="15.95" customHeight="1" outlineLevel="2" x14ac:dyDescent="0.3">
      <c r="A156" s="290">
        <v>52</v>
      </c>
      <c r="B156" s="287" t="s">
        <v>445</v>
      </c>
      <c r="C156" s="46" t="s">
        <v>284</v>
      </c>
      <c r="D156" s="290" t="s">
        <v>10</v>
      </c>
      <c r="E156" s="44" t="s">
        <v>11</v>
      </c>
      <c r="F156" s="42" t="s">
        <v>11</v>
      </c>
      <c r="G156" s="45" t="s">
        <v>30</v>
      </c>
      <c r="H156" s="46">
        <v>0.65</v>
      </c>
      <c r="I156" s="62">
        <v>1</v>
      </c>
      <c r="J156" s="69">
        <v>47</v>
      </c>
      <c r="K156" s="238">
        <f t="shared" si="76"/>
        <v>30.55</v>
      </c>
      <c r="L156" s="69">
        <f>(K156+3.06)</f>
        <v>33.61</v>
      </c>
      <c r="M156" s="69">
        <f t="shared" ref="M156:AA156" si="83">(L156+3.06)</f>
        <v>36.67</v>
      </c>
      <c r="N156" s="69">
        <f t="shared" si="83"/>
        <v>39.730000000000004</v>
      </c>
      <c r="O156" s="69">
        <f t="shared" si="83"/>
        <v>42.790000000000006</v>
      </c>
      <c r="P156" s="69">
        <f t="shared" si="83"/>
        <v>45.850000000000009</v>
      </c>
      <c r="Q156" s="69">
        <f t="shared" si="83"/>
        <v>48.910000000000011</v>
      </c>
      <c r="R156" s="69">
        <f t="shared" si="83"/>
        <v>51.970000000000013</v>
      </c>
      <c r="S156" s="69">
        <f t="shared" si="83"/>
        <v>55.030000000000015</v>
      </c>
      <c r="T156" s="69">
        <f t="shared" si="83"/>
        <v>58.090000000000018</v>
      </c>
      <c r="U156" s="69">
        <f t="shared" si="83"/>
        <v>61.15000000000002</v>
      </c>
      <c r="V156" s="69">
        <f t="shared" si="83"/>
        <v>64.210000000000022</v>
      </c>
      <c r="W156" s="69">
        <f t="shared" si="83"/>
        <v>67.270000000000024</v>
      </c>
      <c r="X156" s="69">
        <f t="shared" si="83"/>
        <v>70.330000000000027</v>
      </c>
      <c r="Y156" s="69">
        <f t="shared" si="83"/>
        <v>73.390000000000029</v>
      </c>
      <c r="Z156" s="69">
        <f t="shared" si="83"/>
        <v>76.450000000000031</v>
      </c>
      <c r="AA156" s="69">
        <f t="shared" si="83"/>
        <v>79.510000000000034</v>
      </c>
      <c r="AB156" s="69"/>
      <c r="AC156" s="69"/>
      <c r="AD156" s="69"/>
      <c r="AE156" s="69"/>
      <c r="AF156" s="69"/>
      <c r="AG156" s="69"/>
      <c r="AH156" s="9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</row>
    <row r="157" spans="1:70" s="15" customFormat="1" ht="15.95" customHeight="1" outlineLevel="2" x14ac:dyDescent="0.3">
      <c r="A157" s="290">
        <v>53</v>
      </c>
      <c r="B157" s="287" t="s">
        <v>445</v>
      </c>
      <c r="C157" s="46" t="s">
        <v>285</v>
      </c>
      <c r="D157" s="290" t="s">
        <v>10</v>
      </c>
      <c r="E157" s="44" t="s">
        <v>11</v>
      </c>
      <c r="F157" s="42" t="s">
        <v>11</v>
      </c>
      <c r="G157" s="45" t="s">
        <v>30</v>
      </c>
      <c r="H157" s="46">
        <v>0.67900000000000005</v>
      </c>
      <c r="I157" s="62">
        <v>1</v>
      </c>
      <c r="J157" s="69">
        <v>47</v>
      </c>
      <c r="K157" s="238">
        <f t="shared" si="76"/>
        <v>31.913000000000004</v>
      </c>
      <c r="L157" s="69">
        <f>(K157+3.19)</f>
        <v>35.103000000000002</v>
      </c>
      <c r="M157" s="69">
        <f t="shared" ref="M157:AA157" si="84">(L157+3.19)</f>
        <v>38.292999999999999</v>
      </c>
      <c r="N157" s="69">
        <f t="shared" si="84"/>
        <v>41.482999999999997</v>
      </c>
      <c r="O157" s="69">
        <f t="shared" si="84"/>
        <v>44.672999999999995</v>
      </c>
      <c r="P157" s="69">
        <f t="shared" si="84"/>
        <v>47.862999999999992</v>
      </c>
      <c r="Q157" s="69">
        <f t="shared" si="84"/>
        <v>51.05299999999999</v>
      </c>
      <c r="R157" s="69">
        <f t="shared" si="84"/>
        <v>54.242999999999988</v>
      </c>
      <c r="S157" s="69">
        <f t="shared" si="84"/>
        <v>57.432999999999986</v>
      </c>
      <c r="T157" s="69">
        <f t="shared" si="84"/>
        <v>60.622999999999983</v>
      </c>
      <c r="U157" s="69">
        <f t="shared" si="84"/>
        <v>63.812999999999981</v>
      </c>
      <c r="V157" s="69">
        <f t="shared" si="84"/>
        <v>67.002999999999986</v>
      </c>
      <c r="W157" s="69">
        <f t="shared" si="84"/>
        <v>70.192999999999984</v>
      </c>
      <c r="X157" s="69">
        <f t="shared" si="84"/>
        <v>73.382999999999981</v>
      </c>
      <c r="Y157" s="69">
        <f t="shared" si="84"/>
        <v>76.572999999999979</v>
      </c>
      <c r="Z157" s="69">
        <f t="shared" si="84"/>
        <v>79.762999999999977</v>
      </c>
      <c r="AA157" s="69">
        <f t="shared" si="84"/>
        <v>82.952999999999975</v>
      </c>
      <c r="AB157" s="69"/>
      <c r="AC157" s="69"/>
      <c r="AD157" s="69"/>
      <c r="AE157" s="69"/>
      <c r="AF157" s="69"/>
      <c r="AG157" s="69"/>
      <c r="AH157" s="9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</row>
    <row r="158" spans="1:70" s="15" customFormat="1" ht="15.95" customHeight="1" outlineLevel="2" x14ac:dyDescent="0.3">
      <c r="A158" s="290">
        <v>54</v>
      </c>
      <c r="B158" s="287" t="s">
        <v>445</v>
      </c>
      <c r="C158" s="46" t="s">
        <v>286</v>
      </c>
      <c r="D158" s="290" t="s">
        <v>10</v>
      </c>
      <c r="E158" s="44" t="s">
        <v>11</v>
      </c>
      <c r="F158" s="42" t="s">
        <v>11</v>
      </c>
      <c r="G158" s="45" t="s">
        <v>30</v>
      </c>
      <c r="H158" s="46">
        <v>1.4670000000000001</v>
      </c>
      <c r="I158" s="62">
        <v>1.2</v>
      </c>
      <c r="J158" s="69">
        <v>47</v>
      </c>
      <c r="K158" s="238">
        <f t="shared" si="76"/>
        <v>82.738799999999998</v>
      </c>
      <c r="L158" s="69">
        <f>(K158+8.27)</f>
        <v>91.008799999999994</v>
      </c>
      <c r="M158" s="69">
        <f t="shared" ref="M158:AA158" si="85">(L158+8.27)</f>
        <v>99.27879999999999</v>
      </c>
      <c r="N158" s="69">
        <f t="shared" si="85"/>
        <v>107.54879999999999</v>
      </c>
      <c r="O158" s="69">
        <f t="shared" si="85"/>
        <v>115.81879999999998</v>
      </c>
      <c r="P158" s="69">
        <f t="shared" si="85"/>
        <v>124.08879999999998</v>
      </c>
      <c r="Q158" s="69">
        <f t="shared" si="85"/>
        <v>132.35879999999997</v>
      </c>
      <c r="R158" s="69">
        <f t="shared" si="85"/>
        <v>140.62879999999998</v>
      </c>
      <c r="S158" s="69">
        <f t="shared" si="85"/>
        <v>148.89879999999999</v>
      </c>
      <c r="T158" s="69">
        <f t="shared" si="85"/>
        <v>157.1688</v>
      </c>
      <c r="U158" s="69">
        <f t="shared" si="85"/>
        <v>165.43880000000001</v>
      </c>
      <c r="V158" s="69">
        <f t="shared" si="85"/>
        <v>173.70880000000002</v>
      </c>
      <c r="W158" s="69">
        <f t="shared" si="85"/>
        <v>181.97880000000004</v>
      </c>
      <c r="X158" s="69">
        <f t="shared" si="85"/>
        <v>190.24880000000005</v>
      </c>
      <c r="Y158" s="69">
        <f t="shared" si="85"/>
        <v>198.51880000000006</v>
      </c>
      <c r="Z158" s="69">
        <f t="shared" si="85"/>
        <v>206.78880000000007</v>
      </c>
      <c r="AA158" s="69">
        <f t="shared" si="85"/>
        <v>215.05880000000008</v>
      </c>
      <c r="AB158" s="69"/>
      <c r="AC158" s="69"/>
      <c r="AD158" s="69"/>
      <c r="AE158" s="69"/>
      <c r="AF158" s="69"/>
      <c r="AG158" s="69"/>
      <c r="AH158" s="9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</row>
    <row r="159" spans="1:70" s="15" customFormat="1" ht="15.95" customHeight="1" outlineLevel="2" x14ac:dyDescent="0.3">
      <c r="A159" s="290">
        <v>55</v>
      </c>
      <c r="B159" s="287" t="s">
        <v>445</v>
      </c>
      <c r="C159" s="46" t="s">
        <v>287</v>
      </c>
      <c r="D159" s="290" t="s">
        <v>10</v>
      </c>
      <c r="E159" s="44" t="s">
        <v>11</v>
      </c>
      <c r="F159" s="42" t="s">
        <v>11</v>
      </c>
      <c r="G159" s="45" t="s">
        <v>30</v>
      </c>
      <c r="H159" s="46">
        <v>0.59099999999999997</v>
      </c>
      <c r="I159" s="62">
        <v>1</v>
      </c>
      <c r="J159" s="69">
        <v>47</v>
      </c>
      <c r="K159" s="238">
        <f t="shared" si="76"/>
        <v>27.776999999999997</v>
      </c>
      <c r="L159" s="69">
        <f>(K159+2.78)</f>
        <v>30.556999999999999</v>
      </c>
      <c r="M159" s="69">
        <f t="shared" ref="M159:AA159" si="86">(L159+2.78)</f>
        <v>33.336999999999996</v>
      </c>
      <c r="N159" s="69">
        <f t="shared" si="86"/>
        <v>36.116999999999997</v>
      </c>
      <c r="O159" s="69">
        <f t="shared" si="86"/>
        <v>38.896999999999998</v>
      </c>
      <c r="P159" s="69">
        <f t="shared" si="86"/>
        <v>41.677</v>
      </c>
      <c r="Q159" s="69">
        <f t="shared" si="86"/>
        <v>44.457000000000001</v>
      </c>
      <c r="R159" s="69">
        <f t="shared" si="86"/>
        <v>47.237000000000002</v>
      </c>
      <c r="S159" s="69">
        <f t="shared" si="86"/>
        <v>50.017000000000003</v>
      </c>
      <c r="T159" s="69">
        <f t="shared" si="86"/>
        <v>52.797000000000004</v>
      </c>
      <c r="U159" s="69">
        <f t="shared" si="86"/>
        <v>55.577000000000005</v>
      </c>
      <c r="V159" s="69">
        <f t="shared" si="86"/>
        <v>58.357000000000006</v>
      </c>
      <c r="W159" s="69">
        <f t="shared" si="86"/>
        <v>61.137000000000008</v>
      </c>
      <c r="X159" s="69">
        <f t="shared" si="86"/>
        <v>63.917000000000009</v>
      </c>
      <c r="Y159" s="69">
        <f t="shared" si="86"/>
        <v>66.697000000000003</v>
      </c>
      <c r="Z159" s="69">
        <f t="shared" si="86"/>
        <v>69.477000000000004</v>
      </c>
      <c r="AA159" s="69">
        <f t="shared" si="86"/>
        <v>72.257000000000005</v>
      </c>
      <c r="AB159" s="69"/>
      <c r="AC159" s="69"/>
      <c r="AD159" s="69"/>
      <c r="AE159" s="69"/>
      <c r="AF159" s="69"/>
      <c r="AG159" s="69"/>
      <c r="AH159" s="9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</row>
    <row r="160" spans="1:70" s="15" customFormat="1" ht="15.95" customHeight="1" outlineLevel="2" x14ac:dyDescent="0.3">
      <c r="A160" s="290">
        <v>56</v>
      </c>
      <c r="B160" s="287" t="s">
        <v>445</v>
      </c>
      <c r="C160" s="46" t="s">
        <v>288</v>
      </c>
      <c r="D160" s="290" t="s">
        <v>10</v>
      </c>
      <c r="E160" s="44" t="s">
        <v>11</v>
      </c>
      <c r="F160" s="42" t="s">
        <v>11</v>
      </c>
      <c r="G160" s="45" t="s">
        <v>30</v>
      </c>
      <c r="H160" s="46">
        <v>1.0149999999999999</v>
      </c>
      <c r="I160" s="62">
        <v>1.2</v>
      </c>
      <c r="J160" s="69">
        <v>47</v>
      </c>
      <c r="K160" s="238">
        <f t="shared" si="76"/>
        <v>57.245999999999988</v>
      </c>
      <c r="L160" s="69">
        <f>(K160+5.73)</f>
        <v>62.975999999999985</v>
      </c>
      <c r="M160" s="69">
        <f t="shared" ref="M160:AA160" si="87">(L160+5.73)</f>
        <v>68.705999999999989</v>
      </c>
      <c r="N160" s="69">
        <f t="shared" si="87"/>
        <v>74.435999999999993</v>
      </c>
      <c r="O160" s="69">
        <f t="shared" si="87"/>
        <v>80.165999999999997</v>
      </c>
      <c r="P160" s="69">
        <f t="shared" si="87"/>
        <v>85.896000000000001</v>
      </c>
      <c r="Q160" s="69">
        <f t="shared" si="87"/>
        <v>91.626000000000005</v>
      </c>
      <c r="R160" s="69">
        <f t="shared" si="87"/>
        <v>97.356000000000009</v>
      </c>
      <c r="S160" s="69">
        <f t="shared" si="87"/>
        <v>103.08600000000001</v>
      </c>
      <c r="T160" s="69">
        <f t="shared" si="87"/>
        <v>108.81600000000002</v>
      </c>
      <c r="U160" s="69">
        <f t="shared" si="87"/>
        <v>114.54600000000002</v>
      </c>
      <c r="V160" s="69">
        <f t="shared" si="87"/>
        <v>120.27600000000002</v>
      </c>
      <c r="W160" s="69">
        <f t="shared" si="87"/>
        <v>126.00600000000003</v>
      </c>
      <c r="X160" s="69">
        <f t="shared" si="87"/>
        <v>131.73600000000002</v>
      </c>
      <c r="Y160" s="69">
        <f t="shared" si="87"/>
        <v>137.46600000000001</v>
      </c>
      <c r="Z160" s="69">
        <f t="shared" si="87"/>
        <v>143.196</v>
      </c>
      <c r="AA160" s="69">
        <f t="shared" si="87"/>
        <v>148.92599999999999</v>
      </c>
      <c r="AB160" s="69"/>
      <c r="AC160" s="69"/>
      <c r="AD160" s="69"/>
      <c r="AE160" s="69"/>
      <c r="AF160" s="69"/>
      <c r="AG160" s="69"/>
      <c r="AH160" s="9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</row>
    <row r="161" spans="1:70" s="15" customFormat="1" ht="15.95" customHeight="1" outlineLevel="2" x14ac:dyDescent="0.3">
      <c r="A161" s="290">
        <v>57</v>
      </c>
      <c r="B161" s="287" t="s">
        <v>445</v>
      </c>
      <c r="C161" s="46" t="s">
        <v>289</v>
      </c>
      <c r="D161" s="290" t="s">
        <v>10</v>
      </c>
      <c r="E161" s="44" t="s">
        <v>11</v>
      </c>
      <c r="F161" s="42" t="s">
        <v>11</v>
      </c>
      <c r="G161" s="45" t="s">
        <v>30</v>
      </c>
      <c r="H161" s="46">
        <v>0.505</v>
      </c>
      <c r="I161" s="62">
        <v>1</v>
      </c>
      <c r="J161" s="69">
        <v>47</v>
      </c>
      <c r="K161" s="238">
        <f t="shared" si="76"/>
        <v>23.734999999999999</v>
      </c>
      <c r="L161" s="69">
        <f>(K161+2.37)</f>
        <v>26.105</v>
      </c>
      <c r="M161" s="69">
        <f t="shared" ref="M161:AA161" si="88">(L161+2.37)</f>
        <v>28.475000000000001</v>
      </c>
      <c r="N161" s="69">
        <f t="shared" si="88"/>
        <v>30.845000000000002</v>
      </c>
      <c r="O161" s="69">
        <f t="shared" si="88"/>
        <v>33.215000000000003</v>
      </c>
      <c r="P161" s="69">
        <f t="shared" si="88"/>
        <v>35.585000000000001</v>
      </c>
      <c r="Q161" s="69">
        <f t="shared" si="88"/>
        <v>37.954999999999998</v>
      </c>
      <c r="R161" s="69">
        <f t="shared" si="88"/>
        <v>40.324999999999996</v>
      </c>
      <c r="S161" s="69">
        <f t="shared" si="88"/>
        <v>42.694999999999993</v>
      </c>
      <c r="T161" s="69">
        <f t="shared" si="88"/>
        <v>45.064999999999991</v>
      </c>
      <c r="U161" s="69">
        <f t="shared" si="88"/>
        <v>47.434999999999988</v>
      </c>
      <c r="V161" s="69">
        <f t="shared" si="88"/>
        <v>49.804999999999986</v>
      </c>
      <c r="W161" s="69">
        <f t="shared" si="88"/>
        <v>52.174999999999983</v>
      </c>
      <c r="X161" s="69">
        <f t="shared" si="88"/>
        <v>54.54499999999998</v>
      </c>
      <c r="Y161" s="69">
        <f t="shared" si="88"/>
        <v>56.914999999999978</v>
      </c>
      <c r="Z161" s="69">
        <f t="shared" si="88"/>
        <v>59.284999999999975</v>
      </c>
      <c r="AA161" s="69">
        <f t="shared" si="88"/>
        <v>61.654999999999973</v>
      </c>
      <c r="AB161" s="69"/>
      <c r="AC161" s="69"/>
      <c r="AD161" s="69"/>
      <c r="AE161" s="69"/>
      <c r="AF161" s="69"/>
      <c r="AG161" s="69"/>
      <c r="AH161" s="9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</row>
    <row r="162" spans="1:70" s="15" customFormat="1" ht="15.95" customHeight="1" outlineLevel="2" x14ac:dyDescent="0.3">
      <c r="A162" s="290">
        <v>58</v>
      </c>
      <c r="B162" s="287" t="s">
        <v>445</v>
      </c>
      <c r="C162" s="46" t="s">
        <v>290</v>
      </c>
      <c r="D162" s="290" t="s">
        <v>10</v>
      </c>
      <c r="E162" s="44" t="s">
        <v>11</v>
      </c>
      <c r="F162" s="42" t="s">
        <v>11</v>
      </c>
      <c r="G162" s="45" t="s">
        <v>30</v>
      </c>
      <c r="H162" s="46">
        <v>0.60099999999999998</v>
      </c>
      <c r="I162" s="62">
        <v>1</v>
      </c>
      <c r="J162" s="69">
        <v>47</v>
      </c>
      <c r="K162" s="238">
        <f t="shared" si="76"/>
        <v>28.247</v>
      </c>
      <c r="L162" s="69">
        <f>(K162+2.83)</f>
        <v>31.076999999999998</v>
      </c>
      <c r="M162" s="69">
        <f t="shared" ref="M162:AA162" si="89">(L162+2.83)</f>
        <v>33.906999999999996</v>
      </c>
      <c r="N162" s="69">
        <f t="shared" si="89"/>
        <v>36.736999999999995</v>
      </c>
      <c r="O162" s="69">
        <f t="shared" si="89"/>
        <v>39.566999999999993</v>
      </c>
      <c r="P162" s="69">
        <f t="shared" si="89"/>
        <v>42.396999999999991</v>
      </c>
      <c r="Q162" s="69">
        <f t="shared" si="89"/>
        <v>45.22699999999999</v>
      </c>
      <c r="R162" s="69">
        <f t="shared" si="89"/>
        <v>48.056999999999988</v>
      </c>
      <c r="S162" s="69">
        <f t="shared" si="89"/>
        <v>50.886999999999986</v>
      </c>
      <c r="T162" s="69">
        <f t="shared" si="89"/>
        <v>53.716999999999985</v>
      </c>
      <c r="U162" s="69">
        <f t="shared" si="89"/>
        <v>56.546999999999983</v>
      </c>
      <c r="V162" s="69">
        <f t="shared" si="89"/>
        <v>59.376999999999981</v>
      </c>
      <c r="W162" s="69">
        <f t="shared" si="89"/>
        <v>62.206999999999979</v>
      </c>
      <c r="X162" s="69">
        <f t="shared" si="89"/>
        <v>65.036999999999978</v>
      </c>
      <c r="Y162" s="69">
        <f t="shared" si="89"/>
        <v>67.866999999999976</v>
      </c>
      <c r="Z162" s="69">
        <f t="shared" si="89"/>
        <v>70.696999999999974</v>
      </c>
      <c r="AA162" s="69">
        <f t="shared" si="89"/>
        <v>73.526999999999973</v>
      </c>
      <c r="AB162" s="69"/>
      <c r="AC162" s="69"/>
      <c r="AD162" s="69"/>
      <c r="AE162" s="69"/>
      <c r="AF162" s="69"/>
      <c r="AG162" s="69"/>
      <c r="AH162" s="9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</row>
    <row r="163" spans="1:70" s="15" customFormat="1" ht="15.95" customHeight="1" outlineLevel="2" x14ac:dyDescent="0.3">
      <c r="A163" s="290">
        <v>59</v>
      </c>
      <c r="B163" s="287" t="s">
        <v>445</v>
      </c>
      <c r="C163" s="46" t="s">
        <v>291</v>
      </c>
      <c r="D163" s="290" t="s">
        <v>10</v>
      </c>
      <c r="E163" s="44" t="s">
        <v>11</v>
      </c>
      <c r="F163" s="42" t="s">
        <v>11</v>
      </c>
      <c r="G163" s="45" t="s">
        <v>30</v>
      </c>
      <c r="H163" s="121">
        <v>0.6</v>
      </c>
      <c r="I163" s="62">
        <v>1</v>
      </c>
      <c r="J163" s="69">
        <v>47</v>
      </c>
      <c r="K163" s="238">
        <f t="shared" si="76"/>
        <v>28.2</v>
      </c>
      <c r="L163" s="69">
        <f>(K163+2.82)</f>
        <v>31.02</v>
      </c>
      <c r="M163" s="69">
        <f t="shared" ref="M163:AA163" si="90">(L163+2.82)</f>
        <v>33.839999999999996</v>
      </c>
      <c r="N163" s="69">
        <f t="shared" si="90"/>
        <v>36.659999999999997</v>
      </c>
      <c r="O163" s="69">
        <f t="shared" si="90"/>
        <v>39.479999999999997</v>
      </c>
      <c r="P163" s="69">
        <f t="shared" si="90"/>
        <v>42.3</v>
      </c>
      <c r="Q163" s="69">
        <f t="shared" si="90"/>
        <v>45.12</v>
      </c>
      <c r="R163" s="69">
        <f t="shared" si="90"/>
        <v>47.94</v>
      </c>
      <c r="S163" s="69">
        <f t="shared" si="90"/>
        <v>50.76</v>
      </c>
      <c r="T163" s="69">
        <f t="shared" si="90"/>
        <v>53.58</v>
      </c>
      <c r="U163" s="69">
        <f t="shared" si="90"/>
        <v>56.4</v>
      </c>
      <c r="V163" s="69">
        <f t="shared" si="90"/>
        <v>59.22</v>
      </c>
      <c r="W163" s="69">
        <f t="shared" si="90"/>
        <v>62.04</v>
      </c>
      <c r="X163" s="69">
        <f t="shared" si="90"/>
        <v>64.86</v>
      </c>
      <c r="Y163" s="69">
        <f t="shared" si="90"/>
        <v>67.679999999999993</v>
      </c>
      <c r="Z163" s="69">
        <f t="shared" si="90"/>
        <v>70.499999999999986</v>
      </c>
      <c r="AA163" s="69">
        <f t="shared" si="90"/>
        <v>73.319999999999979</v>
      </c>
      <c r="AB163" s="69"/>
      <c r="AC163" s="69"/>
      <c r="AD163" s="69"/>
      <c r="AE163" s="69"/>
      <c r="AF163" s="69"/>
      <c r="AG163" s="69"/>
      <c r="AH163" s="9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</row>
    <row r="164" spans="1:70" s="15" customFormat="1" ht="15.95" customHeight="1" outlineLevel="2" x14ac:dyDescent="0.3">
      <c r="A164" s="290">
        <v>60</v>
      </c>
      <c r="B164" s="287" t="s">
        <v>445</v>
      </c>
      <c r="C164" s="46" t="s">
        <v>292</v>
      </c>
      <c r="D164" s="290" t="s">
        <v>10</v>
      </c>
      <c r="E164" s="44" t="s">
        <v>11</v>
      </c>
      <c r="F164" s="42" t="s">
        <v>11</v>
      </c>
      <c r="G164" s="43" t="s">
        <v>30</v>
      </c>
      <c r="H164" s="46">
        <v>1.034</v>
      </c>
      <c r="I164" s="62">
        <v>1.2</v>
      </c>
      <c r="J164" s="69">
        <v>47</v>
      </c>
      <c r="K164" s="238">
        <f t="shared" si="76"/>
        <v>58.317599999999999</v>
      </c>
      <c r="L164" s="69">
        <f>(K164+5.83)</f>
        <v>64.147599999999997</v>
      </c>
      <c r="M164" s="69">
        <f t="shared" ref="M164:AA164" si="91">(L164+5.83)</f>
        <v>69.977599999999995</v>
      </c>
      <c r="N164" s="69">
        <f t="shared" si="91"/>
        <v>75.807599999999994</v>
      </c>
      <c r="O164" s="69">
        <f t="shared" si="91"/>
        <v>81.637599999999992</v>
      </c>
      <c r="P164" s="69">
        <f t="shared" si="91"/>
        <v>87.46759999999999</v>
      </c>
      <c r="Q164" s="69">
        <f t="shared" si="91"/>
        <v>93.297599999999989</v>
      </c>
      <c r="R164" s="69">
        <f t="shared" si="91"/>
        <v>99.127599999999987</v>
      </c>
      <c r="S164" s="69">
        <f t="shared" si="91"/>
        <v>104.95759999999999</v>
      </c>
      <c r="T164" s="69">
        <f t="shared" si="91"/>
        <v>110.78759999999998</v>
      </c>
      <c r="U164" s="69">
        <f t="shared" si="91"/>
        <v>116.61759999999998</v>
      </c>
      <c r="V164" s="69">
        <f t="shared" si="91"/>
        <v>122.44759999999998</v>
      </c>
      <c r="W164" s="69">
        <f t="shared" si="91"/>
        <v>128.27759999999998</v>
      </c>
      <c r="X164" s="69">
        <f t="shared" si="91"/>
        <v>134.10759999999999</v>
      </c>
      <c r="Y164" s="69">
        <f t="shared" si="91"/>
        <v>139.9376</v>
      </c>
      <c r="Z164" s="69">
        <f t="shared" si="91"/>
        <v>145.76760000000002</v>
      </c>
      <c r="AA164" s="69">
        <f t="shared" si="91"/>
        <v>151.59760000000003</v>
      </c>
      <c r="AB164" s="69"/>
      <c r="AC164" s="69"/>
      <c r="AD164" s="69"/>
      <c r="AE164" s="69"/>
      <c r="AF164" s="69"/>
      <c r="AG164" s="69"/>
      <c r="AH164" s="9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</row>
    <row r="165" spans="1:70" s="15" customFormat="1" ht="15.95" customHeight="1" outlineLevel="2" x14ac:dyDescent="0.3">
      <c r="A165" s="290">
        <v>61</v>
      </c>
      <c r="B165" s="287" t="s">
        <v>445</v>
      </c>
      <c r="C165" s="46" t="s">
        <v>293</v>
      </c>
      <c r="D165" s="290" t="s">
        <v>10</v>
      </c>
      <c r="E165" s="44" t="s">
        <v>11</v>
      </c>
      <c r="F165" s="42" t="s">
        <v>11</v>
      </c>
      <c r="G165" s="43" t="s">
        <v>30</v>
      </c>
      <c r="H165" s="46">
        <v>0.69599999999999995</v>
      </c>
      <c r="I165" s="62">
        <v>1</v>
      </c>
      <c r="J165" s="69">
        <v>47</v>
      </c>
      <c r="K165" s="238">
        <f t="shared" si="76"/>
        <v>32.711999999999996</v>
      </c>
      <c r="L165" s="69">
        <f>(K165+3.27)</f>
        <v>35.981999999999999</v>
      </c>
      <c r="M165" s="69">
        <f t="shared" ref="M165:AA165" si="92">(L165+3.27)</f>
        <v>39.252000000000002</v>
      </c>
      <c r="N165" s="69">
        <f t="shared" si="92"/>
        <v>42.522000000000006</v>
      </c>
      <c r="O165" s="69">
        <f t="shared" si="92"/>
        <v>45.792000000000009</v>
      </c>
      <c r="P165" s="69">
        <f t="shared" si="92"/>
        <v>49.062000000000012</v>
      </c>
      <c r="Q165" s="69">
        <f t="shared" si="92"/>
        <v>52.332000000000015</v>
      </c>
      <c r="R165" s="69">
        <f t="shared" si="92"/>
        <v>55.602000000000018</v>
      </c>
      <c r="S165" s="69">
        <f t="shared" si="92"/>
        <v>58.872000000000021</v>
      </c>
      <c r="T165" s="69">
        <f t="shared" si="92"/>
        <v>62.142000000000024</v>
      </c>
      <c r="U165" s="69">
        <f t="shared" si="92"/>
        <v>65.41200000000002</v>
      </c>
      <c r="V165" s="69">
        <f t="shared" si="92"/>
        <v>68.682000000000016</v>
      </c>
      <c r="W165" s="69">
        <f t="shared" si="92"/>
        <v>71.952000000000012</v>
      </c>
      <c r="X165" s="69">
        <f t="shared" si="92"/>
        <v>75.222000000000008</v>
      </c>
      <c r="Y165" s="69">
        <f t="shared" si="92"/>
        <v>78.492000000000004</v>
      </c>
      <c r="Z165" s="69">
        <f t="shared" si="92"/>
        <v>81.762</v>
      </c>
      <c r="AA165" s="69">
        <f t="shared" si="92"/>
        <v>85.031999999999996</v>
      </c>
      <c r="AB165" s="69"/>
      <c r="AC165" s="69"/>
      <c r="AD165" s="69"/>
      <c r="AE165" s="69"/>
      <c r="AF165" s="69"/>
      <c r="AG165" s="69"/>
      <c r="AH165" s="9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</row>
    <row r="166" spans="1:70" s="15" customFormat="1" ht="15.95" customHeight="1" outlineLevel="2" x14ac:dyDescent="0.3">
      <c r="A166" s="290">
        <v>62</v>
      </c>
      <c r="B166" s="287" t="s">
        <v>445</v>
      </c>
      <c r="C166" s="46" t="s">
        <v>294</v>
      </c>
      <c r="D166" s="290" t="s">
        <v>10</v>
      </c>
      <c r="E166" s="44" t="s">
        <v>11</v>
      </c>
      <c r="F166" s="42" t="s">
        <v>11</v>
      </c>
      <c r="G166" s="43" t="s">
        <v>30</v>
      </c>
      <c r="H166" s="46">
        <v>0.84199999999999997</v>
      </c>
      <c r="I166" s="62">
        <v>1</v>
      </c>
      <c r="J166" s="69">
        <v>47</v>
      </c>
      <c r="K166" s="238">
        <f t="shared" si="76"/>
        <v>39.573999999999998</v>
      </c>
      <c r="L166" s="69">
        <f>(K166+3.96)</f>
        <v>43.533999999999999</v>
      </c>
      <c r="M166" s="69">
        <f t="shared" ref="M166:AA166" si="93">(L166+3.96)</f>
        <v>47.494</v>
      </c>
      <c r="N166" s="69">
        <f t="shared" si="93"/>
        <v>51.454000000000001</v>
      </c>
      <c r="O166" s="69">
        <f t="shared" si="93"/>
        <v>55.414000000000001</v>
      </c>
      <c r="P166" s="69">
        <f t="shared" si="93"/>
        <v>59.374000000000002</v>
      </c>
      <c r="Q166" s="69">
        <f t="shared" si="93"/>
        <v>63.334000000000003</v>
      </c>
      <c r="R166" s="69">
        <f t="shared" si="93"/>
        <v>67.293999999999997</v>
      </c>
      <c r="S166" s="69">
        <f t="shared" si="93"/>
        <v>71.253999999999991</v>
      </c>
      <c r="T166" s="69">
        <f t="shared" si="93"/>
        <v>75.213999999999984</v>
      </c>
      <c r="U166" s="69">
        <f t="shared" si="93"/>
        <v>79.173999999999978</v>
      </c>
      <c r="V166" s="69">
        <f t="shared" si="93"/>
        <v>83.133999999999972</v>
      </c>
      <c r="W166" s="69">
        <f t="shared" si="93"/>
        <v>87.093999999999966</v>
      </c>
      <c r="X166" s="69">
        <f t="shared" si="93"/>
        <v>91.053999999999959</v>
      </c>
      <c r="Y166" s="69">
        <f t="shared" si="93"/>
        <v>95.013999999999953</v>
      </c>
      <c r="Z166" s="69">
        <f t="shared" si="93"/>
        <v>98.973999999999947</v>
      </c>
      <c r="AA166" s="69">
        <f t="shared" si="93"/>
        <v>102.93399999999994</v>
      </c>
      <c r="AB166" s="69"/>
      <c r="AC166" s="69"/>
      <c r="AD166" s="69"/>
      <c r="AE166" s="69"/>
      <c r="AF166" s="69"/>
      <c r="AG166" s="69"/>
      <c r="AH166" s="9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</row>
    <row r="167" spans="1:70" s="15" customFormat="1" ht="15.95" customHeight="1" outlineLevel="2" x14ac:dyDescent="0.3">
      <c r="A167" s="290">
        <v>63</v>
      </c>
      <c r="B167" s="287" t="s">
        <v>445</v>
      </c>
      <c r="C167" s="46" t="s">
        <v>295</v>
      </c>
      <c r="D167" s="290" t="s">
        <v>10</v>
      </c>
      <c r="E167" s="44" t="s">
        <v>11</v>
      </c>
      <c r="F167" s="42" t="s">
        <v>11</v>
      </c>
      <c r="G167" s="43" t="s">
        <v>30</v>
      </c>
      <c r="H167" s="46">
        <v>0.505</v>
      </c>
      <c r="I167" s="62">
        <v>1</v>
      </c>
      <c r="J167" s="69">
        <v>47</v>
      </c>
      <c r="K167" s="238">
        <f t="shared" si="76"/>
        <v>23.734999999999999</v>
      </c>
      <c r="L167" s="69">
        <f>(K167+2.37)</f>
        <v>26.105</v>
      </c>
      <c r="M167" s="69">
        <f t="shared" ref="M167:AA167" si="94">(L167+2.37)</f>
        <v>28.475000000000001</v>
      </c>
      <c r="N167" s="69">
        <f t="shared" si="94"/>
        <v>30.845000000000002</v>
      </c>
      <c r="O167" s="69">
        <f t="shared" si="94"/>
        <v>33.215000000000003</v>
      </c>
      <c r="P167" s="69">
        <f t="shared" si="94"/>
        <v>35.585000000000001</v>
      </c>
      <c r="Q167" s="69">
        <f t="shared" si="94"/>
        <v>37.954999999999998</v>
      </c>
      <c r="R167" s="69">
        <f t="shared" si="94"/>
        <v>40.324999999999996</v>
      </c>
      <c r="S167" s="69">
        <f t="shared" si="94"/>
        <v>42.694999999999993</v>
      </c>
      <c r="T167" s="69">
        <f t="shared" si="94"/>
        <v>45.064999999999991</v>
      </c>
      <c r="U167" s="69">
        <f t="shared" si="94"/>
        <v>47.434999999999988</v>
      </c>
      <c r="V167" s="69">
        <f t="shared" si="94"/>
        <v>49.804999999999986</v>
      </c>
      <c r="W167" s="69">
        <f t="shared" si="94"/>
        <v>52.174999999999983</v>
      </c>
      <c r="X167" s="69">
        <f t="shared" si="94"/>
        <v>54.54499999999998</v>
      </c>
      <c r="Y167" s="69">
        <f t="shared" si="94"/>
        <v>56.914999999999978</v>
      </c>
      <c r="Z167" s="69">
        <f t="shared" si="94"/>
        <v>59.284999999999975</v>
      </c>
      <c r="AA167" s="69">
        <f t="shared" si="94"/>
        <v>61.654999999999973</v>
      </c>
      <c r="AB167" s="69"/>
      <c r="AC167" s="69"/>
      <c r="AD167" s="69"/>
      <c r="AE167" s="69"/>
      <c r="AF167" s="69"/>
      <c r="AG167" s="69"/>
      <c r="AH167" s="9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</row>
    <row r="168" spans="1:70" s="15" customFormat="1" ht="15.95" customHeight="1" outlineLevel="1" x14ac:dyDescent="0.3">
      <c r="A168" s="290"/>
      <c r="B168" s="206" t="s">
        <v>802</v>
      </c>
      <c r="C168" s="46"/>
      <c r="D168" s="290"/>
      <c r="E168" s="44"/>
      <c r="F168" s="62"/>
      <c r="G168" s="45"/>
      <c r="H168" s="128">
        <f>SUBTOTAL(9,H105:H167)</f>
        <v>68.702999999999989</v>
      </c>
      <c r="I168" s="62"/>
      <c r="J168" s="68"/>
      <c r="K168" s="238"/>
      <c r="L168" s="68"/>
      <c r="M168" s="68"/>
      <c r="N168" s="1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</row>
    <row r="169" spans="1:70" s="15" customFormat="1" ht="15.95" customHeight="1" outlineLevel="1" x14ac:dyDescent="0.3">
      <c r="A169" s="290"/>
      <c r="B169" s="51"/>
      <c r="C169" s="46"/>
      <c r="D169" s="290"/>
      <c r="E169" s="44"/>
      <c r="F169" s="62"/>
      <c r="G169" s="45"/>
      <c r="H169" s="128"/>
      <c r="I169" s="62"/>
      <c r="J169" s="68"/>
      <c r="K169" s="238"/>
      <c r="L169" s="68"/>
      <c r="M169" s="68"/>
      <c r="N169" s="1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</row>
    <row r="170" spans="1:70" s="15" customFormat="1" ht="15.95" customHeight="1" outlineLevel="1" x14ac:dyDescent="0.3">
      <c r="A170" s="290"/>
      <c r="B170" s="51"/>
      <c r="C170" s="46"/>
      <c r="D170" s="290"/>
      <c r="E170" s="44"/>
      <c r="F170" s="62"/>
      <c r="G170" s="45"/>
      <c r="H170" s="46"/>
      <c r="I170" s="62"/>
      <c r="J170" s="68"/>
      <c r="K170" s="238"/>
      <c r="L170" s="68"/>
      <c r="M170" s="68"/>
      <c r="N170" s="1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</row>
    <row r="171" spans="1:70" s="4" customFormat="1" ht="15.95" customHeight="1" outlineLevel="1" x14ac:dyDescent="0.3">
      <c r="A171" s="290"/>
      <c r="B171" s="51"/>
      <c r="C171" s="111"/>
      <c r="D171" s="290"/>
      <c r="E171" s="33"/>
      <c r="F171" s="288"/>
      <c r="G171" s="287"/>
      <c r="H171" s="122"/>
      <c r="I171" s="55"/>
      <c r="J171" s="68"/>
      <c r="K171" s="238"/>
      <c r="L171" s="68"/>
      <c r="M171" s="68"/>
      <c r="N171" s="1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</row>
    <row r="172" spans="1:70" ht="15.95" customHeight="1" outlineLevel="1" x14ac:dyDescent="0.3">
      <c r="A172" s="290"/>
      <c r="B172" s="287"/>
      <c r="C172" s="289"/>
      <c r="D172" s="290"/>
      <c r="E172" s="291"/>
      <c r="F172" s="287"/>
      <c r="G172" s="287"/>
      <c r="H172" s="120"/>
      <c r="I172" s="54"/>
      <c r="J172" s="68"/>
      <c r="K172" s="238"/>
    </row>
    <row r="173" spans="1:70" ht="15.95" customHeight="1" outlineLevel="2" x14ac:dyDescent="0.3">
      <c r="A173" s="290">
        <v>1</v>
      </c>
      <c r="B173" s="287" t="s">
        <v>444</v>
      </c>
      <c r="C173" s="109" t="s">
        <v>156</v>
      </c>
      <c r="D173" s="290" t="s">
        <v>26</v>
      </c>
      <c r="E173" s="291" t="s">
        <v>20</v>
      </c>
      <c r="F173" s="287" t="s">
        <v>17</v>
      </c>
      <c r="G173" s="287" t="s">
        <v>27</v>
      </c>
      <c r="H173" s="120">
        <v>6.9</v>
      </c>
      <c r="I173" s="54">
        <v>1.2</v>
      </c>
      <c r="J173" s="69">
        <v>13</v>
      </c>
      <c r="K173" s="238">
        <f t="shared" si="76"/>
        <v>107.63999999999999</v>
      </c>
      <c r="L173" s="69">
        <f>(K173+10.76)</f>
        <v>118.39999999999999</v>
      </c>
      <c r="M173" s="69">
        <f t="shared" ref="M173:U173" si="95">(L173+10.76)</f>
        <v>129.16</v>
      </c>
      <c r="N173" s="69">
        <f t="shared" si="95"/>
        <v>139.91999999999999</v>
      </c>
      <c r="O173" s="69">
        <f t="shared" si="95"/>
        <v>150.67999999999998</v>
      </c>
      <c r="P173" s="69">
        <f t="shared" si="95"/>
        <v>161.43999999999997</v>
      </c>
      <c r="Q173" s="69">
        <f t="shared" si="95"/>
        <v>172.19999999999996</v>
      </c>
      <c r="R173" s="69">
        <f t="shared" si="95"/>
        <v>182.95999999999995</v>
      </c>
      <c r="S173" s="69">
        <f t="shared" si="95"/>
        <v>193.71999999999994</v>
      </c>
      <c r="T173" s="69">
        <f t="shared" si="95"/>
        <v>204.47999999999993</v>
      </c>
      <c r="U173" s="69">
        <f t="shared" si="95"/>
        <v>215.23999999999992</v>
      </c>
      <c r="V173" s="69">
        <f>(U173+10.76)</f>
        <v>225.99999999999991</v>
      </c>
      <c r="W173" s="69">
        <f t="shared" ref="W173:BL173" si="96">(V173+10.76)</f>
        <v>236.75999999999991</v>
      </c>
      <c r="X173" s="69">
        <f t="shared" si="96"/>
        <v>247.5199999999999</v>
      </c>
      <c r="Y173" s="69">
        <f t="shared" si="96"/>
        <v>258.27999999999992</v>
      </c>
      <c r="Z173" s="69">
        <f t="shared" si="96"/>
        <v>269.03999999999991</v>
      </c>
      <c r="AA173" s="69">
        <f t="shared" si="96"/>
        <v>279.7999999999999</v>
      </c>
      <c r="AB173" s="69">
        <f t="shared" si="96"/>
        <v>290.55999999999989</v>
      </c>
      <c r="AC173" s="69">
        <f t="shared" si="96"/>
        <v>301.31999999999988</v>
      </c>
      <c r="AD173" s="69">
        <f t="shared" si="96"/>
        <v>312.07999999999987</v>
      </c>
      <c r="AE173" s="69">
        <f t="shared" si="96"/>
        <v>322.83999999999986</v>
      </c>
      <c r="AF173" s="69">
        <f t="shared" si="96"/>
        <v>333.59999999999985</v>
      </c>
      <c r="AG173" s="69">
        <f t="shared" si="96"/>
        <v>344.35999999999984</v>
      </c>
      <c r="AH173" s="69">
        <f t="shared" si="96"/>
        <v>355.11999999999983</v>
      </c>
      <c r="AI173" s="69">
        <f t="shared" si="96"/>
        <v>365.87999999999982</v>
      </c>
      <c r="AJ173" s="69">
        <f t="shared" si="96"/>
        <v>376.63999999999982</v>
      </c>
      <c r="AK173" s="69">
        <f t="shared" si="96"/>
        <v>387.39999999999981</v>
      </c>
      <c r="AL173" s="69">
        <f t="shared" si="96"/>
        <v>398.1599999999998</v>
      </c>
      <c r="AM173" s="69">
        <f t="shared" si="96"/>
        <v>408.91999999999979</v>
      </c>
      <c r="AN173" s="69">
        <f t="shared" si="96"/>
        <v>419.67999999999978</v>
      </c>
      <c r="AO173" s="69">
        <f t="shared" si="96"/>
        <v>430.43999999999977</v>
      </c>
      <c r="AP173" s="69">
        <f t="shared" si="96"/>
        <v>441.19999999999976</v>
      </c>
      <c r="AQ173" s="69">
        <f t="shared" si="96"/>
        <v>451.95999999999975</v>
      </c>
      <c r="AR173" s="69">
        <f t="shared" si="96"/>
        <v>462.71999999999974</v>
      </c>
      <c r="AS173" s="69">
        <f t="shared" si="96"/>
        <v>473.47999999999973</v>
      </c>
      <c r="AT173" s="69">
        <f t="shared" si="96"/>
        <v>484.23999999999972</v>
      </c>
      <c r="AU173" s="69">
        <f t="shared" si="96"/>
        <v>494.99999999999972</v>
      </c>
      <c r="AV173" s="69">
        <f t="shared" si="96"/>
        <v>505.75999999999971</v>
      </c>
      <c r="AW173" s="69">
        <f t="shared" si="96"/>
        <v>516.51999999999975</v>
      </c>
      <c r="AX173" s="69">
        <f t="shared" si="96"/>
        <v>527.27999999999975</v>
      </c>
      <c r="AY173" s="69">
        <f t="shared" si="96"/>
        <v>538.03999999999974</v>
      </c>
      <c r="AZ173" s="69">
        <f t="shared" si="96"/>
        <v>548.79999999999973</v>
      </c>
      <c r="BA173" s="69">
        <f t="shared" si="96"/>
        <v>559.55999999999972</v>
      </c>
      <c r="BB173" s="69">
        <f t="shared" si="96"/>
        <v>570.31999999999971</v>
      </c>
      <c r="BC173" s="69">
        <f t="shared" si="96"/>
        <v>581.0799999999997</v>
      </c>
      <c r="BD173" s="69">
        <f t="shared" si="96"/>
        <v>591.83999999999969</v>
      </c>
      <c r="BE173" s="69">
        <f t="shared" si="96"/>
        <v>602.59999999999968</v>
      </c>
      <c r="BF173" s="69">
        <f t="shared" si="96"/>
        <v>613.35999999999967</v>
      </c>
      <c r="BG173" s="69">
        <f t="shared" si="96"/>
        <v>624.11999999999966</v>
      </c>
      <c r="BH173" s="69">
        <f t="shared" si="96"/>
        <v>634.87999999999965</v>
      </c>
      <c r="BI173" s="69">
        <f t="shared" si="96"/>
        <v>645.63999999999965</v>
      </c>
      <c r="BJ173" s="69">
        <f t="shared" si="96"/>
        <v>656.39999999999964</v>
      </c>
      <c r="BK173" s="69">
        <f t="shared" si="96"/>
        <v>667.15999999999963</v>
      </c>
      <c r="BL173" s="69">
        <f t="shared" si="96"/>
        <v>677.91999999999962</v>
      </c>
    </row>
    <row r="174" spans="1:70" ht="15.95" customHeight="1" outlineLevel="2" x14ac:dyDescent="0.3">
      <c r="A174" s="290">
        <v>2</v>
      </c>
      <c r="B174" s="287" t="s">
        <v>444</v>
      </c>
      <c r="C174" s="46" t="s">
        <v>369</v>
      </c>
      <c r="D174" s="32" t="s">
        <v>28</v>
      </c>
      <c r="E174" s="44" t="s">
        <v>43</v>
      </c>
      <c r="F174" s="42" t="s">
        <v>43</v>
      </c>
      <c r="G174" s="43" t="s">
        <v>30</v>
      </c>
      <c r="H174" s="46">
        <v>1.7609999999999999</v>
      </c>
      <c r="I174" s="220">
        <v>0.7</v>
      </c>
      <c r="J174" s="69">
        <v>28</v>
      </c>
      <c r="K174" s="238">
        <f t="shared" si="76"/>
        <v>34.515599999999999</v>
      </c>
      <c r="L174" s="69">
        <f>(K174+3.45)</f>
        <v>37.965600000000002</v>
      </c>
      <c r="M174" s="69">
        <f t="shared" ref="M174:U174" si="97">(L174+3.45)</f>
        <v>41.415600000000005</v>
      </c>
      <c r="N174" s="69">
        <f t="shared" si="97"/>
        <v>44.865600000000008</v>
      </c>
      <c r="O174" s="69">
        <f t="shared" si="97"/>
        <v>48.315600000000011</v>
      </c>
      <c r="P174" s="69">
        <f t="shared" si="97"/>
        <v>51.765600000000013</v>
      </c>
      <c r="Q174" s="69">
        <f t="shared" si="97"/>
        <v>55.215600000000016</v>
      </c>
      <c r="R174" s="69">
        <f t="shared" si="97"/>
        <v>58.665600000000019</v>
      </c>
      <c r="S174" s="69">
        <f t="shared" si="97"/>
        <v>62.115600000000022</v>
      </c>
      <c r="T174" s="69">
        <f t="shared" si="97"/>
        <v>65.565600000000018</v>
      </c>
      <c r="U174" s="69">
        <f t="shared" si="97"/>
        <v>69.01560000000002</v>
      </c>
      <c r="V174" s="69">
        <f>(U174+3.45)</f>
        <v>72.465600000000023</v>
      </c>
      <c r="W174" s="69">
        <f t="shared" ref="W174:BL174" si="98">(V174+3.45)</f>
        <v>75.915600000000026</v>
      </c>
      <c r="X174" s="69">
        <f t="shared" si="98"/>
        <v>79.365600000000029</v>
      </c>
      <c r="Y174" s="69">
        <f t="shared" si="98"/>
        <v>82.815600000000032</v>
      </c>
      <c r="Z174" s="69">
        <f t="shared" si="98"/>
        <v>86.265600000000035</v>
      </c>
      <c r="AA174" s="69">
        <f t="shared" si="98"/>
        <v>89.715600000000038</v>
      </c>
      <c r="AB174" s="69">
        <f t="shared" si="98"/>
        <v>93.16560000000004</v>
      </c>
      <c r="AC174" s="69">
        <f t="shared" si="98"/>
        <v>96.615600000000043</v>
      </c>
      <c r="AD174" s="69">
        <f t="shared" si="98"/>
        <v>100.06560000000005</v>
      </c>
      <c r="AE174" s="69">
        <f t="shared" si="98"/>
        <v>103.51560000000005</v>
      </c>
      <c r="AF174" s="69">
        <f t="shared" si="98"/>
        <v>106.96560000000005</v>
      </c>
      <c r="AG174" s="69">
        <f t="shared" si="98"/>
        <v>110.41560000000005</v>
      </c>
      <c r="AH174" s="69">
        <f t="shared" si="98"/>
        <v>113.86560000000006</v>
      </c>
      <c r="AI174" s="69">
        <f t="shared" si="98"/>
        <v>117.31560000000006</v>
      </c>
      <c r="AJ174" s="69">
        <f t="shared" si="98"/>
        <v>120.76560000000006</v>
      </c>
      <c r="AK174" s="69">
        <f t="shared" si="98"/>
        <v>124.21560000000007</v>
      </c>
      <c r="AL174" s="69">
        <f t="shared" si="98"/>
        <v>127.66560000000007</v>
      </c>
      <c r="AM174" s="69">
        <f t="shared" si="98"/>
        <v>131.11560000000006</v>
      </c>
      <c r="AN174" s="69">
        <f t="shared" si="98"/>
        <v>134.56560000000005</v>
      </c>
      <c r="AO174" s="69">
        <f t="shared" si="98"/>
        <v>138.01560000000003</v>
      </c>
      <c r="AP174" s="69">
        <f t="shared" si="98"/>
        <v>141.46560000000002</v>
      </c>
      <c r="AQ174" s="69">
        <f t="shared" si="98"/>
        <v>144.91560000000001</v>
      </c>
      <c r="AR174" s="69">
        <f t="shared" si="98"/>
        <v>148.3656</v>
      </c>
      <c r="AS174" s="69">
        <f t="shared" si="98"/>
        <v>151.81559999999999</v>
      </c>
      <c r="AT174" s="69">
        <f t="shared" si="98"/>
        <v>155.26559999999998</v>
      </c>
      <c r="AU174" s="69">
        <f t="shared" si="98"/>
        <v>158.71559999999997</v>
      </c>
      <c r="AV174" s="69">
        <f t="shared" si="98"/>
        <v>162.16559999999996</v>
      </c>
      <c r="AW174" s="69">
        <f t="shared" si="98"/>
        <v>165.61559999999994</v>
      </c>
      <c r="AX174" s="69">
        <f t="shared" si="98"/>
        <v>169.06559999999993</v>
      </c>
      <c r="AY174" s="69">
        <f t="shared" si="98"/>
        <v>172.51559999999992</v>
      </c>
      <c r="AZ174" s="69">
        <f t="shared" si="98"/>
        <v>175.96559999999991</v>
      </c>
      <c r="BA174" s="69">
        <f t="shared" si="98"/>
        <v>179.4155999999999</v>
      </c>
      <c r="BB174" s="69">
        <f t="shared" si="98"/>
        <v>182.86559999999989</v>
      </c>
      <c r="BC174" s="69">
        <f t="shared" si="98"/>
        <v>186.31559999999988</v>
      </c>
      <c r="BD174" s="69">
        <f t="shared" si="98"/>
        <v>189.76559999999986</v>
      </c>
      <c r="BE174" s="69">
        <f t="shared" si="98"/>
        <v>193.21559999999985</v>
      </c>
      <c r="BF174" s="69">
        <f t="shared" si="98"/>
        <v>196.66559999999984</v>
      </c>
      <c r="BG174" s="69">
        <f t="shared" si="98"/>
        <v>200.11559999999983</v>
      </c>
      <c r="BH174" s="69">
        <f t="shared" si="98"/>
        <v>203.56559999999982</v>
      </c>
      <c r="BI174" s="69">
        <f t="shared" si="98"/>
        <v>207.01559999999981</v>
      </c>
      <c r="BJ174" s="69">
        <f t="shared" si="98"/>
        <v>210.4655999999998</v>
      </c>
      <c r="BK174" s="69">
        <f t="shared" si="98"/>
        <v>213.91559999999978</v>
      </c>
      <c r="BL174" s="69">
        <f t="shared" si="98"/>
        <v>217.36559999999977</v>
      </c>
    </row>
    <row r="175" spans="1:70" s="4" customFormat="1" ht="15.95" customHeight="1" outlineLevel="2" x14ac:dyDescent="0.3">
      <c r="A175" s="290">
        <v>3</v>
      </c>
      <c r="B175" s="287" t="s">
        <v>444</v>
      </c>
      <c r="C175" s="46" t="s">
        <v>370</v>
      </c>
      <c r="D175" s="32" t="s">
        <v>28</v>
      </c>
      <c r="E175" s="44" t="s">
        <v>43</v>
      </c>
      <c r="F175" s="42" t="s">
        <v>43</v>
      </c>
      <c r="G175" s="43" t="s">
        <v>30</v>
      </c>
      <c r="H175" s="46">
        <v>3.55</v>
      </c>
      <c r="I175" s="220">
        <v>0.7</v>
      </c>
      <c r="J175" s="69">
        <v>28</v>
      </c>
      <c r="K175" s="238">
        <f t="shared" si="76"/>
        <v>69.58</v>
      </c>
      <c r="L175" s="69">
        <f>(K175+6.96)</f>
        <v>76.539999999999992</v>
      </c>
      <c r="M175" s="69">
        <f t="shared" ref="M175:U175" si="99">(L175+6.96)</f>
        <v>83.499999999999986</v>
      </c>
      <c r="N175" s="69">
        <f t="shared" si="99"/>
        <v>90.45999999999998</v>
      </c>
      <c r="O175" s="69">
        <f t="shared" si="99"/>
        <v>97.419999999999973</v>
      </c>
      <c r="P175" s="69">
        <f t="shared" si="99"/>
        <v>104.37999999999997</v>
      </c>
      <c r="Q175" s="69">
        <f t="shared" si="99"/>
        <v>111.33999999999996</v>
      </c>
      <c r="R175" s="69">
        <f t="shared" si="99"/>
        <v>118.29999999999995</v>
      </c>
      <c r="S175" s="69">
        <f t="shared" si="99"/>
        <v>125.25999999999995</v>
      </c>
      <c r="T175" s="69">
        <f t="shared" si="99"/>
        <v>132.21999999999994</v>
      </c>
      <c r="U175" s="69">
        <f t="shared" si="99"/>
        <v>139.17999999999995</v>
      </c>
      <c r="V175" s="69">
        <f>(U175+6.96)</f>
        <v>146.13999999999996</v>
      </c>
      <c r="W175" s="69">
        <f t="shared" ref="W175:BL175" si="100">(V175+6.96)</f>
        <v>153.09999999999997</v>
      </c>
      <c r="X175" s="69">
        <f t="shared" si="100"/>
        <v>160.05999999999997</v>
      </c>
      <c r="Y175" s="69">
        <f t="shared" si="100"/>
        <v>167.01999999999998</v>
      </c>
      <c r="Z175" s="69">
        <f t="shared" si="100"/>
        <v>173.98</v>
      </c>
      <c r="AA175" s="69">
        <f t="shared" si="100"/>
        <v>180.94</v>
      </c>
      <c r="AB175" s="69">
        <f t="shared" si="100"/>
        <v>187.9</v>
      </c>
      <c r="AC175" s="69">
        <f t="shared" si="100"/>
        <v>194.86</v>
      </c>
      <c r="AD175" s="69">
        <f t="shared" si="100"/>
        <v>201.82000000000002</v>
      </c>
      <c r="AE175" s="69">
        <f t="shared" si="100"/>
        <v>208.78000000000003</v>
      </c>
      <c r="AF175" s="69">
        <f t="shared" si="100"/>
        <v>215.74000000000004</v>
      </c>
      <c r="AG175" s="69">
        <f t="shared" si="100"/>
        <v>222.70000000000005</v>
      </c>
      <c r="AH175" s="69">
        <f t="shared" si="100"/>
        <v>229.66000000000005</v>
      </c>
      <c r="AI175" s="69">
        <f t="shared" si="100"/>
        <v>236.62000000000006</v>
      </c>
      <c r="AJ175" s="69">
        <f t="shared" si="100"/>
        <v>243.58000000000007</v>
      </c>
      <c r="AK175" s="69">
        <f t="shared" si="100"/>
        <v>250.54000000000008</v>
      </c>
      <c r="AL175" s="69">
        <f t="shared" si="100"/>
        <v>257.50000000000006</v>
      </c>
      <c r="AM175" s="69">
        <f t="shared" si="100"/>
        <v>264.46000000000004</v>
      </c>
      <c r="AN175" s="69">
        <f t="shared" si="100"/>
        <v>271.42</v>
      </c>
      <c r="AO175" s="69">
        <f t="shared" si="100"/>
        <v>278.38</v>
      </c>
      <c r="AP175" s="69">
        <f t="shared" si="100"/>
        <v>285.33999999999997</v>
      </c>
      <c r="AQ175" s="69">
        <f t="shared" si="100"/>
        <v>292.29999999999995</v>
      </c>
      <c r="AR175" s="69">
        <f t="shared" si="100"/>
        <v>299.25999999999993</v>
      </c>
      <c r="AS175" s="69">
        <f t="shared" si="100"/>
        <v>306.21999999999991</v>
      </c>
      <c r="AT175" s="69">
        <f t="shared" si="100"/>
        <v>313.17999999999989</v>
      </c>
      <c r="AU175" s="69">
        <f t="shared" si="100"/>
        <v>320.13999999999987</v>
      </c>
      <c r="AV175" s="69">
        <f t="shared" si="100"/>
        <v>327.09999999999985</v>
      </c>
      <c r="AW175" s="69">
        <f t="shared" si="100"/>
        <v>334.05999999999983</v>
      </c>
      <c r="AX175" s="69">
        <f t="shared" si="100"/>
        <v>341.01999999999981</v>
      </c>
      <c r="AY175" s="69">
        <f t="shared" si="100"/>
        <v>347.97999999999979</v>
      </c>
      <c r="AZ175" s="69">
        <f t="shared" si="100"/>
        <v>354.93999999999977</v>
      </c>
      <c r="BA175" s="69">
        <f t="shared" si="100"/>
        <v>361.89999999999975</v>
      </c>
      <c r="BB175" s="69">
        <f t="shared" si="100"/>
        <v>368.85999999999973</v>
      </c>
      <c r="BC175" s="69">
        <f t="shared" si="100"/>
        <v>375.81999999999971</v>
      </c>
      <c r="BD175" s="69">
        <f t="shared" si="100"/>
        <v>382.77999999999969</v>
      </c>
      <c r="BE175" s="69">
        <f t="shared" si="100"/>
        <v>389.73999999999967</v>
      </c>
      <c r="BF175" s="69">
        <f t="shared" si="100"/>
        <v>396.69999999999965</v>
      </c>
      <c r="BG175" s="69">
        <f t="shared" si="100"/>
        <v>403.65999999999963</v>
      </c>
      <c r="BH175" s="69">
        <f t="shared" si="100"/>
        <v>410.61999999999961</v>
      </c>
      <c r="BI175" s="69">
        <f t="shared" si="100"/>
        <v>417.57999999999959</v>
      </c>
      <c r="BJ175" s="69">
        <f t="shared" si="100"/>
        <v>424.53999999999957</v>
      </c>
      <c r="BK175" s="69">
        <f t="shared" si="100"/>
        <v>431.49999999999955</v>
      </c>
      <c r="BL175" s="69">
        <f t="shared" si="100"/>
        <v>438.45999999999952</v>
      </c>
      <c r="BM175" s="3"/>
      <c r="BN175" s="3"/>
      <c r="BO175" s="3"/>
      <c r="BP175" s="3"/>
      <c r="BQ175" s="3"/>
      <c r="BR175" s="3"/>
    </row>
    <row r="176" spans="1:70" ht="15.95" customHeight="1" outlineLevel="2" x14ac:dyDescent="0.3">
      <c r="A176" s="290">
        <v>4</v>
      </c>
      <c r="B176" s="287" t="s">
        <v>444</v>
      </c>
      <c r="C176" s="46" t="s">
        <v>371</v>
      </c>
      <c r="D176" s="32" t="s">
        <v>28</v>
      </c>
      <c r="E176" s="44" t="s">
        <v>43</v>
      </c>
      <c r="F176" s="42" t="s">
        <v>43</v>
      </c>
      <c r="G176" s="43" t="s">
        <v>30</v>
      </c>
      <c r="H176" s="46">
        <v>1.2110000000000001</v>
      </c>
      <c r="I176" s="220">
        <v>0.7</v>
      </c>
      <c r="J176" s="69">
        <v>28</v>
      </c>
      <c r="K176" s="238">
        <f t="shared" si="76"/>
        <v>23.735600000000002</v>
      </c>
      <c r="L176" s="69">
        <f>(K176+2.37)</f>
        <v>26.105600000000003</v>
      </c>
      <c r="M176" s="69">
        <f t="shared" ref="M176:U176" si="101">(L176+2.37)</f>
        <v>28.475600000000004</v>
      </c>
      <c r="N176" s="69">
        <f t="shared" si="101"/>
        <v>30.845600000000005</v>
      </c>
      <c r="O176" s="69">
        <f t="shared" si="101"/>
        <v>33.215600000000002</v>
      </c>
      <c r="P176" s="69">
        <f t="shared" si="101"/>
        <v>35.585599999999999</v>
      </c>
      <c r="Q176" s="69">
        <f t="shared" si="101"/>
        <v>37.955599999999997</v>
      </c>
      <c r="R176" s="69">
        <f t="shared" si="101"/>
        <v>40.325599999999994</v>
      </c>
      <c r="S176" s="69">
        <f t="shared" si="101"/>
        <v>42.695599999999992</v>
      </c>
      <c r="T176" s="69">
        <f t="shared" si="101"/>
        <v>45.065599999999989</v>
      </c>
      <c r="U176" s="69">
        <f t="shared" si="101"/>
        <v>47.435599999999987</v>
      </c>
      <c r="V176" s="69">
        <f>(U176+2.37)</f>
        <v>49.805599999999984</v>
      </c>
      <c r="W176" s="69">
        <f t="shared" ref="W176:AW176" si="102">(V176+2.37)</f>
        <v>52.175599999999982</v>
      </c>
      <c r="X176" s="69">
        <f t="shared" si="102"/>
        <v>54.545599999999979</v>
      </c>
      <c r="Y176" s="69">
        <f t="shared" si="102"/>
        <v>56.915599999999976</v>
      </c>
      <c r="Z176" s="69">
        <f t="shared" si="102"/>
        <v>59.285599999999974</v>
      </c>
      <c r="AA176" s="69">
        <f t="shared" si="102"/>
        <v>61.655599999999971</v>
      </c>
      <c r="AB176" s="69">
        <f t="shared" si="102"/>
        <v>64.025599999999969</v>
      </c>
      <c r="AC176" s="69">
        <f t="shared" si="102"/>
        <v>66.395599999999973</v>
      </c>
      <c r="AD176" s="69">
        <f t="shared" si="102"/>
        <v>68.765599999999978</v>
      </c>
      <c r="AE176" s="69">
        <f t="shared" si="102"/>
        <v>71.135599999999982</v>
      </c>
      <c r="AF176" s="69">
        <f t="shared" si="102"/>
        <v>73.505599999999987</v>
      </c>
      <c r="AG176" s="69">
        <f t="shared" si="102"/>
        <v>75.875599999999991</v>
      </c>
      <c r="AH176" s="69">
        <f t="shared" si="102"/>
        <v>78.245599999999996</v>
      </c>
      <c r="AI176" s="69">
        <f t="shared" si="102"/>
        <v>80.615600000000001</v>
      </c>
      <c r="AJ176" s="69">
        <f t="shared" si="102"/>
        <v>82.985600000000005</v>
      </c>
      <c r="AK176" s="69">
        <f t="shared" si="102"/>
        <v>85.35560000000001</v>
      </c>
      <c r="AL176" s="69">
        <f t="shared" si="102"/>
        <v>87.725600000000014</v>
      </c>
      <c r="AM176" s="69">
        <f t="shared" si="102"/>
        <v>90.095600000000019</v>
      </c>
      <c r="AN176" s="69">
        <f t="shared" si="102"/>
        <v>92.465600000000023</v>
      </c>
      <c r="AO176" s="69">
        <f t="shared" si="102"/>
        <v>94.835600000000028</v>
      </c>
      <c r="AP176" s="69">
        <f t="shared" si="102"/>
        <v>97.205600000000032</v>
      </c>
      <c r="AQ176" s="69">
        <f t="shared" si="102"/>
        <v>99.575600000000037</v>
      </c>
      <c r="AR176" s="69">
        <f t="shared" si="102"/>
        <v>101.94560000000004</v>
      </c>
      <c r="AS176" s="69">
        <f t="shared" si="102"/>
        <v>104.31560000000005</v>
      </c>
      <c r="AT176" s="69">
        <f t="shared" si="102"/>
        <v>106.68560000000005</v>
      </c>
      <c r="AU176" s="69">
        <f t="shared" si="102"/>
        <v>109.05560000000006</v>
      </c>
      <c r="AV176" s="69">
        <f t="shared" si="102"/>
        <v>111.42560000000006</v>
      </c>
      <c r="AW176" s="69">
        <f t="shared" si="102"/>
        <v>113.79560000000006</v>
      </c>
    </row>
    <row r="177" spans="1:70" ht="15.95" customHeight="1" outlineLevel="2" x14ac:dyDescent="0.3">
      <c r="A177" s="290">
        <v>5</v>
      </c>
      <c r="B177" s="287" t="s">
        <v>444</v>
      </c>
      <c r="C177" s="46" t="s">
        <v>372</v>
      </c>
      <c r="D177" s="32" t="s">
        <v>28</v>
      </c>
      <c r="E177" s="44" t="s">
        <v>43</v>
      </c>
      <c r="F177" s="42" t="s">
        <v>43</v>
      </c>
      <c r="G177" s="43" t="s">
        <v>30</v>
      </c>
      <c r="H177" s="46">
        <v>1.655</v>
      </c>
      <c r="I177" s="220">
        <v>0.7</v>
      </c>
      <c r="J177" s="69">
        <v>28</v>
      </c>
      <c r="K177" s="238">
        <f t="shared" si="76"/>
        <v>32.437999999999995</v>
      </c>
      <c r="L177" s="69">
        <f>(K177+3.24)</f>
        <v>35.677999999999997</v>
      </c>
      <c r="M177" s="69">
        <f t="shared" ref="M177:U177" si="103">(L177+3.24)</f>
        <v>38.917999999999999</v>
      </c>
      <c r="N177" s="69">
        <f t="shared" si="103"/>
        <v>42.158000000000001</v>
      </c>
      <c r="O177" s="69">
        <f t="shared" si="103"/>
        <v>45.398000000000003</v>
      </c>
      <c r="P177" s="69">
        <f t="shared" si="103"/>
        <v>48.638000000000005</v>
      </c>
      <c r="Q177" s="69">
        <f t="shared" si="103"/>
        <v>51.878000000000007</v>
      </c>
      <c r="R177" s="69">
        <f t="shared" si="103"/>
        <v>55.118000000000009</v>
      </c>
      <c r="S177" s="69">
        <f t="shared" si="103"/>
        <v>58.358000000000011</v>
      </c>
      <c r="T177" s="69">
        <f t="shared" si="103"/>
        <v>61.598000000000013</v>
      </c>
      <c r="U177" s="69">
        <f t="shared" si="103"/>
        <v>64.838000000000008</v>
      </c>
      <c r="V177" s="69">
        <f>(U177+3.24)</f>
        <v>68.078000000000003</v>
      </c>
      <c r="W177" s="69">
        <f t="shared" ref="W177:AY177" si="104">(V177+3.24)</f>
        <v>71.317999999999998</v>
      </c>
      <c r="X177" s="69">
        <f t="shared" si="104"/>
        <v>74.557999999999993</v>
      </c>
      <c r="Y177" s="69">
        <f t="shared" si="104"/>
        <v>77.797999999999988</v>
      </c>
      <c r="Z177" s="69">
        <f t="shared" si="104"/>
        <v>81.037999999999982</v>
      </c>
      <c r="AA177" s="69">
        <f t="shared" si="104"/>
        <v>84.277999999999977</v>
      </c>
      <c r="AB177" s="69">
        <f t="shared" si="104"/>
        <v>87.517999999999972</v>
      </c>
      <c r="AC177" s="69">
        <f t="shared" si="104"/>
        <v>90.757999999999967</v>
      </c>
      <c r="AD177" s="69">
        <f t="shared" si="104"/>
        <v>93.997999999999962</v>
      </c>
      <c r="AE177" s="69">
        <f t="shared" si="104"/>
        <v>97.237999999999957</v>
      </c>
      <c r="AF177" s="69">
        <f t="shared" si="104"/>
        <v>100.47799999999995</v>
      </c>
      <c r="AG177" s="69">
        <f t="shared" si="104"/>
        <v>103.71799999999995</v>
      </c>
      <c r="AH177" s="69">
        <f t="shared" si="104"/>
        <v>106.95799999999994</v>
      </c>
      <c r="AI177" s="69">
        <f t="shared" si="104"/>
        <v>110.19799999999994</v>
      </c>
      <c r="AJ177" s="69">
        <f t="shared" si="104"/>
        <v>113.43799999999993</v>
      </c>
      <c r="AK177" s="69">
        <f t="shared" si="104"/>
        <v>116.67799999999993</v>
      </c>
      <c r="AL177" s="69">
        <f t="shared" si="104"/>
        <v>119.91799999999992</v>
      </c>
      <c r="AM177" s="69">
        <f t="shared" si="104"/>
        <v>123.15799999999992</v>
      </c>
      <c r="AN177" s="69">
        <f t="shared" si="104"/>
        <v>126.39799999999991</v>
      </c>
      <c r="AO177" s="69">
        <f t="shared" si="104"/>
        <v>129.63799999999992</v>
      </c>
      <c r="AP177" s="69">
        <f t="shared" si="104"/>
        <v>132.87799999999993</v>
      </c>
      <c r="AQ177" s="69">
        <f t="shared" si="104"/>
        <v>136.11799999999994</v>
      </c>
      <c r="AR177" s="69">
        <f t="shared" si="104"/>
        <v>139.35799999999995</v>
      </c>
      <c r="AS177" s="69">
        <f t="shared" si="104"/>
        <v>142.59799999999996</v>
      </c>
      <c r="AT177" s="69">
        <f t="shared" si="104"/>
        <v>145.83799999999997</v>
      </c>
      <c r="AU177" s="69">
        <f t="shared" si="104"/>
        <v>149.07799999999997</v>
      </c>
      <c r="AV177" s="69">
        <f t="shared" si="104"/>
        <v>152.31799999999998</v>
      </c>
      <c r="AW177" s="69">
        <f t="shared" si="104"/>
        <v>155.55799999999999</v>
      </c>
      <c r="AX177" s="69">
        <f t="shared" si="104"/>
        <v>158.798</v>
      </c>
      <c r="AY177" s="69">
        <f t="shared" si="104"/>
        <v>162.03800000000001</v>
      </c>
    </row>
    <row r="178" spans="1:70" ht="15.95" customHeight="1" outlineLevel="2" x14ac:dyDescent="0.3">
      <c r="A178" s="290">
        <v>6</v>
      </c>
      <c r="B178" s="287" t="s">
        <v>444</v>
      </c>
      <c r="C178" s="112" t="s">
        <v>157</v>
      </c>
      <c r="D178" s="32" t="s">
        <v>28</v>
      </c>
      <c r="E178" s="33" t="s">
        <v>29</v>
      </c>
      <c r="F178" s="42" t="s">
        <v>43</v>
      </c>
      <c r="G178" s="288" t="s">
        <v>30</v>
      </c>
      <c r="H178" s="29">
        <v>4.4039999999999999</v>
      </c>
      <c r="I178" s="220">
        <v>0.7</v>
      </c>
      <c r="J178" s="69">
        <v>28</v>
      </c>
      <c r="K178" s="238">
        <f t="shared" si="76"/>
        <v>86.318399999999997</v>
      </c>
      <c r="L178" s="69">
        <f>(K178+8.63)</f>
        <v>94.948399999999992</v>
      </c>
      <c r="M178" s="69">
        <f t="shared" ref="M178:U178" si="105">(L178+8.63)</f>
        <v>103.57839999999999</v>
      </c>
      <c r="N178" s="69">
        <f t="shared" si="105"/>
        <v>112.20839999999998</v>
      </c>
      <c r="O178" s="69">
        <f t="shared" si="105"/>
        <v>120.83839999999998</v>
      </c>
      <c r="P178" s="69">
        <f t="shared" si="105"/>
        <v>129.46839999999997</v>
      </c>
      <c r="Q178" s="69">
        <f t="shared" si="105"/>
        <v>138.09839999999997</v>
      </c>
      <c r="R178" s="69">
        <f t="shared" si="105"/>
        <v>146.72839999999997</v>
      </c>
      <c r="S178" s="69">
        <f t="shared" si="105"/>
        <v>155.35839999999996</v>
      </c>
      <c r="T178" s="69">
        <f t="shared" si="105"/>
        <v>163.98839999999996</v>
      </c>
      <c r="U178" s="69">
        <f t="shared" si="105"/>
        <v>172.61839999999995</v>
      </c>
      <c r="V178" s="69">
        <f>(U178+8.63)</f>
        <v>181.24839999999995</v>
      </c>
      <c r="W178" s="69">
        <f t="shared" ref="W178:AW178" si="106">(V178+8.63)</f>
        <v>189.87839999999994</v>
      </c>
      <c r="X178" s="69">
        <f t="shared" si="106"/>
        <v>198.50839999999994</v>
      </c>
      <c r="Y178" s="69">
        <f t="shared" si="106"/>
        <v>207.13839999999993</v>
      </c>
      <c r="Z178" s="69">
        <f t="shared" si="106"/>
        <v>215.76839999999993</v>
      </c>
      <c r="AA178" s="69">
        <f t="shared" si="106"/>
        <v>224.39839999999992</v>
      </c>
      <c r="AB178" s="69">
        <f t="shared" si="106"/>
        <v>233.02839999999992</v>
      </c>
      <c r="AC178" s="69">
        <f t="shared" si="106"/>
        <v>241.65839999999992</v>
      </c>
      <c r="AD178" s="69">
        <f t="shared" si="106"/>
        <v>250.28839999999991</v>
      </c>
      <c r="AE178" s="69">
        <f t="shared" si="106"/>
        <v>258.91839999999991</v>
      </c>
      <c r="AF178" s="69">
        <f t="shared" si="106"/>
        <v>267.5483999999999</v>
      </c>
      <c r="AG178" s="69">
        <f t="shared" si="106"/>
        <v>276.1783999999999</v>
      </c>
      <c r="AH178" s="69">
        <f t="shared" si="106"/>
        <v>284.80839999999989</v>
      </c>
      <c r="AI178" s="69">
        <f t="shared" si="106"/>
        <v>293.43839999999989</v>
      </c>
      <c r="AJ178" s="69">
        <f t="shared" si="106"/>
        <v>302.06839999999988</v>
      </c>
      <c r="AK178" s="69">
        <f t="shared" si="106"/>
        <v>310.69839999999988</v>
      </c>
      <c r="AL178" s="69">
        <f t="shared" si="106"/>
        <v>319.32839999999987</v>
      </c>
      <c r="AM178" s="69">
        <f t="shared" si="106"/>
        <v>327.95839999999987</v>
      </c>
      <c r="AN178" s="69">
        <f t="shared" si="106"/>
        <v>336.58839999999987</v>
      </c>
      <c r="AO178" s="69">
        <f t="shared" si="106"/>
        <v>345.21839999999986</v>
      </c>
      <c r="AP178" s="69">
        <f t="shared" si="106"/>
        <v>353.84839999999986</v>
      </c>
      <c r="AQ178" s="69">
        <f t="shared" si="106"/>
        <v>362.47839999999985</v>
      </c>
      <c r="AR178" s="69">
        <f t="shared" si="106"/>
        <v>371.10839999999985</v>
      </c>
      <c r="AS178" s="69">
        <f t="shared" si="106"/>
        <v>379.73839999999984</v>
      </c>
      <c r="AT178" s="69">
        <f t="shared" si="106"/>
        <v>388.36839999999984</v>
      </c>
      <c r="AU178" s="69">
        <f t="shared" si="106"/>
        <v>396.99839999999983</v>
      </c>
      <c r="AV178" s="69">
        <f t="shared" si="106"/>
        <v>405.62839999999983</v>
      </c>
      <c r="AW178" s="69">
        <f t="shared" si="106"/>
        <v>414.25839999999982</v>
      </c>
      <c r="AX178" s="69"/>
    </row>
    <row r="179" spans="1:70" ht="15.95" customHeight="1" outlineLevel="2" x14ac:dyDescent="0.3">
      <c r="A179" s="290">
        <v>7</v>
      </c>
      <c r="B179" s="287" t="s">
        <v>444</v>
      </c>
      <c r="C179" s="46" t="s">
        <v>373</v>
      </c>
      <c r="D179" s="32" t="s">
        <v>28</v>
      </c>
      <c r="E179" s="44" t="s">
        <v>43</v>
      </c>
      <c r="F179" s="42" t="s">
        <v>43</v>
      </c>
      <c r="G179" s="43" t="s">
        <v>30</v>
      </c>
      <c r="H179" s="46">
        <v>2.6579999999999999</v>
      </c>
      <c r="I179" s="220">
        <v>0.7</v>
      </c>
      <c r="J179" s="69">
        <v>28</v>
      </c>
      <c r="K179" s="238">
        <f t="shared" si="76"/>
        <v>52.096799999999995</v>
      </c>
      <c r="L179" s="69">
        <f>(K179+5.21)</f>
        <v>57.306799999999996</v>
      </c>
      <c r="M179" s="69">
        <f t="shared" ref="M179:U179" si="107">(L179+5.21)</f>
        <v>62.516799999999996</v>
      </c>
      <c r="N179" s="69">
        <f t="shared" si="107"/>
        <v>67.726799999999997</v>
      </c>
      <c r="O179" s="69">
        <f t="shared" si="107"/>
        <v>72.936799999999991</v>
      </c>
      <c r="P179" s="69">
        <f t="shared" si="107"/>
        <v>78.146799999999985</v>
      </c>
      <c r="Q179" s="69">
        <f t="shared" si="107"/>
        <v>83.356799999999978</v>
      </c>
      <c r="R179" s="69">
        <f t="shared" si="107"/>
        <v>88.566799999999972</v>
      </c>
      <c r="S179" s="69">
        <f t="shared" si="107"/>
        <v>93.776799999999966</v>
      </c>
      <c r="T179" s="69">
        <f t="shared" si="107"/>
        <v>98.98679999999996</v>
      </c>
      <c r="U179" s="69">
        <f t="shared" si="107"/>
        <v>104.19679999999995</v>
      </c>
      <c r="V179" s="69">
        <f>(U179+5.21)</f>
        <v>109.40679999999995</v>
      </c>
      <c r="W179" s="69">
        <f t="shared" ref="W179:AE179" si="108">(V179+5.21)</f>
        <v>114.61679999999994</v>
      </c>
      <c r="X179" s="69">
        <f t="shared" si="108"/>
        <v>119.82679999999993</v>
      </c>
      <c r="Y179" s="69">
        <f t="shared" si="108"/>
        <v>125.03679999999993</v>
      </c>
      <c r="Z179" s="69">
        <f t="shared" si="108"/>
        <v>130.24679999999992</v>
      </c>
      <c r="AA179" s="69">
        <f t="shared" si="108"/>
        <v>135.45679999999993</v>
      </c>
      <c r="AB179" s="69">
        <f t="shared" si="108"/>
        <v>140.66679999999994</v>
      </c>
      <c r="AC179" s="69">
        <f t="shared" si="108"/>
        <v>145.87679999999995</v>
      </c>
      <c r="AD179" s="69">
        <f t="shared" si="108"/>
        <v>151.08679999999995</v>
      </c>
      <c r="AE179" s="69">
        <f t="shared" si="108"/>
        <v>156.29679999999996</v>
      </c>
      <c r="AF179" s="69">
        <f>(AE179+5.21)</f>
        <v>161.50679999999997</v>
      </c>
      <c r="AG179" s="69">
        <f>(AF179+5.21)</f>
        <v>166.71679999999998</v>
      </c>
      <c r="AH179" s="69">
        <f>(AG179+5.21)</f>
        <v>171.92679999999999</v>
      </c>
      <c r="AI179" s="69">
        <f>(AH179+5.21)</f>
        <v>177.13679999999999</v>
      </c>
      <c r="AJ179" s="69">
        <f>(AI179+5.21)</f>
        <v>182.3468</v>
      </c>
      <c r="AK179" s="69">
        <f t="shared" ref="AK179:AX179" si="109">(AJ179+5.21)</f>
        <v>187.55680000000001</v>
      </c>
      <c r="AL179" s="69">
        <f t="shared" si="109"/>
        <v>192.76680000000002</v>
      </c>
      <c r="AM179" s="69">
        <f t="shared" si="109"/>
        <v>197.97680000000003</v>
      </c>
      <c r="AN179" s="69">
        <f t="shared" si="109"/>
        <v>203.18680000000003</v>
      </c>
      <c r="AO179" s="69">
        <f t="shared" si="109"/>
        <v>208.39680000000004</v>
      </c>
      <c r="AP179" s="69">
        <f t="shared" si="109"/>
        <v>213.60680000000005</v>
      </c>
      <c r="AQ179" s="69">
        <f t="shared" si="109"/>
        <v>218.81680000000006</v>
      </c>
      <c r="AR179" s="69">
        <f t="shared" si="109"/>
        <v>224.02680000000007</v>
      </c>
      <c r="AS179" s="69">
        <f t="shared" si="109"/>
        <v>229.23680000000007</v>
      </c>
      <c r="AT179" s="69">
        <f t="shared" si="109"/>
        <v>234.44680000000008</v>
      </c>
      <c r="AU179" s="69">
        <f t="shared" si="109"/>
        <v>239.65680000000009</v>
      </c>
      <c r="AV179" s="69">
        <f t="shared" si="109"/>
        <v>244.8668000000001</v>
      </c>
      <c r="AW179" s="69">
        <f t="shared" si="109"/>
        <v>250.07680000000011</v>
      </c>
      <c r="AX179" s="69">
        <f t="shared" si="109"/>
        <v>255.28680000000011</v>
      </c>
    </row>
    <row r="180" spans="1:70" ht="15.95" customHeight="1" outlineLevel="2" x14ac:dyDescent="0.3">
      <c r="A180" s="290">
        <v>8</v>
      </c>
      <c r="B180" s="287" t="s">
        <v>444</v>
      </c>
      <c r="C180" s="46" t="s">
        <v>374</v>
      </c>
      <c r="D180" s="32" t="s">
        <v>28</v>
      </c>
      <c r="E180" s="44" t="s">
        <v>43</v>
      </c>
      <c r="F180" s="42" t="s">
        <v>43</v>
      </c>
      <c r="G180" s="43" t="s">
        <v>30</v>
      </c>
      <c r="H180" s="46">
        <v>2.0539999999999998</v>
      </c>
      <c r="I180" s="220">
        <v>0.7</v>
      </c>
      <c r="J180" s="69">
        <v>28</v>
      </c>
      <c r="K180" s="238">
        <f t="shared" si="76"/>
        <v>40.258399999999995</v>
      </c>
      <c r="L180" s="69">
        <f>(K180+4.03)</f>
        <v>44.288399999999996</v>
      </c>
      <c r="M180" s="69">
        <f t="shared" ref="M180:U180" si="110">(L180+4.03)</f>
        <v>48.318399999999997</v>
      </c>
      <c r="N180" s="69">
        <f t="shared" si="110"/>
        <v>52.348399999999998</v>
      </c>
      <c r="O180" s="69">
        <f t="shared" si="110"/>
        <v>56.378399999999999</v>
      </c>
      <c r="P180" s="69">
        <f t="shared" si="110"/>
        <v>60.4084</v>
      </c>
      <c r="Q180" s="69">
        <f t="shared" si="110"/>
        <v>64.438400000000001</v>
      </c>
      <c r="R180" s="69">
        <f t="shared" si="110"/>
        <v>68.468400000000003</v>
      </c>
      <c r="S180" s="69">
        <f t="shared" si="110"/>
        <v>72.498400000000004</v>
      </c>
      <c r="T180" s="69">
        <f t="shared" si="110"/>
        <v>76.528400000000005</v>
      </c>
      <c r="U180" s="69">
        <f t="shared" si="110"/>
        <v>80.558400000000006</v>
      </c>
      <c r="V180" s="69">
        <f>(U180+4.03)</f>
        <v>84.588400000000007</v>
      </c>
      <c r="W180" s="69">
        <f t="shared" ref="W180:AE180" si="111">(V180+4.03)</f>
        <v>88.618400000000008</v>
      </c>
      <c r="X180" s="69">
        <f t="shared" si="111"/>
        <v>92.648400000000009</v>
      </c>
      <c r="Y180" s="69">
        <f t="shared" si="111"/>
        <v>96.678400000000011</v>
      </c>
      <c r="Z180" s="69">
        <f t="shared" si="111"/>
        <v>100.70840000000001</v>
      </c>
      <c r="AA180" s="69">
        <f t="shared" si="111"/>
        <v>104.73840000000001</v>
      </c>
      <c r="AB180" s="69">
        <f t="shared" si="111"/>
        <v>108.76840000000001</v>
      </c>
      <c r="AC180" s="69">
        <f t="shared" si="111"/>
        <v>112.79840000000002</v>
      </c>
      <c r="AD180" s="69">
        <f t="shared" si="111"/>
        <v>116.82840000000002</v>
      </c>
      <c r="AE180" s="69">
        <f t="shared" si="111"/>
        <v>120.85840000000002</v>
      </c>
      <c r="AF180" s="69">
        <f>(AE180+4.03)</f>
        <v>124.88840000000002</v>
      </c>
      <c r="AG180" s="69">
        <f>(AF180+4.03)</f>
        <v>128.91840000000002</v>
      </c>
      <c r="AH180" s="69">
        <f>(AG180+4.03)</f>
        <v>132.94840000000002</v>
      </c>
      <c r="AI180" s="69">
        <f>(AH180+4.03)</f>
        <v>136.97840000000002</v>
      </c>
      <c r="AJ180" s="69">
        <f>(AI180+4.03)</f>
        <v>141.00840000000002</v>
      </c>
      <c r="AK180" s="69">
        <f t="shared" ref="AK180:AX180" si="112">(AJ180+4.03)</f>
        <v>145.03840000000002</v>
      </c>
      <c r="AL180" s="69">
        <f t="shared" si="112"/>
        <v>149.06840000000003</v>
      </c>
      <c r="AM180" s="69">
        <f t="shared" si="112"/>
        <v>153.09840000000003</v>
      </c>
      <c r="AN180" s="69">
        <f t="shared" si="112"/>
        <v>157.12840000000003</v>
      </c>
      <c r="AO180" s="69">
        <f t="shared" si="112"/>
        <v>161.15840000000003</v>
      </c>
      <c r="AP180" s="69">
        <f t="shared" si="112"/>
        <v>165.18840000000003</v>
      </c>
      <c r="AQ180" s="69">
        <f t="shared" si="112"/>
        <v>169.21840000000003</v>
      </c>
      <c r="AR180" s="69">
        <f t="shared" si="112"/>
        <v>173.24840000000003</v>
      </c>
      <c r="AS180" s="69">
        <f t="shared" si="112"/>
        <v>177.27840000000003</v>
      </c>
      <c r="AT180" s="69">
        <f t="shared" si="112"/>
        <v>181.30840000000003</v>
      </c>
      <c r="AU180" s="69">
        <f t="shared" si="112"/>
        <v>185.33840000000004</v>
      </c>
      <c r="AV180" s="69">
        <f t="shared" si="112"/>
        <v>189.36840000000004</v>
      </c>
      <c r="AW180" s="69">
        <f t="shared" si="112"/>
        <v>193.39840000000004</v>
      </c>
      <c r="AX180" s="69">
        <f t="shared" si="112"/>
        <v>197.42840000000004</v>
      </c>
    </row>
    <row r="181" spans="1:70" s="4" customFormat="1" ht="15.95" customHeight="1" outlineLevel="2" x14ac:dyDescent="0.3">
      <c r="A181" s="290">
        <v>9</v>
      </c>
      <c r="B181" s="287" t="s">
        <v>444</v>
      </c>
      <c r="C181" s="112" t="s">
        <v>158</v>
      </c>
      <c r="D181" s="32" t="s">
        <v>28</v>
      </c>
      <c r="E181" s="33" t="s">
        <v>29</v>
      </c>
      <c r="F181" s="42" t="s">
        <v>43</v>
      </c>
      <c r="G181" s="288" t="s">
        <v>30</v>
      </c>
      <c r="H181" s="29">
        <v>5.0090000000000003</v>
      </c>
      <c r="I181" s="220">
        <v>0.7</v>
      </c>
      <c r="J181" s="69">
        <v>28</v>
      </c>
      <c r="K181" s="238">
        <f t="shared" si="76"/>
        <v>98.176400000000001</v>
      </c>
      <c r="L181" s="69">
        <f>(K181+9.82)</f>
        <v>107.99639999999999</v>
      </c>
      <c r="M181" s="69">
        <f t="shared" ref="M181:U181" si="113">(L181+9.82)</f>
        <v>117.81639999999999</v>
      </c>
      <c r="N181" s="69">
        <f t="shared" si="113"/>
        <v>127.63639999999998</v>
      </c>
      <c r="O181" s="69">
        <f t="shared" si="113"/>
        <v>137.45639999999997</v>
      </c>
      <c r="P181" s="69">
        <f t="shared" si="113"/>
        <v>147.27639999999997</v>
      </c>
      <c r="Q181" s="69">
        <f t="shared" si="113"/>
        <v>157.09639999999996</v>
      </c>
      <c r="R181" s="69">
        <f t="shared" si="113"/>
        <v>166.91639999999995</v>
      </c>
      <c r="S181" s="69">
        <f t="shared" si="113"/>
        <v>176.73639999999995</v>
      </c>
      <c r="T181" s="69">
        <f t="shared" si="113"/>
        <v>186.55639999999994</v>
      </c>
      <c r="U181" s="69">
        <f t="shared" si="113"/>
        <v>196.37639999999993</v>
      </c>
      <c r="V181" s="69">
        <f>(U181+9.82)</f>
        <v>206.19639999999993</v>
      </c>
      <c r="W181" s="69">
        <f t="shared" ref="W181:AY181" si="114">(V181+9.82)</f>
        <v>216.01639999999992</v>
      </c>
      <c r="X181" s="69">
        <f t="shared" si="114"/>
        <v>225.83639999999991</v>
      </c>
      <c r="Y181" s="69">
        <f t="shared" si="114"/>
        <v>235.65639999999991</v>
      </c>
      <c r="Z181" s="69">
        <f t="shared" si="114"/>
        <v>245.4763999999999</v>
      </c>
      <c r="AA181" s="69">
        <f t="shared" si="114"/>
        <v>255.29639999999989</v>
      </c>
      <c r="AB181" s="69">
        <f t="shared" si="114"/>
        <v>265.11639999999989</v>
      </c>
      <c r="AC181" s="69">
        <f t="shared" si="114"/>
        <v>274.93639999999988</v>
      </c>
      <c r="AD181" s="69">
        <f t="shared" si="114"/>
        <v>284.75639999999987</v>
      </c>
      <c r="AE181" s="69">
        <f t="shared" si="114"/>
        <v>294.57639999999986</v>
      </c>
      <c r="AF181" s="69">
        <f t="shared" si="114"/>
        <v>304.39639999999986</v>
      </c>
      <c r="AG181" s="69">
        <f t="shared" si="114"/>
        <v>314.21639999999985</v>
      </c>
      <c r="AH181" s="69">
        <f t="shared" si="114"/>
        <v>324.03639999999984</v>
      </c>
      <c r="AI181" s="69">
        <f t="shared" si="114"/>
        <v>333.85639999999984</v>
      </c>
      <c r="AJ181" s="69">
        <f t="shared" si="114"/>
        <v>343.67639999999983</v>
      </c>
      <c r="AK181" s="69">
        <f t="shared" si="114"/>
        <v>353.49639999999982</v>
      </c>
      <c r="AL181" s="69">
        <f t="shared" si="114"/>
        <v>363.31639999999982</v>
      </c>
      <c r="AM181" s="69">
        <f t="shared" si="114"/>
        <v>373.13639999999981</v>
      </c>
      <c r="AN181" s="69">
        <f t="shared" si="114"/>
        <v>382.9563999999998</v>
      </c>
      <c r="AO181" s="69">
        <f t="shared" si="114"/>
        <v>392.7763999999998</v>
      </c>
      <c r="AP181" s="69">
        <f t="shared" si="114"/>
        <v>402.59639999999979</v>
      </c>
      <c r="AQ181" s="69">
        <f t="shared" si="114"/>
        <v>412.41639999999978</v>
      </c>
      <c r="AR181" s="69">
        <f t="shared" si="114"/>
        <v>422.23639999999978</v>
      </c>
      <c r="AS181" s="69">
        <f t="shared" si="114"/>
        <v>432.05639999999977</v>
      </c>
      <c r="AT181" s="69">
        <f t="shared" si="114"/>
        <v>441.87639999999976</v>
      </c>
      <c r="AU181" s="69">
        <f t="shared" si="114"/>
        <v>451.69639999999976</v>
      </c>
      <c r="AV181" s="69">
        <f t="shared" si="114"/>
        <v>461.51639999999975</v>
      </c>
      <c r="AW181" s="69">
        <f t="shared" si="114"/>
        <v>471.33639999999974</v>
      </c>
      <c r="AX181" s="69">
        <f t="shared" si="114"/>
        <v>481.15639999999973</v>
      </c>
      <c r="AY181" s="69">
        <f t="shared" si="114"/>
        <v>490.97639999999973</v>
      </c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</row>
    <row r="182" spans="1:70" s="2" customFormat="1" ht="15.95" customHeight="1" outlineLevel="2" x14ac:dyDescent="0.3">
      <c r="A182" s="290">
        <v>10</v>
      </c>
      <c r="B182" s="287" t="s">
        <v>444</v>
      </c>
      <c r="C182" s="46" t="s">
        <v>375</v>
      </c>
      <c r="D182" s="32" t="s">
        <v>28</v>
      </c>
      <c r="E182" s="44" t="s">
        <v>43</v>
      </c>
      <c r="F182" s="42" t="s">
        <v>43</v>
      </c>
      <c r="G182" s="43" t="s">
        <v>30</v>
      </c>
      <c r="H182" s="46">
        <v>1.8169999999999999</v>
      </c>
      <c r="I182" s="220">
        <v>0.7</v>
      </c>
      <c r="J182" s="69">
        <v>28</v>
      </c>
      <c r="K182" s="238">
        <f t="shared" si="76"/>
        <v>35.613199999999992</v>
      </c>
      <c r="L182" s="69">
        <f>(K182+3.56)</f>
        <v>39.173199999999994</v>
      </c>
      <c r="M182" s="69">
        <f t="shared" ref="M182:U182" si="115">(L182+3.56)</f>
        <v>42.733199999999997</v>
      </c>
      <c r="N182" s="69">
        <f t="shared" si="115"/>
        <v>46.293199999999999</v>
      </c>
      <c r="O182" s="69">
        <f t="shared" si="115"/>
        <v>49.853200000000001</v>
      </c>
      <c r="P182" s="69">
        <f t="shared" si="115"/>
        <v>53.413200000000003</v>
      </c>
      <c r="Q182" s="69">
        <f t="shared" si="115"/>
        <v>56.973200000000006</v>
      </c>
      <c r="R182" s="69">
        <f t="shared" si="115"/>
        <v>60.533200000000008</v>
      </c>
      <c r="S182" s="69">
        <f t="shared" si="115"/>
        <v>64.09320000000001</v>
      </c>
      <c r="T182" s="69">
        <f t="shared" si="115"/>
        <v>67.653200000000012</v>
      </c>
      <c r="U182" s="69">
        <f t="shared" si="115"/>
        <v>71.213200000000015</v>
      </c>
      <c r="V182" s="69">
        <f>(U182+3.56)</f>
        <v>74.773200000000017</v>
      </c>
      <c r="W182" s="69">
        <f t="shared" ref="W182:AY182" si="116">(V182+3.56)</f>
        <v>78.333200000000019</v>
      </c>
      <c r="X182" s="69">
        <f t="shared" si="116"/>
        <v>81.893200000000022</v>
      </c>
      <c r="Y182" s="69">
        <f t="shared" si="116"/>
        <v>85.453200000000024</v>
      </c>
      <c r="Z182" s="69">
        <f t="shared" si="116"/>
        <v>89.013200000000026</v>
      </c>
      <c r="AA182" s="69">
        <f t="shared" si="116"/>
        <v>92.573200000000028</v>
      </c>
      <c r="AB182" s="69">
        <f t="shared" si="116"/>
        <v>96.133200000000031</v>
      </c>
      <c r="AC182" s="69">
        <f t="shared" si="116"/>
        <v>99.693200000000033</v>
      </c>
      <c r="AD182" s="69">
        <f t="shared" si="116"/>
        <v>103.25320000000004</v>
      </c>
      <c r="AE182" s="69">
        <f t="shared" si="116"/>
        <v>106.81320000000004</v>
      </c>
      <c r="AF182" s="69">
        <f t="shared" si="116"/>
        <v>110.37320000000004</v>
      </c>
      <c r="AG182" s="69">
        <f t="shared" si="116"/>
        <v>113.93320000000004</v>
      </c>
      <c r="AH182" s="69">
        <f t="shared" si="116"/>
        <v>117.49320000000004</v>
      </c>
      <c r="AI182" s="69">
        <f t="shared" si="116"/>
        <v>121.05320000000005</v>
      </c>
      <c r="AJ182" s="69">
        <f t="shared" si="116"/>
        <v>124.61320000000005</v>
      </c>
      <c r="AK182" s="69">
        <f t="shared" si="116"/>
        <v>128.17320000000004</v>
      </c>
      <c r="AL182" s="69">
        <f t="shared" si="116"/>
        <v>131.73320000000004</v>
      </c>
      <c r="AM182" s="69">
        <f t="shared" si="116"/>
        <v>135.29320000000004</v>
      </c>
      <c r="AN182" s="69">
        <f t="shared" si="116"/>
        <v>138.85320000000004</v>
      </c>
      <c r="AO182" s="69">
        <f t="shared" si="116"/>
        <v>142.41320000000005</v>
      </c>
      <c r="AP182" s="69">
        <f t="shared" si="116"/>
        <v>145.97320000000005</v>
      </c>
      <c r="AQ182" s="69">
        <f t="shared" si="116"/>
        <v>149.53320000000005</v>
      </c>
      <c r="AR182" s="69">
        <f t="shared" si="116"/>
        <v>153.09320000000005</v>
      </c>
      <c r="AS182" s="69">
        <f t="shared" si="116"/>
        <v>156.65320000000006</v>
      </c>
      <c r="AT182" s="69">
        <f t="shared" si="116"/>
        <v>160.21320000000006</v>
      </c>
      <c r="AU182" s="69">
        <f t="shared" si="116"/>
        <v>163.77320000000006</v>
      </c>
      <c r="AV182" s="69">
        <f t="shared" si="116"/>
        <v>167.33320000000006</v>
      </c>
      <c r="AW182" s="69">
        <f t="shared" si="116"/>
        <v>170.89320000000006</v>
      </c>
      <c r="AX182" s="69">
        <f t="shared" si="116"/>
        <v>174.45320000000007</v>
      </c>
      <c r="AY182" s="69">
        <f t="shared" si="116"/>
        <v>178.01320000000007</v>
      </c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</row>
    <row r="183" spans="1:70" s="2" customFormat="1" ht="15.95" customHeight="1" outlineLevel="2" x14ac:dyDescent="0.3">
      <c r="A183" s="290">
        <v>11</v>
      </c>
      <c r="B183" s="287" t="s">
        <v>444</v>
      </c>
      <c r="C183" s="46" t="s">
        <v>376</v>
      </c>
      <c r="D183" s="32" t="s">
        <v>28</v>
      </c>
      <c r="E183" s="44" t="s">
        <v>43</v>
      </c>
      <c r="F183" s="42" t="s">
        <v>43</v>
      </c>
      <c r="G183" s="43" t="s">
        <v>30</v>
      </c>
      <c r="H183" s="46">
        <v>1.1719999999999999</v>
      </c>
      <c r="I183" s="220">
        <v>0.7</v>
      </c>
      <c r="J183" s="69">
        <v>28</v>
      </c>
      <c r="K183" s="238">
        <f t="shared" si="76"/>
        <v>22.971199999999996</v>
      </c>
      <c r="L183" s="69">
        <f>(K183+2.3)</f>
        <v>25.271199999999997</v>
      </c>
      <c r="M183" s="69">
        <f t="shared" ref="M183:U183" si="117">(L183+2.3)</f>
        <v>27.571199999999997</v>
      </c>
      <c r="N183" s="69">
        <f t="shared" si="117"/>
        <v>29.871199999999998</v>
      </c>
      <c r="O183" s="69">
        <f t="shared" si="117"/>
        <v>32.171199999999999</v>
      </c>
      <c r="P183" s="69">
        <f t="shared" si="117"/>
        <v>34.471199999999996</v>
      </c>
      <c r="Q183" s="69">
        <f t="shared" si="117"/>
        <v>36.771199999999993</v>
      </c>
      <c r="R183" s="69">
        <f t="shared" si="117"/>
        <v>39.07119999999999</v>
      </c>
      <c r="S183" s="69">
        <f t="shared" si="117"/>
        <v>41.371199999999988</v>
      </c>
      <c r="T183" s="69">
        <f t="shared" si="117"/>
        <v>43.671199999999985</v>
      </c>
      <c r="U183" s="69">
        <f t="shared" si="117"/>
        <v>45.971199999999982</v>
      </c>
      <c r="V183" s="69">
        <f>(U183+2.3)</f>
        <v>48.271199999999979</v>
      </c>
      <c r="W183" s="69">
        <f t="shared" ref="W183:AY183" si="118">(V183+2.3)</f>
        <v>50.571199999999976</v>
      </c>
      <c r="X183" s="69">
        <f t="shared" si="118"/>
        <v>52.871199999999973</v>
      </c>
      <c r="Y183" s="69">
        <f t="shared" si="118"/>
        <v>55.17119999999997</v>
      </c>
      <c r="Z183" s="69">
        <f t="shared" si="118"/>
        <v>57.471199999999968</v>
      </c>
      <c r="AA183" s="69">
        <f t="shared" si="118"/>
        <v>59.771199999999965</v>
      </c>
      <c r="AB183" s="69">
        <f t="shared" si="118"/>
        <v>62.071199999999962</v>
      </c>
      <c r="AC183" s="69">
        <f t="shared" si="118"/>
        <v>64.371199999999959</v>
      </c>
      <c r="AD183" s="69">
        <f t="shared" si="118"/>
        <v>66.671199999999956</v>
      </c>
      <c r="AE183" s="69">
        <f t="shared" si="118"/>
        <v>68.971199999999953</v>
      </c>
      <c r="AF183" s="69">
        <f t="shared" si="118"/>
        <v>71.271199999999951</v>
      </c>
      <c r="AG183" s="69">
        <f t="shared" si="118"/>
        <v>73.571199999999948</v>
      </c>
      <c r="AH183" s="69">
        <f t="shared" si="118"/>
        <v>75.871199999999945</v>
      </c>
      <c r="AI183" s="69">
        <f t="shared" si="118"/>
        <v>78.171199999999942</v>
      </c>
      <c r="AJ183" s="69">
        <f t="shared" si="118"/>
        <v>80.471199999999939</v>
      </c>
      <c r="AK183" s="69">
        <f t="shared" si="118"/>
        <v>82.771199999999936</v>
      </c>
      <c r="AL183" s="69">
        <f t="shared" si="118"/>
        <v>85.071199999999934</v>
      </c>
      <c r="AM183" s="69">
        <f t="shared" si="118"/>
        <v>87.371199999999931</v>
      </c>
      <c r="AN183" s="69">
        <f t="shared" si="118"/>
        <v>89.671199999999928</v>
      </c>
      <c r="AO183" s="69">
        <f t="shared" si="118"/>
        <v>91.971199999999925</v>
      </c>
      <c r="AP183" s="69">
        <f t="shared" si="118"/>
        <v>94.271199999999922</v>
      </c>
      <c r="AQ183" s="69">
        <f t="shared" si="118"/>
        <v>96.571199999999919</v>
      </c>
      <c r="AR183" s="69">
        <f t="shared" si="118"/>
        <v>98.871199999999916</v>
      </c>
      <c r="AS183" s="69">
        <f t="shared" si="118"/>
        <v>101.17119999999991</v>
      </c>
      <c r="AT183" s="69">
        <f t="shared" si="118"/>
        <v>103.47119999999991</v>
      </c>
      <c r="AU183" s="69">
        <f t="shared" si="118"/>
        <v>105.77119999999991</v>
      </c>
      <c r="AV183" s="69">
        <f t="shared" si="118"/>
        <v>108.07119999999991</v>
      </c>
      <c r="AW183" s="69">
        <f t="shared" si="118"/>
        <v>110.3711999999999</v>
      </c>
      <c r="AX183" s="69">
        <f t="shared" si="118"/>
        <v>112.6711999999999</v>
      </c>
      <c r="AY183" s="69">
        <f t="shared" si="118"/>
        <v>114.9711999999999</v>
      </c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</row>
    <row r="184" spans="1:70" s="15" customFormat="1" ht="15.95" customHeight="1" outlineLevel="2" x14ac:dyDescent="0.3">
      <c r="A184" s="290">
        <v>12</v>
      </c>
      <c r="B184" s="287" t="s">
        <v>444</v>
      </c>
      <c r="C184" s="46" t="s">
        <v>377</v>
      </c>
      <c r="D184" s="32" t="s">
        <v>28</v>
      </c>
      <c r="E184" s="44" t="s">
        <v>11</v>
      </c>
      <c r="F184" s="62" t="s">
        <v>11</v>
      </c>
      <c r="G184" s="45" t="s">
        <v>30</v>
      </c>
      <c r="H184" s="46">
        <v>3.9660000000000002</v>
      </c>
      <c r="I184" s="62">
        <v>1.2</v>
      </c>
      <c r="J184" s="69">
        <v>28</v>
      </c>
      <c r="K184" s="238">
        <f t="shared" si="76"/>
        <v>133.2576</v>
      </c>
      <c r="L184" s="69">
        <f>(K184+13.33)</f>
        <v>146.58760000000001</v>
      </c>
      <c r="M184" s="69">
        <f t="shared" ref="M184:U184" si="119">(L184+13.33)</f>
        <v>159.91760000000002</v>
      </c>
      <c r="N184" s="69">
        <f t="shared" si="119"/>
        <v>173.24760000000003</v>
      </c>
      <c r="O184" s="69">
        <f t="shared" si="119"/>
        <v>186.57760000000005</v>
      </c>
      <c r="P184" s="69">
        <f t="shared" si="119"/>
        <v>199.90760000000006</v>
      </c>
      <c r="Q184" s="69">
        <f t="shared" si="119"/>
        <v>213.23760000000007</v>
      </c>
      <c r="R184" s="69">
        <f t="shared" si="119"/>
        <v>226.56760000000008</v>
      </c>
      <c r="S184" s="69">
        <f t="shared" si="119"/>
        <v>239.8976000000001</v>
      </c>
      <c r="T184" s="69">
        <f t="shared" si="119"/>
        <v>253.22760000000011</v>
      </c>
      <c r="U184" s="69">
        <f t="shared" si="119"/>
        <v>266.55760000000009</v>
      </c>
      <c r="V184" s="69">
        <f>(U184+13.33)</f>
        <v>279.88760000000008</v>
      </c>
      <c r="W184" s="69">
        <f t="shared" ref="W184:AE184" si="120">(V184+13.33)</f>
        <v>293.21760000000006</v>
      </c>
      <c r="X184" s="69">
        <f t="shared" si="120"/>
        <v>306.54760000000005</v>
      </c>
      <c r="Y184" s="69">
        <f t="shared" si="120"/>
        <v>319.87760000000003</v>
      </c>
      <c r="Z184" s="69">
        <f t="shared" si="120"/>
        <v>333.20760000000001</v>
      </c>
      <c r="AA184" s="69">
        <f t="shared" si="120"/>
        <v>346.5376</v>
      </c>
      <c r="AB184" s="69">
        <f t="shared" si="120"/>
        <v>359.86759999999998</v>
      </c>
      <c r="AC184" s="69">
        <f t="shared" si="120"/>
        <v>373.19759999999997</v>
      </c>
      <c r="AD184" s="69">
        <f t="shared" si="120"/>
        <v>386.52759999999995</v>
      </c>
      <c r="AE184" s="69">
        <f t="shared" si="120"/>
        <v>399.85759999999993</v>
      </c>
      <c r="AF184" s="9"/>
      <c r="AG184" s="9"/>
      <c r="AH184" s="9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</row>
    <row r="185" spans="1:70" s="15" customFormat="1" ht="15.95" customHeight="1" outlineLevel="2" x14ac:dyDescent="0.3">
      <c r="A185" s="290">
        <v>13</v>
      </c>
      <c r="B185" s="287" t="s">
        <v>444</v>
      </c>
      <c r="C185" s="46" t="s">
        <v>378</v>
      </c>
      <c r="D185" s="32" t="s">
        <v>28</v>
      </c>
      <c r="E185" s="44" t="s">
        <v>43</v>
      </c>
      <c r="F185" s="42" t="s">
        <v>43</v>
      </c>
      <c r="G185" s="45" t="s">
        <v>30</v>
      </c>
      <c r="H185" s="46">
        <v>1.619</v>
      </c>
      <c r="I185" s="220">
        <v>0.7</v>
      </c>
      <c r="J185" s="69">
        <v>28</v>
      </c>
      <c r="K185" s="238">
        <f t="shared" si="76"/>
        <v>31.732399999999998</v>
      </c>
      <c r="L185" s="69">
        <f>(K185+3.17)</f>
        <v>34.9024</v>
      </c>
      <c r="M185" s="69">
        <f t="shared" ref="M185:U185" si="121">(L185+3.17)</f>
        <v>38.072400000000002</v>
      </c>
      <c r="N185" s="69">
        <f t="shared" si="121"/>
        <v>41.242400000000004</v>
      </c>
      <c r="O185" s="69">
        <f t="shared" si="121"/>
        <v>44.412400000000005</v>
      </c>
      <c r="P185" s="69">
        <f t="shared" si="121"/>
        <v>47.582400000000007</v>
      </c>
      <c r="Q185" s="69">
        <f t="shared" si="121"/>
        <v>50.752400000000009</v>
      </c>
      <c r="R185" s="69">
        <f t="shared" si="121"/>
        <v>53.92240000000001</v>
      </c>
      <c r="S185" s="69">
        <f t="shared" si="121"/>
        <v>57.092400000000012</v>
      </c>
      <c r="T185" s="69">
        <f t="shared" si="121"/>
        <v>60.262400000000014</v>
      </c>
      <c r="U185" s="69">
        <f t="shared" si="121"/>
        <v>63.432400000000015</v>
      </c>
      <c r="V185" s="69">
        <f>(U185+3.17)</f>
        <v>66.602400000000017</v>
      </c>
      <c r="W185" s="69">
        <f t="shared" ref="W185:AY185" si="122">(V185+3.17)</f>
        <v>69.772400000000019</v>
      </c>
      <c r="X185" s="69">
        <f t="shared" si="122"/>
        <v>72.942400000000021</v>
      </c>
      <c r="Y185" s="69">
        <f t="shared" si="122"/>
        <v>76.112400000000022</v>
      </c>
      <c r="Z185" s="69">
        <f t="shared" si="122"/>
        <v>79.282400000000024</v>
      </c>
      <c r="AA185" s="69">
        <f t="shared" si="122"/>
        <v>82.452400000000026</v>
      </c>
      <c r="AB185" s="69">
        <f t="shared" si="122"/>
        <v>85.622400000000027</v>
      </c>
      <c r="AC185" s="69">
        <f t="shared" si="122"/>
        <v>88.792400000000029</v>
      </c>
      <c r="AD185" s="69">
        <f t="shared" si="122"/>
        <v>91.962400000000031</v>
      </c>
      <c r="AE185" s="69">
        <f t="shared" si="122"/>
        <v>95.132400000000032</v>
      </c>
      <c r="AF185" s="69">
        <f t="shared" si="122"/>
        <v>98.302400000000034</v>
      </c>
      <c r="AG185" s="69">
        <f t="shared" si="122"/>
        <v>101.47240000000004</v>
      </c>
      <c r="AH185" s="69">
        <f t="shared" si="122"/>
        <v>104.64240000000004</v>
      </c>
      <c r="AI185" s="69">
        <f t="shared" si="122"/>
        <v>107.81240000000004</v>
      </c>
      <c r="AJ185" s="69">
        <f t="shared" si="122"/>
        <v>110.98240000000004</v>
      </c>
      <c r="AK185" s="69">
        <f t="shared" si="122"/>
        <v>114.15240000000004</v>
      </c>
      <c r="AL185" s="69">
        <f t="shared" si="122"/>
        <v>117.32240000000004</v>
      </c>
      <c r="AM185" s="69">
        <f t="shared" si="122"/>
        <v>120.49240000000005</v>
      </c>
      <c r="AN185" s="69">
        <f t="shared" si="122"/>
        <v>123.66240000000005</v>
      </c>
      <c r="AO185" s="69">
        <f t="shared" si="122"/>
        <v>126.83240000000005</v>
      </c>
      <c r="AP185" s="69">
        <f t="shared" si="122"/>
        <v>130.00240000000005</v>
      </c>
      <c r="AQ185" s="69">
        <f t="shared" si="122"/>
        <v>133.17240000000004</v>
      </c>
      <c r="AR185" s="69">
        <f t="shared" si="122"/>
        <v>136.34240000000003</v>
      </c>
      <c r="AS185" s="69">
        <f t="shared" si="122"/>
        <v>139.51240000000001</v>
      </c>
      <c r="AT185" s="69">
        <f t="shared" si="122"/>
        <v>142.6824</v>
      </c>
      <c r="AU185" s="69">
        <f t="shared" si="122"/>
        <v>145.85239999999999</v>
      </c>
      <c r="AV185" s="69">
        <f t="shared" si="122"/>
        <v>149.02239999999998</v>
      </c>
      <c r="AW185" s="69">
        <f t="shared" si="122"/>
        <v>152.19239999999996</v>
      </c>
      <c r="AX185" s="69">
        <f t="shared" si="122"/>
        <v>155.36239999999995</v>
      </c>
      <c r="AY185" s="69">
        <f t="shared" si="122"/>
        <v>158.53239999999994</v>
      </c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</row>
    <row r="186" spans="1:70" s="15" customFormat="1" ht="15.95" customHeight="1" outlineLevel="2" x14ac:dyDescent="0.3">
      <c r="A186" s="290">
        <v>14</v>
      </c>
      <c r="B186" s="287" t="s">
        <v>444</v>
      </c>
      <c r="C186" s="46" t="s">
        <v>379</v>
      </c>
      <c r="D186" s="32" t="s">
        <v>28</v>
      </c>
      <c r="E186" s="44" t="s">
        <v>11</v>
      </c>
      <c r="F186" s="62" t="s">
        <v>11</v>
      </c>
      <c r="G186" s="45" t="s">
        <v>30</v>
      </c>
      <c r="H186" s="46">
        <v>2.3940000000000001</v>
      </c>
      <c r="I186" s="62">
        <v>1.2</v>
      </c>
      <c r="J186" s="69">
        <v>28</v>
      </c>
      <c r="K186" s="238">
        <f t="shared" si="76"/>
        <v>80.438400000000001</v>
      </c>
      <c r="L186" s="69">
        <f>(K186+8.04)</f>
        <v>88.478399999999993</v>
      </c>
      <c r="M186" s="69">
        <f t="shared" ref="M186:U186" si="123">(L186+8.04)</f>
        <v>96.518399999999986</v>
      </c>
      <c r="N186" s="69">
        <f t="shared" si="123"/>
        <v>104.55839999999998</v>
      </c>
      <c r="O186" s="69">
        <f t="shared" si="123"/>
        <v>112.59839999999997</v>
      </c>
      <c r="P186" s="69">
        <f t="shared" si="123"/>
        <v>120.63839999999996</v>
      </c>
      <c r="Q186" s="69">
        <f t="shared" si="123"/>
        <v>128.67839999999995</v>
      </c>
      <c r="R186" s="69">
        <f t="shared" si="123"/>
        <v>136.71839999999995</v>
      </c>
      <c r="S186" s="69">
        <f t="shared" si="123"/>
        <v>144.75839999999994</v>
      </c>
      <c r="T186" s="69">
        <f t="shared" si="123"/>
        <v>152.79839999999993</v>
      </c>
      <c r="U186" s="69">
        <f t="shared" si="123"/>
        <v>160.83839999999992</v>
      </c>
      <c r="V186" s="69">
        <f>(U186+8.04)</f>
        <v>168.87839999999991</v>
      </c>
      <c r="W186" s="69">
        <f t="shared" ref="W186:AE186" si="124">(V186+8.04)</f>
        <v>176.91839999999991</v>
      </c>
      <c r="X186" s="69">
        <f t="shared" si="124"/>
        <v>184.9583999999999</v>
      </c>
      <c r="Y186" s="69">
        <f t="shared" si="124"/>
        <v>192.99839999999989</v>
      </c>
      <c r="Z186" s="69">
        <f t="shared" si="124"/>
        <v>201.03839999999988</v>
      </c>
      <c r="AA186" s="69">
        <f t="shared" si="124"/>
        <v>209.07839999999987</v>
      </c>
      <c r="AB186" s="69">
        <f t="shared" si="124"/>
        <v>217.11839999999987</v>
      </c>
      <c r="AC186" s="69">
        <f t="shared" si="124"/>
        <v>225.15839999999986</v>
      </c>
      <c r="AD186" s="69">
        <f t="shared" si="124"/>
        <v>233.19839999999985</v>
      </c>
      <c r="AE186" s="69">
        <f t="shared" si="124"/>
        <v>241.23839999999984</v>
      </c>
      <c r="AF186" s="9"/>
      <c r="AG186" s="9"/>
      <c r="AH186" s="9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</row>
    <row r="187" spans="1:70" s="15" customFormat="1" ht="15.95" customHeight="1" outlineLevel="2" x14ac:dyDescent="0.3">
      <c r="A187" s="290">
        <v>15</v>
      </c>
      <c r="B187" s="287" t="s">
        <v>444</v>
      </c>
      <c r="C187" s="46" t="s">
        <v>380</v>
      </c>
      <c r="D187" s="32" t="s">
        <v>28</v>
      </c>
      <c r="E187" s="44" t="s">
        <v>43</v>
      </c>
      <c r="F187" s="62" t="s">
        <v>43</v>
      </c>
      <c r="G187" s="45" t="s">
        <v>30</v>
      </c>
      <c r="H187" s="46">
        <v>1.0169999999999999</v>
      </c>
      <c r="I187" s="220">
        <v>0.7</v>
      </c>
      <c r="J187" s="69">
        <v>28</v>
      </c>
      <c r="K187" s="238">
        <f t="shared" si="76"/>
        <v>19.933199999999996</v>
      </c>
      <c r="L187" s="69">
        <f>(K187+1.99)</f>
        <v>21.923199999999994</v>
      </c>
      <c r="M187" s="69">
        <f t="shared" ref="M187:U187" si="125">(L187+1.99)</f>
        <v>23.913199999999993</v>
      </c>
      <c r="N187" s="69">
        <f t="shared" si="125"/>
        <v>25.903199999999991</v>
      </c>
      <c r="O187" s="69">
        <f t="shared" si="125"/>
        <v>27.89319999999999</v>
      </c>
      <c r="P187" s="69">
        <f t="shared" si="125"/>
        <v>29.883199999999988</v>
      </c>
      <c r="Q187" s="69">
        <f t="shared" si="125"/>
        <v>31.873199999999986</v>
      </c>
      <c r="R187" s="69">
        <f t="shared" si="125"/>
        <v>33.863199999999985</v>
      </c>
      <c r="S187" s="69">
        <f t="shared" si="125"/>
        <v>35.853199999999987</v>
      </c>
      <c r="T187" s="69">
        <f t="shared" si="125"/>
        <v>37.843199999999989</v>
      </c>
      <c r="U187" s="69">
        <f t="shared" si="125"/>
        <v>39.833199999999991</v>
      </c>
      <c r="V187" s="69">
        <f>(U187+1.99)</f>
        <v>41.823199999999993</v>
      </c>
      <c r="W187" s="69">
        <f t="shared" ref="W187:AY187" si="126">(V187+1.99)</f>
        <v>43.813199999999995</v>
      </c>
      <c r="X187" s="69">
        <f t="shared" si="126"/>
        <v>45.803199999999997</v>
      </c>
      <c r="Y187" s="69">
        <f t="shared" si="126"/>
        <v>47.793199999999999</v>
      </c>
      <c r="Z187" s="69">
        <f t="shared" si="126"/>
        <v>49.783200000000001</v>
      </c>
      <c r="AA187" s="69">
        <f t="shared" si="126"/>
        <v>51.773200000000003</v>
      </c>
      <c r="AB187" s="69">
        <f t="shared" si="126"/>
        <v>53.763200000000005</v>
      </c>
      <c r="AC187" s="69">
        <f t="shared" si="126"/>
        <v>55.753200000000007</v>
      </c>
      <c r="AD187" s="69">
        <f t="shared" si="126"/>
        <v>57.743200000000009</v>
      </c>
      <c r="AE187" s="69">
        <f t="shared" si="126"/>
        <v>59.733200000000011</v>
      </c>
      <c r="AF187" s="69">
        <f t="shared" si="126"/>
        <v>61.723200000000013</v>
      </c>
      <c r="AG187" s="69">
        <f t="shared" si="126"/>
        <v>63.713200000000015</v>
      </c>
      <c r="AH187" s="69">
        <f t="shared" si="126"/>
        <v>65.70320000000001</v>
      </c>
      <c r="AI187" s="69">
        <f t="shared" si="126"/>
        <v>67.693200000000004</v>
      </c>
      <c r="AJ187" s="69">
        <f t="shared" si="126"/>
        <v>69.683199999999999</v>
      </c>
      <c r="AK187" s="69">
        <f t="shared" si="126"/>
        <v>71.673199999999994</v>
      </c>
      <c r="AL187" s="69">
        <f t="shared" si="126"/>
        <v>73.663199999999989</v>
      </c>
      <c r="AM187" s="69">
        <f t="shared" si="126"/>
        <v>75.653199999999984</v>
      </c>
      <c r="AN187" s="69">
        <f t="shared" si="126"/>
        <v>77.643199999999979</v>
      </c>
      <c r="AO187" s="69">
        <f t="shared" si="126"/>
        <v>79.633199999999974</v>
      </c>
      <c r="AP187" s="69">
        <f t="shared" si="126"/>
        <v>81.623199999999969</v>
      </c>
      <c r="AQ187" s="69">
        <f t="shared" si="126"/>
        <v>83.613199999999964</v>
      </c>
      <c r="AR187" s="69">
        <f t="shared" si="126"/>
        <v>85.603199999999958</v>
      </c>
      <c r="AS187" s="69">
        <f t="shared" si="126"/>
        <v>87.593199999999953</v>
      </c>
      <c r="AT187" s="69">
        <f t="shared" si="126"/>
        <v>89.583199999999948</v>
      </c>
      <c r="AU187" s="69">
        <f t="shared" si="126"/>
        <v>91.573199999999943</v>
      </c>
      <c r="AV187" s="69">
        <f t="shared" si="126"/>
        <v>93.563199999999938</v>
      </c>
      <c r="AW187" s="69">
        <f t="shared" si="126"/>
        <v>95.553199999999933</v>
      </c>
      <c r="AX187" s="69">
        <f t="shared" si="126"/>
        <v>97.543199999999928</v>
      </c>
      <c r="AY187" s="69">
        <f t="shared" si="126"/>
        <v>99.533199999999923</v>
      </c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</row>
    <row r="188" spans="1:70" s="15" customFormat="1" ht="15.95" customHeight="1" outlineLevel="2" x14ac:dyDescent="0.3">
      <c r="A188" s="290">
        <v>16</v>
      </c>
      <c r="B188" s="287" t="s">
        <v>444</v>
      </c>
      <c r="C188" s="46" t="s">
        <v>381</v>
      </c>
      <c r="D188" s="32" t="s">
        <v>45</v>
      </c>
      <c r="E188" s="44" t="s">
        <v>11</v>
      </c>
      <c r="F188" s="62" t="s">
        <v>11</v>
      </c>
      <c r="G188" s="45" t="s">
        <v>30</v>
      </c>
      <c r="H188" s="46">
        <v>1.609</v>
      </c>
      <c r="I188" s="62">
        <v>1.2</v>
      </c>
      <c r="J188" s="69">
        <v>28</v>
      </c>
      <c r="K188" s="238">
        <f t="shared" si="76"/>
        <v>54.062399999999997</v>
      </c>
      <c r="L188" s="69">
        <f>(K188+5.41)</f>
        <v>59.472399999999993</v>
      </c>
      <c r="M188" s="69">
        <f t="shared" ref="M188:U188" si="127">(L188+5.41)</f>
        <v>64.88239999999999</v>
      </c>
      <c r="N188" s="69">
        <f t="shared" si="127"/>
        <v>70.292399999999986</v>
      </c>
      <c r="O188" s="69">
        <f t="shared" si="127"/>
        <v>75.702399999999983</v>
      </c>
      <c r="P188" s="69">
        <f t="shared" si="127"/>
        <v>81.11239999999998</v>
      </c>
      <c r="Q188" s="69">
        <f t="shared" si="127"/>
        <v>86.522399999999976</v>
      </c>
      <c r="R188" s="69">
        <f t="shared" si="127"/>
        <v>91.932399999999973</v>
      </c>
      <c r="S188" s="69">
        <f t="shared" si="127"/>
        <v>97.342399999999969</v>
      </c>
      <c r="T188" s="69">
        <f t="shared" si="127"/>
        <v>102.75239999999997</v>
      </c>
      <c r="U188" s="69">
        <f t="shared" si="127"/>
        <v>108.16239999999996</v>
      </c>
      <c r="V188" s="69">
        <f>(U188+5.41)</f>
        <v>113.57239999999996</v>
      </c>
      <c r="W188" s="69">
        <f t="shared" ref="W188:AE188" si="128">(V188+5.41)</f>
        <v>118.98239999999996</v>
      </c>
      <c r="X188" s="69">
        <f t="shared" si="128"/>
        <v>124.39239999999995</v>
      </c>
      <c r="Y188" s="69">
        <f t="shared" si="128"/>
        <v>129.80239999999995</v>
      </c>
      <c r="Z188" s="69">
        <f t="shared" si="128"/>
        <v>135.21239999999995</v>
      </c>
      <c r="AA188" s="69">
        <f t="shared" si="128"/>
        <v>140.62239999999994</v>
      </c>
      <c r="AB188" s="69">
        <f t="shared" si="128"/>
        <v>146.03239999999994</v>
      </c>
      <c r="AC188" s="69">
        <f t="shared" si="128"/>
        <v>151.44239999999994</v>
      </c>
      <c r="AD188" s="69">
        <f t="shared" si="128"/>
        <v>156.85239999999993</v>
      </c>
      <c r="AE188" s="69">
        <f t="shared" si="128"/>
        <v>162.26239999999993</v>
      </c>
      <c r="AF188" s="9"/>
      <c r="AG188" s="9"/>
      <c r="AH188" s="9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</row>
    <row r="189" spans="1:70" s="21" customFormat="1" ht="15.95" customHeight="1" outlineLevel="2" x14ac:dyDescent="0.3">
      <c r="A189" s="87">
        <v>17</v>
      </c>
      <c r="B189" s="78" t="s">
        <v>444</v>
      </c>
      <c r="C189" s="150" t="s">
        <v>382</v>
      </c>
      <c r="D189" s="79" t="s">
        <v>45</v>
      </c>
      <c r="E189" s="80"/>
      <c r="F189" s="90" t="s">
        <v>11</v>
      </c>
      <c r="G189" s="86" t="s">
        <v>633</v>
      </c>
      <c r="H189" s="79">
        <v>1.552</v>
      </c>
      <c r="I189" s="82">
        <v>1.2</v>
      </c>
      <c r="J189" s="75">
        <v>28</v>
      </c>
      <c r="K189" s="306">
        <f t="shared" si="76"/>
        <v>52.147199999999998</v>
      </c>
      <c r="L189" s="75">
        <f>(K189+5.22)</f>
        <v>57.367199999999997</v>
      </c>
      <c r="M189" s="75">
        <f t="shared" ref="M189:U189" si="129">(L189+5.22)</f>
        <v>62.587199999999996</v>
      </c>
      <c r="N189" s="75">
        <f t="shared" si="129"/>
        <v>67.807199999999995</v>
      </c>
      <c r="O189" s="75">
        <f t="shared" si="129"/>
        <v>73.027199999999993</v>
      </c>
      <c r="P189" s="75">
        <f t="shared" si="129"/>
        <v>78.247199999999992</v>
      </c>
      <c r="Q189" s="75">
        <f t="shared" si="129"/>
        <v>83.467199999999991</v>
      </c>
      <c r="R189" s="75">
        <f t="shared" si="129"/>
        <v>88.68719999999999</v>
      </c>
      <c r="S189" s="75">
        <f t="shared" si="129"/>
        <v>93.907199999999989</v>
      </c>
      <c r="T189" s="75">
        <f t="shared" si="129"/>
        <v>99.127199999999988</v>
      </c>
      <c r="U189" s="75">
        <f t="shared" si="129"/>
        <v>104.34719999999999</v>
      </c>
      <c r="V189" s="75">
        <f>(U189+5.22)</f>
        <v>109.56719999999999</v>
      </c>
      <c r="W189" s="75">
        <f t="shared" ref="W189:AE189" si="130">(V189+5.22)</f>
        <v>114.78719999999998</v>
      </c>
      <c r="X189" s="75">
        <f t="shared" si="130"/>
        <v>120.00719999999998</v>
      </c>
      <c r="Y189" s="75">
        <f t="shared" si="130"/>
        <v>125.22719999999998</v>
      </c>
      <c r="Z189" s="75">
        <f t="shared" si="130"/>
        <v>130.44719999999998</v>
      </c>
      <c r="AA189" s="75">
        <f t="shared" si="130"/>
        <v>135.66719999999998</v>
      </c>
      <c r="AB189" s="75">
        <f t="shared" si="130"/>
        <v>140.88719999999998</v>
      </c>
      <c r="AC189" s="75">
        <f t="shared" si="130"/>
        <v>146.10719999999998</v>
      </c>
      <c r="AD189" s="75">
        <f t="shared" si="130"/>
        <v>151.32719999999998</v>
      </c>
      <c r="AE189" s="75">
        <f t="shared" si="130"/>
        <v>156.54719999999998</v>
      </c>
      <c r="AF189" s="308"/>
      <c r="AG189" s="308"/>
      <c r="AH189" s="308"/>
    </row>
    <row r="190" spans="1:70" s="21" customFormat="1" ht="15.95" customHeight="1" outlineLevel="2" x14ac:dyDescent="0.3">
      <c r="A190" s="87">
        <v>18</v>
      </c>
      <c r="B190" s="78" t="s">
        <v>444</v>
      </c>
      <c r="C190" s="150" t="s">
        <v>383</v>
      </c>
      <c r="D190" s="79" t="s">
        <v>45</v>
      </c>
      <c r="E190" s="80"/>
      <c r="F190" s="90" t="s">
        <v>11</v>
      </c>
      <c r="G190" s="86" t="s">
        <v>633</v>
      </c>
      <c r="H190" s="79">
        <v>1.966</v>
      </c>
      <c r="I190" s="82">
        <v>1.2</v>
      </c>
      <c r="J190" s="75">
        <v>28</v>
      </c>
      <c r="K190" s="306">
        <f t="shared" si="76"/>
        <v>66.057599999999994</v>
      </c>
      <c r="L190" s="75">
        <f>(K190+6.61)</f>
        <v>72.667599999999993</v>
      </c>
      <c r="M190" s="75">
        <f t="shared" ref="M190:AI190" si="131">(L190+6.61)</f>
        <v>79.277599999999993</v>
      </c>
      <c r="N190" s="75">
        <f t="shared" si="131"/>
        <v>85.887599999999992</v>
      </c>
      <c r="O190" s="75">
        <f t="shared" si="131"/>
        <v>92.497599999999991</v>
      </c>
      <c r="P190" s="75">
        <f t="shared" si="131"/>
        <v>99.107599999999991</v>
      </c>
      <c r="Q190" s="75">
        <f t="shared" si="131"/>
        <v>105.71759999999999</v>
      </c>
      <c r="R190" s="75">
        <f t="shared" si="131"/>
        <v>112.32759999999999</v>
      </c>
      <c r="S190" s="75">
        <f t="shared" si="131"/>
        <v>118.93759999999999</v>
      </c>
      <c r="T190" s="75">
        <f t="shared" si="131"/>
        <v>125.54759999999999</v>
      </c>
      <c r="U190" s="75">
        <f t="shared" si="131"/>
        <v>132.1576</v>
      </c>
      <c r="V190" s="75">
        <f t="shared" si="131"/>
        <v>138.76760000000002</v>
      </c>
      <c r="W190" s="75">
        <f t="shared" si="131"/>
        <v>145.37760000000003</v>
      </c>
      <c r="X190" s="75">
        <f t="shared" si="131"/>
        <v>151.98760000000004</v>
      </c>
      <c r="Y190" s="75">
        <f t="shared" si="131"/>
        <v>158.59760000000006</v>
      </c>
      <c r="Z190" s="75">
        <f t="shared" si="131"/>
        <v>165.20760000000007</v>
      </c>
      <c r="AA190" s="75">
        <f t="shared" si="131"/>
        <v>171.81760000000008</v>
      </c>
      <c r="AB190" s="75">
        <f t="shared" si="131"/>
        <v>178.4276000000001</v>
      </c>
      <c r="AC190" s="75">
        <f t="shared" si="131"/>
        <v>185.03760000000011</v>
      </c>
      <c r="AD190" s="75">
        <f t="shared" si="131"/>
        <v>191.64760000000012</v>
      </c>
      <c r="AE190" s="75">
        <f t="shared" si="131"/>
        <v>198.25760000000014</v>
      </c>
      <c r="AF190" s="75">
        <f t="shared" si="131"/>
        <v>204.86760000000015</v>
      </c>
      <c r="AG190" s="75">
        <f t="shared" si="131"/>
        <v>211.47760000000017</v>
      </c>
      <c r="AH190" s="75">
        <f t="shared" si="131"/>
        <v>218.08760000000018</v>
      </c>
      <c r="AI190" s="75">
        <f t="shared" si="131"/>
        <v>224.69760000000019</v>
      </c>
    </row>
    <row r="191" spans="1:70" s="15" customFormat="1" ht="15.95" customHeight="1" outlineLevel="2" x14ac:dyDescent="0.3">
      <c r="A191" s="290">
        <v>19</v>
      </c>
      <c r="B191" s="287" t="s">
        <v>444</v>
      </c>
      <c r="C191" s="46" t="s">
        <v>384</v>
      </c>
      <c r="D191" s="32" t="s">
        <v>45</v>
      </c>
      <c r="E191" s="44" t="s">
        <v>11</v>
      </c>
      <c r="F191" s="62" t="s">
        <v>11</v>
      </c>
      <c r="G191" s="45" t="s">
        <v>30</v>
      </c>
      <c r="H191" s="46">
        <v>1.853</v>
      </c>
      <c r="I191" s="62">
        <v>1.2</v>
      </c>
      <c r="J191" s="69">
        <v>28</v>
      </c>
      <c r="K191" s="238">
        <f t="shared" si="76"/>
        <v>62.260799999999996</v>
      </c>
      <c r="L191" s="69">
        <f>(K191+6.23)</f>
        <v>68.490799999999993</v>
      </c>
      <c r="M191" s="69">
        <f t="shared" ref="M191:AI191" si="132">(L191+6.23)</f>
        <v>74.720799999999997</v>
      </c>
      <c r="N191" s="69">
        <f t="shared" si="132"/>
        <v>80.950800000000001</v>
      </c>
      <c r="O191" s="69">
        <f t="shared" si="132"/>
        <v>87.180800000000005</v>
      </c>
      <c r="P191" s="69">
        <f t="shared" si="132"/>
        <v>93.410800000000009</v>
      </c>
      <c r="Q191" s="69">
        <f t="shared" si="132"/>
        <v>99.640800000000013</v>
      </c>
      <c r="R191" s="69">
        <f t="shared" si="132"/>
        <v>105.87080000000002</v>
      </c>
      <c r="S191" s="69">
        <f t="shared" si="132"/>
        <v>112.10080000000002</v>
      </c>
      <c r="T191" s="69">
        <f t="shared" si="132"/>
        <v>118.33080000000002</v>
      </c>
      <c r="U191" s="69">
        <f t="shared" si="132"/>
        <v>124.56080000000003</v>
      </c>
      <c r="V191" s="69">
        <f t="shared" si="132"/>
        <v>130.79080000000002</v>
      </c>
      <c r="W191" s="69">
        <f t="shared" si="132"/>
        <v>137.02080000000001</v>
      </c>
      <c r="X191" s="69">
        <f t="shared" si="132"/>
        <v>143.2508</v>
      </c>
      <c r="Y191" s="69">
        <f t="shared" si="132"/>
        <v>149.48079999999999</v>
      </c>
      <c r="Z191" s="69">
        <f t="shared" si="132"/>
        <v>155.71079999999998</v>
      </c>
      <c r="AA191" s="69">
        <f t="shared" si="132"/>
        <v>161.94079999999997</v>
      </c>
      <c r="AB191" s="69">
        <f t="shared" si="132"/>
        <v>168.17079999999996</v>
      </c>
      <c r="AC191" s="69">
        <f t="shared" si="132"/>
        <v>174.40079999999995</v>
      </c>
      <c r="AD191" s="69">
        <f t="shared" si="132"/>
        <v>180.63079999999994</v>
      </c>
      <c r="AE191" s="69">
        <f t="shared" si="132"/>
        <v>186.86079999999993</v>
      </c>
      <c r="AF191" s="69">
        <f t="shared" si="132"/>
        <v>193.09079999999992</v>
      </c>
      <c r="AG191" s="69">
        <f t="shared" si="132"/>
        <v>199.32079999999991</v>
      </c>
      <c r="AH191" s="69">
        <f t="shared" si="132"/>
        <v>205.5507999999999</v>
      </c>
      <c r="AI191" s="69">
        <f t="shared" si="132"/>
        <v>211.78079999999989</v>
      </c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</row>
    <row r="192" spans="1:70" s="15" customFormat="1" ht="15.95" customHeight="1" outlineLevel="2" x14ac:dyDescent="0.3">
      <c r="A192" s="290">
        <v>20</v>
      </c>
      <c r="B192" s="287" t="s">
        <v>444</v>
      </c>
      <c r="C192" s="109" t="s">
        <v>154</v>
      </c>
      <c r="D192" s="290" t="s">
        <v>24</v>
      </c>
      <c r="E192" s="291" t="s">
        <v>11</v>
      </c>
      <c r="F192" s="62" t="s">
        <v>11</v>
      </c>
      <c r="G192" s="45" t="s">
        <v>30</v>
      </c>
      <c r="H192" s="120">
        <v>6.86</v>
      </c>
      <c r="I192" s="62">
        <v>1.2</v>
      </c>
      <c r="J192" s="69">
        <v>28</v>
      </c>
      <c r="K192" s="238">
        <f t="shared" si="76"/>
        <v>230.49599999999998</v>
      </c>
      <c r="L192" s="69">
        <f>(K192+23.05)</f>
        <v>253.54599999999999</v>
      </c>
      <c r="M192" s="69">
        <f t="shared" ref="M192:AJ192" si="133">(L192+23.05)</f>
        <v>276.596</v>
      </c>
      <c r="N192" s="69">
        <f t="shared" si="133"/>
        <v>299.64600000000002</v>
      </c>
      <c r="O192" s="69">
        <f t="shared" si="133"/>
        <v>322.69600000000003</v>
      </c>
      <c r="P192" s="69">
        <f t="shared" si="133"/>
        <v>345.74600000000004</v>
      </c>
      <c r="Q192" s="69">
        <f t="shared" si="133"/>
        <v>368.79600000000005</v>
      </c>
      <c r="R192" s="69">
        <f t="shared" si="133"/>
        <v>391.84600000000006</v>
      </c>
      <c r="S192" s="69">
        <f t="shared" si="133"/>
        <v>414.89600000000007</v>
      </c>
      <c r="T192" s="69">
        <f t="shared" si="133"/>
        <v>437.94600000000008</v>
      </c>
      <c r="U192" s="69">
        <f t="shared" si="133"/>
        <v>460.99600000000009</v>
      </c>
      <c r="V192" s="69">
        <f t="shared" si="133"/>
        <v>484.04600000000011</v>
      </c>
      <c r="W192" s="69">
        <f t="shared" si="133"/>
        <v>507.09600000000012</v>
      </c>
      <c r="X192" s="69">
        <f t="shared" si="133"/>
        <v>530.14600000000007</v>
      </c>
      <c r="Y192" s="69">
        <f t="shared" si="133"/>
        <v>553.19600000000003</v>
      </c>
      <c r="Z192" s="69">
        <f t="shared" si="133"/>
        <v>576.24599999999998</v>
      </c>
      <c r="AA192" s="69">
        <f t="shared" si="133"/>
        <v>599.29599999999994</v>
      </c>
      <c r="AB192" s="69">
        <f t="shared" si="133"/>
        <v>622.34599999999989</v>
      </c>
      <c r="AC192" s="69">
        <f t="shared" si="133"/>
        <v>645.39599999999984</v>
      </c>
      <c r="AD192" s="69">
        <f t="shared" si="133"/>
        <v>668.4459999999998</v>
      </c>
      <c r="AE192" s="69">
        <f t="shared" si="133"/>
        <v>691.49599999999975</v>
      </c>
      <c r="AF192" s="69">
        <f t="shared" si="133"/>
        <v>714.54599999999971</v>
      </c>
      <c r="AG192" s="69">
        <f t="shared" si="133"/>
        <v>737.59599999999966</v>
      </c>
      <c r="AH192" s="69">
        <f t="shared" si="133"/>
        <v>760.64599999999962</v>
      </c>
      <c r="AI192" s="69">
        <f t="shared" si="133"/>
        <v>783.69599999999957</v>
      </c>
      <c r="AJ192" s="69">
        <f t="shared" si="133"/>
        <v>806.74599999999953</v>
      </c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</row>
    <row r="193" spans="1:70" s="15" customFormat="1" ht="15.95" customHeight="1" outlineLevel="2" x14ac:dyDescent="0.3">
      <c r="A193" s="290">
        <v>21</v>
      </c>
      <c r="B193" s="49" t="s">
        <v>444</v>
      </c>
      <c r="C193" s="46" t="s">
        <v>159</v>
      </c>
      <c r="D193" s="32" t="s">
        <v>31</v>
      </c>
      <c r="E193" s="44"/>
      <c r="F193" s="55" t="s">
        <v>17</v>
      </c>
      <c r="G193" s="45" t="s">
        <v>36</v>
      </c>
      <c r="H193" s="32">
        <v>13.231</v>
      </c>
      <c r="I193" s="55">
        <v>1.2</v>
      </c>
      <c r="J193" s="69">
        <v>28</v>
      </c>
      <c r="K193" s="238">
        <f t="shared" si="76"/>
        <v>444.56159999999994</v>
      </c>
      <c r="L193" s="69">
        <f>(K193+44.46)</f>
        <v>489.02159999999992</v>
      </c>
      <c r="M193" s="69">
        <f t="shared" ref="M193:AG193" si="134">(L193+44.46)</f>
        <v>533.48159999999996</v>
      </c>
      <c r="N193" s="69">
        <f t="shared" si="134"/>
        <v>577.94159999999999</v>
      </c>
      <c r="O193" s="69">
        <f t="shared" si="134"/>
        <v>622.40160000000003</v>
      </c>
      <c r="P193" s="69">
        <f t="shared" si="134"/>
        <v>666.86160000000007</v>
      </c>
      <c r="Q193" s="69">
        <f t="shared" si="134"/>
        <v>711.3216000000001</v>
      </c>
      <c r="R193" s="69">
        <f t="shared" si="134"/>
        <v>755.78160000000014</v>
      </c>
      <c r="S193" s="69">
        <f t="shared" si="134"/>
        <v>800.24160000000018</v>
      </c>
      <c r="T193" s="69">
        <f t="shared" si="134"/>
        <v>844.70160000000021</v>
      </c>
      <c r="U193" s="69">
        <f t="shared" si="134"/>
        <v>889.16160000000025</v>
      </c>
      <c r="V193" s="69">
        <f t="shared" si="134"/>
        <v>933.62160000000029</v>
      </c>
      <c r="W193" s="69">
        <f t="shared" si="134"/>
        <v>978.08160000000032</v>
      </c>
      <c r="X193" s="69">
        <f t="shared" si="134"/>
        <v>1022.5416000000004</v>
      </c>
      <c r="Y193" s="69">
        <f t="shared" si="134"/>
        <v>1067.0016000000003</v>
      </c>
      <c r="Z193" s="69">
        <f t="shared" si="134"/>
        <v>1111.4616000000003</v>
      </c>
      <c r="AA193" s="69">
        <f t="shared" si="134"/>
        <v>1155.9216000000004</v>
      </c>
      <c r="AB193" s="69">
        <f t="shared" si="134"/>
        <v>1200.3816000000004</v>
      </c>
      <c r="AC193" s="69">
        <f t="shared" si="134"/>
        <v>1244.8416000000004</v>
      </c>
      <c r="AD193" s="69">
        <f t="shared" si="134"/>
        <v>1289.3016000000005</v>
      </c>
      <c r="AE193" s="69">
        <f t="shared" si="134"/>
        <v>1333.7616000000005</v>
      </c>
      <c r="AF193" s="69">
        <f t="shared" si="134"/>
        <v>1378.2216000000005</v>
      </c>
      <c r="AG193" s="69">
        <f t="shared" si="134"/>
        <v>1422.6816000000006</v>
      </c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</row>
    <row r="194" spans="1:70" s="15" customFormat="1" ht="15.95" customHeight="1" outlineLevel="2" x14ac:dyDescent="0.3">
      <c r="A194" s="290">
        <v>22</v>
      </c>
      <c r="B194" s="49" t="s">
        <v>444</v>
      </c>
      <c r="C194" s="46" t="s">
        <v>155</v>
      </c>
      <c r="D194" s="32" t="s">
        <v>120</v>
      </c>
      <c r="E194" s="44"/>
      <c r="F194" s="55" t="s">
        <v>17</v>
      </c>
      <c r="G194" s="45" t="s">
        <v>633</v>
      </c>
      <c r="H194" s="32">
        <v>7.3109999999999999</v>
      </c>
      <c r="I194" s="55">
        <v>1.2</v>
      </c>
      <c r="J194" s="69">
        <v>28</v>
      </c>
      <c r="K194" s="238">
        <f t="shared" si="76"/>
        <v>245.64959999999996</v>
      </c>
      <c r="L194" s="69">
        <f>(K194+24.57)</f>
        <v>270.21959999999996</v>
      </c>
      <c r="M194" s="69">
        <f t="shared" ref="M194:U194" si="135">(L194+24.57)</f>
        <v>294.78959999999995</v>
      </c>
      <c r="N194" s="69">
        <f t="shared" si="135"/>
        <v>319.35959999999994</v>
      </c>
      <c r="O194" s="69">
        <f t="shared" si="135"/>
        <v>343.92959999999994</v>
      </c>
      <c r="P194" s="69">
        <f t="shared" si="135"/>
        <v>368.49959999999993</v>
      </c>
      <c r="Q194" s="69">
        <f t="shared" si="135"/>
        <v>393.06959999999992</v>
      </c>
      <c r="R194" s="69">
        <f t="shared" si="135"/>
        <v>417.63959999999992</v>
      </c>
      <c r="S194" s="69">
        <f t="shared" si="135"/>
        <v>442.20959999999991</v>
      </c>
      <c r="T194" s="69">
        <f t="shared" si="135"/>
        <v>466.7795999999999</v>
      </c>
      <c r="U194" s="69">
        <f t="shared" si="135"/>
        <v>491.3495999999999</v>
      </c>
      <c r="V194" s="69">
        <f>(U194+24.57)</f>
        <v>515.91959999999995</v>
      </c>
      <c r="W194" s="69">
        <f t="shared" ref="W194:AI194" si="136">(V194+24.57)</f>
        <v>540.4896</v>
      </c>
      <c r="X194" s="69">
        <f t="shared" si="136"/>
        <v>565.05960000000005</v>
      </c>
      <c r="Y194" s="69">
        <f t="shared" si="136"/>
        <v>589.6296000000001</v>
      </c>
      <c r="Z194" s="69">
        <f t="shared" si="136"/>
        <v>614.19960000000015</v>
      </c>
      <c r="AA194" s="69">
        <f t="shared" si="136"/>
        <v>638.7696000000002</v>
      </c>
      <c r="AB194" s="69">
        <f t="shared" si="136"/>
        <v>663.33960000000025</v>
      </c>
      <c r="AC194" s="69">
        <f t="shared" si="136"/>
        <v>687.9096000000003</v>
      </c>
      <c r="AD194" s="69">
        <f t="shared" si="136"/>
        <v>712.47960000000035</v>
      </c>
      <c r="AE194" s="69">
        <f t="shared" si="136"/>
        <v>737.0496000000004</v>
      </c>
      <c r="AF194" s="69">
        <f t="shared" si="136"/>
        <v>761.61960000000045</v>
      </c>
      <c r="AG194" s="69">
        <f t="shared" si="136"/>
        <v>786.1896000000005</v>
      </c>
      <c r="AH194" s="69">
        <f t="shared" si="136"/>
        <v>810.75960000000055</v>
      </c>
      <c r="AI194" s="69">
        <f t="shared" si="136"/>
        <v>835.3296000000006</v>
      </c>
      <c r="AJ194" s="69"/>
      <c r="AK194" s="69"/>
      <c r="AL194" s="69"/>
      <c r="AM194" s="69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</row>
    <row r="195" spans="1:70" s="15" customFormat="1" ht="15.95" customHeight="1" outlineLevel="2" x14ac:dyDescent="0.3">
      <c r="A195" s="290">
        <v>23</v>
      </c>
      <c r="B195" s="171" t="s">
        <v>444</v>
      </c>
      <c r="C195" s="109" t="s">
        <v>160</v>
      </c>
      <c r="D195" s="170" t="s">
        <v>32</v>
      </c>
      <c r="E195" s="291" t="s">
        <v>20</v>
      </c>
      <c r="F195" s="287" t="s">
        <v>17</v>
      </c>
      <c r="G195" s="171" t="s">
        <v>107</v>
      </c>
      <c r="H195" s="289">
        <v>8.5419999999999998</v>
      </c>
      <c r="I195" s="55">
        <v>1.2</v>
      </c>
      <c r="J195" s="69">
        <v>28</v>
      </c>
      <c r="K195" s="238">
        <f t="shared" si="76"/>
        <v>287.01119999999997</v>
      </c>
      <c r="L195" s="69">
        <f>(K195+28.7)</f>
        <v>315.71119999999996</v>
      </c>
      <c r="M195" s="69">
        <f t="shared" ref="M195:U195" si="137">(L195+28.7)</f>
        <v>344.41119999999995</v>
      </c>
      <c r="N195" s="69">
        <f t="shared" si="137"/>
        <v>373.11119999999994</v>
      </c>
      <c r="O195" s="69">
        <f t="shared" si="137"/>
        <v>401.81119999999993</v>
      </c>
      <c r="P195" s="69">
        <f t="shared" si="137"/>
        <v>430.51119999999992</v>
      </c>
      <c r="Q195" s="69">
        <f t="shared" si="137"/>
        <v>459.21119999999991</v>
      </c>
      <c r="R195" s="69">
        <f t="shared" si="137"/>
        <v>487.91119999999989</v>
      </c>
      <c r="S195" s="69">
        <f t="shared" si="137"/>
        <v>516.61119999999994</v>
      </c>
      <c r="T195" s="69">
        <f t="shared" si="137"/>
        <v>545.31119999999999</v>
      </c>
      <c r="U195" s="69">
        <f t="shared" si="137"/>
        <v>574.01120000000003</v>
      </c>
      <c r="V195" s="69">
        <f>(U195+28.7)</f>
        <v>602.71120000000008</v>
      </c>
      <c r="W195" s="69">
        <f t="shared" ref="W195:AI195" si="138">(V195+28.7)</f>
        <v>631.41120000000012</v>
      </c>
      <c r="X195" s="69">
        <f t="shared" si="138"/>
        <v>660.11120000000017</v>
      </c>
      <c r="Y195" s="69">
        <f t="shared" si="138"/>
        <v>688.81120000000021</v>
      </c>
      <c r="Z195" s="69">
        <f t="shared" si="138"/>
        <v>717.51120000000026</v>
      </c>
      <c r="AA195" s="69">
        <f t="shared" si="138"/>
        <v>746.2112000000003</v>
      </c>
      <c r="AB195" s="69">
        <f t="shared" si="138"/>
        <v>774.91120000000035</v>
      </c>
      <c r="AC195" s="69">
        <f t="shared" si="138"/>
        <v>803.61120000000039</v>
      </c>
      <c r="AD195" s="69">
        <f t="shared" si="138"/>
        <v>832.31120000000044</v>
      </c>
      <c r="AE195" s="69">
        <f t="shared" si="138"/>
        <v>861.01120000000049</v>
      </c>
      <c r="AF195" s="69">
        <f t="shared" si="138"/>
        <v>889.71120000000053</v>
      </c>
      <c r="AG195" s="69">
        <f t="shared" si="138"/>
        <v>918.41120000000058</v>
      </c>
      <c r="AH195" s="69">
        <f t="shared" si="138"/>
        <v>947.11120000000062</v>
      </c>
      <c r="AI195" s="69">
        <f t="shared" si="138"/>
        <v>975.81120000000067</v>
      </c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</row>
    <row r="196" spans="1:70" s="15" customFormat="1" ht="15.95" customHeight="1" outlineLevel="2" x14ac:dyDescent="0.3">
      <c r="A196" s="290">
        <v>24</v>
      </c>
      <c r="B196" s="171" t="s">
        <v>444</v>
      </c>
      <c r="C196" s="112" t="s">
        <v>161</v>
      </c>
      <c r="D196" s="157" t="s">
        <v>136</v>
      </c>
      <c r="E196" s="291" t="s">
        <v>20</v>
      </c>
      <c r="F196" s="287" t="s">
        <v>17</v>
      </c>
      <c r="G196" s="171" t="s">
        <v>107</v>
      </c>
      <c r="H196" s="29">
        <v>17.923999999999999</v>
      </c>
      <c r="I196" s="55">
        <v>1.2</v>
      </c>
      <c r="J196" s="69">
        <v>28</v>
      </c>
      <c r="K196" s="238">
        <f t="shared" si="76"/>
        <v>602.24639999999988</v>
      </c>
      <c r="L196" s="69">
        <f>(K196+60.23)</f>
        <v>662.4763999999999</v>
      </c>
      <c r="M196" s="69">
        <f t="shared" ref="M196:AI196" si="139">(L196+60.23)</f>
        <v>722.70639999999992</v>
      </c>
      <c r="N196" s="69">
        <f t="shared" si="139"/>
        <v>782.93639999999994</v>
      </c>
      <c r="O196" s="69">
        <f t="shared" si="139"/>
        <v>843.16639999999995</v>
      </c>
      <c r="P196" s="69">
        <f t="shared" si="139"/>
        <v>903.39639999999997</v>
      </c>
      <c r="Q196" s="69">
        <f t="shared" si="139"/>
        <v>963.62639999999999</v>
      </c>
      <c r="R196" s="69">
        <f t="shared" si="139"/>
        <v>1023.8564</v>
      </c>
      <c r="S196" s="69">
        <f t="shared" si="139"/>
        <v>1084.0863999999999</v>
      </c>
      <c r="T196" s="69">
        <f t="shared" si="139"/>
        <v>1144.3163999999999</v>
      </c>
      <c r="U196" s="69">
        <f t="shared" si="139"/>
        <v>1204.5463999999999</v>
      </c>
      <c r="V196" s="69">
        <f t="shared" si="139"/>
        <v>1264.7764</v>
      </c>
      <c r="W196" s="69">
        <f t="shared" si="139"/>
        <v>1325.0064</v>
      </c>
      <c r="X196" s="69">
        <f t="shared" si="139"/>
        <v>1385.2364</v>
      </c>
      <c r="Y196" s="69">
        <f t="shared" si="139"/>
        <v>1445.4664</v>
      </c>
      <c r="Z196" s="69">
        <f t="shared" si="139"/>
        <v>1505.6964</v>
      </c>
      <c r="AA196" s="69">
        <f t="shared" si="139"/>
        <v>1565.9264000000001</v>
      </c>
      <c r="AB196" s="69">
        <f t="shared" si="139"/>
        <v>1626.1564000000001</v>
      </c>
      <c r="AC196" s="69">
        <f t="shared" si="139"/>
        <v>1686.3864000000001</v>
      </c>
      <c r="AD196" s="69">
        <f t="shared" si="139"/>
        <v>1746.6164000000001</v>
      </c>
      <c r="AE196" s="69">
        <f t="shared" si="139"/>
        <v>1806.8464000000001</v>
      </c>
      <c r="AF196" s="69">
        <f t="shared" si="139"/>
        <v>1867.0764000000001</v>
      </c>
      <c r="AG196" s="69">
        <f t="shared" si="139"/>
        <v>1927.3064000000002</v>
      </c>
      <c r="AH196" s="69">
        <f t="shared" si="139"/>
        <v>1987.5364000000002</v>
      </c>
      <c r="AI196" s="69">
        <f t="shared" si="139"/>
        <v>2047.7664000000002</v>
      </c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</row>
    <row r="197" spans="1:70" s="15" customFormat="1" ht="15.95" customHeight="1" outlineLevel="2" x14ac:dyDescent="0.3">
      <c r="A197" s="290">
        <v>25</v>
      </c>
      <c r="B197" s="161" t="s">
        <v>444</v>
      </c>
      <c r="C197" s="46" t="s">
        <v>162</v>
      </c>
      <c r="D197" s="172" t="s">
        <v>112</v>
      </c>
      <c r="E197" s="44"/>
      <c r="F197" s="288" t="s">
        <v>11</v>
      </c>
      <c r="G197" s="156" t="s">
        <v>633</v>
      </c>
      <c r="H197" s="32">
        <v>1.516</v>
      </c>
      <c r="I197" s="55">
        <v>1.2</v>
      </c>
      <c r="J197" s="69">
        <v>28</v>
      </c>
      <c r="K197" s="238">
        <f t="shared" si="76"/>
        <v>50.937599999999996</v>
      </c>
      <c r="L197" s="69">
        <f>(K197+5.09)</f>
        <v>56.027599999999993</v>
      </c>
      <c r="M197" s="69">
        <f t="shared" ref="M197:U197" si="140">(L197+5.09)</f>
        <v>61.117599999999996</v>
      </c>
      <c r="N197" s="69">
        <f t="shared" si="140"/>
        <v>66.207599999999999</v>
      </c>
      <c r="O197" s="69">
        <f t="shared" si="140"/>
        <v>71.297600000000003</v>
      </c>
      <c r="P197" s="69">
        <f t="shared" si="140"/>
        <v>76.387600000000006</v>
      </c>
      <c r="Q197" s="69">
        <f t="shared" si="140"/>
        <v>81.47760000000001</v>
      </c>
      <c r="R197" s="69">
        <f t="shared" si="140"/>
        <v>86.567600000000013</v>
      </c>
      <c r="S197" s="69">
        <f t="shared" si="140"/>
        <v>91.657600000000016</v>
      </c>
      <c r="T197" s="69">
        <f t="shared" si="140"/>
        <v>96.74760000000002</v>
      </c>
      <c r="U197" s="69">
        <f t="shared" si="140"/>
        <v>101.83760000000002</v>
      </c>
      <c r="V197" s="69">
        <f>(U197+5.09)</f>
        <v>106.92760000000003</v>
      </c>
      <c r="W197" s="69">
        <f t="shared" ref="W197:AE197" si="141">(V197+5.09)</f>
        <v>112.01760000000003</v>
      </c>
      <c r="X197" s="69">
        <f t="shared" si="141"/>
        <v>117.10760000000003</v>
      </c>
      <c r="Y197" s="69">
        <f t="shared" si="141"/>
        <v>122.19760000000004</v>
      </c>
      <c r="Z197" s="69">
        <f t="shared" si="141"/>
        <v>127.28760000000004</v>
      </c>
      <c r="AA197" s="69">
        <f t="shared" si="141"/>
        <v>132.37760000000003</v>
      </c>
      <c r="AB197" s="69">
        <f t="shared" si="141"/>
        <v>137.46760000000003</v>
      </c>
      <c r="AC197" s="69">
        <f t="shared" si="141"/>
        <v>142.55760000000004</v>
      </c>
      <c r="AD197" s="69">
        <f t="shared" si="141"/>
        <v>147.64760000000004</v>
      </c>
      <c r="AE197" s="69">
        <f t="shared" si="141"/>
        <v>152.73760000000004</v>
      </c>
      <c r="AF197" s="9"/>
      <c r="AG197" s="9"/>
      <c r="AH197" s="9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</row>
    <row r="198" spans="1:70" s="15" customFormat="1" ht="15.95" customHeight="1" outlineLevel="2" x14ac:dyDescent="0.3">
      <c r="A198" s="290">
        <v>26</v>
      </c>
      <c r="B198" s="171" t="s">
        <v>444</v>
      </c>
      <c r="C198" s="109" t="s">
        <v>153</v>
      </c>
      <c r="D198" s="170" t="s">
        <v>24</v>
      </c>
      <c r="E198" s="291" t="s">
        <v>25</v>
      </c>
      <c r="F198" s="42" t="s">
        <v>43</v>
      </c>
      <c r="G198" s="156" t="s">
        <v>30</v>
      </c>
      <c r="H198" s="29">
        <v>4.0449999999999999</v>
      </c>
      <c r="I198" s="220">
        <v>0.7</v>
      </c>
      <c r="J198" s="69">
        <v>28</v>
      </c>
      <c r="K198" s="238">
        <f t="shared" si="76"/>
        <v>79.281999999999996</v>
      </c>
      <c r="L198" s="69">
        <f>(K198+7.93)</f>
        <v>87.211999999999989</v>
      </c>
      <c r="M198" s="69">
        <f t="shared" ref="M198:U198" si="142">(L198+7.93)</f>
        <v>95.141999999999996</v>
      </c>
      <c r="N198" s="69">
        <f t="shared" si="142"/>
        <v>103.072</v>
      </c>
      <c r="O198" s="69">
        <f t="shared" si="142"/>
        <v>111.00200000000001</v>
      </c>
      <c r="P198" s="69">
        <f t="shared" si="142"/>
        <v>118.93200000000002</v>
      </c>
      <c r="Q198" s="69">
        <f t="shared" si="142"/>
        <v>126.86200000000002</v>
      </c>
      <c r="R198" s="69">
        <f t="shared" si="142"/>
        <v>134.79200000000003</v>
      </c>
      <c r="S198" s="69">
        <f t="shared" si="142"/>
        <v>142.72200000000004</v>
      </c>
      <c r="T198" s="69">
        <f t="shared" si="142"/>
        <v>150.65200000000004</v>
      </c>
      <c r="U198" s="69">
        <f t="shared" si="142"/>
        <v>158.58200000000005</v>
      </c>
      <c r="V198" s="69">
        <f>(U198+7.93)</f>
        <v>166.51200000000006</v>
      </c>
      <c r="W198" s="69">
        <f t="shared" ref="W198:AZ198" si="143">(V198+7.93)</f>
        <v>174.44200000000006</v>
      </c>
      <c r="X198" s="69">
        <f t="shared" si="143"/>
        <v>182.37200000000007</v>
      </c>
      <c r="Y198" s="69">
        <f t="shared" si="143"/>
        <v>190.30200000000008</v>
      </c>
      <c r="Z198" s="69">
        <f t="shared" si="143"/>
        <v>198.23200000000008</v>
      </c>
      <c r="AA198" s="69">
        <f t="shared" si="143"/>
        <v>206.16200000000009</v>
      </c>
      <c r="AB198" s="69">
        <f t="shared" si="143"/>
        <v>214.0920000000001</v>
      </c>
      <c r="AC198" s="69">
        <f t="shared" si="143"/>
        <v>222.02200000000011</v>
      </c>
      <c r="AD198" s="69">
        <f t="shared" si="143"/>
        <v>229.95200000000011</v>
      </c>
      <c r="AE198" s="69">
        <f t="shared" si="143"/>
        <v>237.88200000000012</v>
      </c>
      <c r="AF198" s="69">
        <f t="shared" si="143"/>
        <v>245.81200000000013</v>
      </c>
      <c r="AG198" s="69">
        <f t="shared" si="143"/>
        <v>253.74200000000013</v>
      </c>
      <c r="AH198" s="69">
        <f t="shared" si="143"/>
        <v>261.67200000000014</v>
      </c>
      <c r="AI198" s="69">
        <f t="shared" si="143"/>
        <v>269.60200000000015</v>
      </c>
      <c r="AJ198" s="69">
        <f t="shared" si="143"/>
        <v>277.53200000000015</v>
      </c>
      <c r="AK198" s="69">
        <f t="shared" si="143"/>
        <v>285.46200000000016</v>
      </c>
      <c r="AL198" s="69">
        <f t="shared" si="143"/>
        <v>293.39200000000017</v>
      </c>
      <c r="AM198" s="69">
        <f t="shared" si="143"/>
        <v>301.32200000000017</v>
      </c>
      <c r="AN198" s="69">
        <f t="shared" si="143"/>
        <v>309.25200000000018</v>
      </c>
      <c r="AO198" s="69">
        <f t="shared" si="143"/>
        <v>317.18200000000019</v>
      </c>
      <c r="AP198" s="69">
        <f t="shared" si="143"/>
        <v>325.11200000000019</v>
      </c>
      <c r="AQ198" s="69">
        <f t="shared" si="143"/>
        <v>333.0420000000002</v>
      </c>
      <c r="AR198" s="69">
        <f t="shared" si="143"/>
        <v>340.97200000000021</v>
      </c>
      <c r="AS198" s="69">
        <f t="shared" si="143"/>
        <v>348.90200000000021</v>
      </c>
      <c r="AT198" s="69">
        <f t="shared" si="143"/>
        <v>356.83200000000022</v>
      </c>
      <c r="AU198" s="69">
        <f t="shared" si="143"/>
        <v>364.76200000000023</v>
      </c>
      <c r="AV198" s="69">
        <f t="shared" si="143"/>
        <v>372.69200000000023</v>
      </c>
      <c r="AW198" s="69">
        <f t="shared" si="143"/>
        <v>380.62200000000024</v>
      </c>
      <c r="AX198" s="69">
        <f t="shared" si="143"/>
        <v>388.55200000000025</v>
      </c>
      <c r="AY198" s="69">
        <f t="shared" si="143"/>
        <v>396.48200000000026</v>
      </c>
      <c r="AZ198" s="69">
        <f t="shared" si="143"/>
        <v>404.41200000000026</v>
      </c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</row>
    <row r="199" spans="1:70" s="21" customFormat="1" ht="15.95" customHeight="1" outlineLevel="2" x14ac:dyDescent="0.3">
      <c r="A199" s="87">
        <v>27</v>
      </c>
      <c r="B199" s="192" t="s">
        <v>444</v>
      </c>
      <c r="C199" s="150" t="s">
        <v>163</v>
      </c>
      <c r="D199" s="79" t="s">
        <v>33</v>
      </c>
      <c r="E199" s="80"/>
      <c r="F199" s="76" t="s">
        <v>43</v>
      </c>
      <c r="G199" s="187" t="s">
        <v>36</v>
      </c>
      <c r="H199" s="79">
        <v>5.7610000000000001</v>
      </c>
      <c r="I199" s="367">
        <v>0.7</v>
      </c>
      <c r="J199" s="75">
        <v>28</v>
      </c>
      <c r="K199" s="306">
        <f t="shared" si="76"/>
        <v>112.91560000000001</v>
      </c>
      <c r="L199" s="75">
        <f>(K199+11.29)</f>
        <v>124.2056</v>
      </c>
      <c r="M199" s="75">
        <f t="shared" ref="M199:U199" si="144">(L199+11.29)</f>
        <v>135.4956</v>
      </c>
      <c r="N199" s="75">
        <f t="shared" si="144"/>
        <v>146.78559999999999</v>
      </c>
      <c r="O199" s="75">
        <f t="shared" si="144"/>
        <v>158.07559999999998</v>
      </c>
      <c r="P199" s="75">
        <f t="shared" si="144"/>
        <v>169.36559999999997</v>
      </c>
      <c r="Q199" s="75">
        <f t="shared" si="144"/>
        <v>180.65559999999996</v>
      </c>
      <c r="R199" s="75">
        <f t="shared" si="144"/>
        <v>191.94559999999996</v>
      </c>
      <c r="S199" s="75">
        <f t="shared" si="144"/>
        <v>203.23559999999995</v>
      </c>
      <c r="T199" s="75">
        <f t="shared" si="144"/>
        <v>214.52559999999994</v>
      </c>
      <c r="U199" s="75">
        <f t="shared" si="144"/>
        <v>225.81559999999993</v>
      </c>
      <c r="V199" s="75">
        <f>(U199+11.29)</f>
        <v>237.10559999999992</v>
      </c>
      <c r="W199" s="75">
        <f t="shared" ref="W199:BA199" si="145">(V199+11.29)</f>
        <v>248.39559999999992</v>
      </c>
      <c r="X199" s="75">
        <f t="shared" si="145"/>
        <v>259.68559999999991</v>
      </c>
      <c r="Y199" s="75">
        <f t="shared" si="145"/>
        <v>270.97559999999993</v>
      </c>
      <c r="Z199" s="75">
        <f t="shared" si="145"/>
        <v>282.26559999999995</v>
      </c>
      <c r="AA199" s="75">
        <f t="shared" si="145"/>
        <v>293.55559999999997</v>
      </c>
      <c r="AB199" s="75">
        <f t="shared" si="145"/>
        <v>304.84559999999999</v>
      </c>
      <c r="AC199" s="75">
        <f t="shared" si="145"/>
        <v>316.13560000000001</v>
      </c>
      <c r="AD199" s="75">
        <f t="shared" si="145"/>
        <v>327.42560000000003</v>
      </c>
      <c r="AE199" s="75">
        <f t="shared" si="145"/>
        <v>338.71560000000005</v>
      </c>
      <c r="AF199" s="75">
        <f t="shared" si="145"/>
        <v>350.00560000000007</v>
      </c>
      <c r="AG199" s="75">
        <f t="shared" si="145"/>
        <v>361.29560000000009</v>
      </c>
      <c r="AH199" s="75">
        <f t="shared" si="145"/>
        <v>372.58560000000011</v>
      </c>
      <c r="AI199" s="75">
        <f t="shared" si="145"/>
        <v>383.87560000000013</v>
      </c>
      <c r="AJ199" s="75">
        <f t="shared" si="145"/>
        <v>395.16560000000015</v>
      </c>
      <c r="AK199" s="75">
        <f t="shared" si="145"/>
        <v>406.45560000000017</v>
      </c>
      <c r="AL199" s="75">
        <f t="shared" si="145"/>
        <v>417.74560000000019</v>
      </c>
      <c r="AM199" s="75">
        <f t="shared" si="145"/>
        <v>429.03560000000022</v>
      </c>
      <c r="AN199" s="75">
        <f t="shared" si="145"/>
        <v>440.32560000000024</v>
      </c>
      <c r="AO199" s="75">
        <f t="shared" si="145"/>
        <v>451.61560000000026</v>
      </c>
      <c r="AP199" s="75">
        <f t="shared" si="145"/>
        <v>462.90560000000028</v>
      </c>
      <c r="AQ199" s="75">
        <f t="shared" si="145"/>
        <v>474.1956000000003</v>
      </c>
      <c r="AR199" s="75">
        <f t="shared" si="145"/>
        <v>485.48560000000032</v>
      </c>
      <c r="AS199" s="75">
        <f t="shared" si="145"/>
        <v>496.77560000000034</v>
      </c>
      <c r="AT199" s="75">
        <f t="shared" si="145"/>
        <v>508.06560000000036</v>
      </c>
      <c r="AU199" s="75">
        <f t="shared" si="145"/>
        <v>519.35560000000032</v>
      </c>
      <c r="AV199" s="75">
        <f t="shared" si="145"/>
        <v>530.64560000000029</v>
      </c>
      <c r="AW199" s="75">
        <f t="shared" si="145"/>
        <v>541.93560000000025</v>
      </c>
      <c r="AX199" s="75">
        <f t="shared" si="145"/>
        <v>553.22560000000021</v>
      </c>
      <c r="AY199" s="75">
        <f t="shared" si="145"/>
        <v>564.51560000000018</v>
      </c>
      <c r="AZ199" s="75">
        <f t="shared" si="145"/>
        <v>575.80560000000014</v>
      </c>
      <c r="BA199" s="75">
        <f t="shared" si="145"/>
        <v>587.0956000000001</v>
      </c>
    </row>
    <row r="200" spans="1:70" s="15" customFormat="1" ht="15.95" customHeight="1" outlineLevel="2" x14ac:dyDescent="0.3">
      <c r="A200" s="290">
        <v>28</v>
      </c>
      <c r="B200" s="171" t="s">
        <v>444</v>
      </c>
      <c r="C200" s="46" t="s">
        <v>385</v>
      </c>
      <c r="D200" s="157" t="s">
        <v>407</v>
      </c>
      <c r="E200" s="44" t="s">
        <v>43</v>
      </c>
      <c r="F200" s="42" t="s">
        <v>43</v>
      </c>
      <c r="G200" s="156" t="s">
        <v>30</v>
      </c>
      <c r="H200" s="46">
        <v>1.1990000000000001</v>
      </c>
      <c r="I200" s="220">
        <v>0.7</v>
      </c>
      <c r="J200" s="69">
        <v>28</v>
      </c>
      <c r="K200" s="238">
        <f t="shared" si="76"/>
        <v>23.500400000000003</v>
      </c>
      <c r="L200" s="69">
        <f>(K200+2.35)</f>
        <v>25.850400000000004</v>
      </c>
      <c r="M200" s="69">
        <f t="shared" ref="M200:U200" si="146">(L200+2.35)</f>
        <v>28.200400000000005</v>
      </c>
      <c r="N200" s="69">
        <f t="shared" si="146"/>
        <v>30.550400000000007</v>
      </c>
      <c r="O200" s="69">
        <f t="shared" si="146"/>
        <v>32.900400000000005</v>
      </c>
      <c r="P200" s="69">
        <f t="shared" si="146"/>
        <v>35.250400000000006</v>
      </c>
      <c r="Q200" s="69">
        <f t="shared" si="146"/>
        <v>37.600400000000008</v>
      </c>
      <c r="R200" s="69">
        <f t="shared" si="146"/>
        <v>39.950400000000009</v>
      </c>
      <c r="S200" s="69">
        <f t="shared" si="146"/>
        <v>42.30040000000001</v>
      </c>
      <c r="T200" s="69">
        <f t="shared" si="146"/>
        <v>44.650400000000012</v>
      </c>
      <c r="U200" s="69">
        <f t="shared" si="146"/>
        <v>47.000400000000013</v>
      </c>
      <c r="V200" s="69">
        <f>(U200+2.35)</f>
        <v>49.350400000000015</v>
      </c>
      <c r="W200" s="69">
        <f t="shared" ref="W200:AY200" si="147">(V200+2.35)</f>
        <v>51.700400000000016</v>
      </c>
      <c r="X200" s="69">
        <f t="shared" si="147"/>
        <v>54.050400000000018</v>
      </c>
      <c r="Y200" s="69">
        <f t="shared" si="147"/>
        <v>56.400400000000019</v>
      </c>
      <c r="Z200" s="69">
        <f t="shared" si="147"/>
        <v>58.75040000000002</v>
      </c>
      <c r="AA200" s="69">
        <f t="shared" si="147"/>
        <v>61.100400000000022</v>
      </c>
      <c r="AB200" s="69">
        <f t="shared" si="147"/>
        <v>63.450400000000023</v>
      </c>
      <c r="AC200" s="69">
        <f t="shared" si="147"/>
        <v>65.800400000000025</v>
      </c>
      <c r="AD200" s="69">
        <f t="shared" si="147"/>
        <v>68.150400000000019</v>
      </c>
      <c r="AE200" s="69">
        <f t="shared" si="147"/>
        <v>70.500400000000013</v>
      </c>
      <c r="AF200" s="69">
        <f t="shared" si="147"/>
        <v>72.850400000000008</v>
      </c>
      <c r="AG200" s="69">
        <f t="shared" si="147"/>
        <v>75.200400000000002</v>
      </c>
      <c r="AH200" s="69">
        <f t="shared" si="147"/>
        <v>77.550399999999996</v>
      </c>
      <c r="AI200" s="69">
        <f t="shared" si="147"/>
        <v>79.900399999999991</v>
      </c>
      <c r="AJ200" s="69">
        <f t="shared" si="147"/>
        <v>82.250399999999985</v>
      </c>
      <c r="AK200" s="69">
        <f t="shared" si="147"/>
        <v>84.600399999999979</v>
      </c>
      <c r="AL200" s="69">
        <f t="shared" si="147"/>
        <v>86.950399999999973</v>
      </c>
      <c r="AM200" s="69">
        <f t="shared" si="147"/>
        <v>89.300399999999968</v>
      </c>
      <c r="AN200" s="69">
        <f t="shared" si="147"/>
        <v>91.650399999999962</v>
      </c>
      <c r="AO200" s="69">
        <f t="shared" si="147"/>
        <v>94.000399999999956</v>
      </c>
      <c r="AP200" s="69">
        <f t="shared" si="147"/>
        <v>96.350399999999951</v>
      </c>
      <c r="AQ200" s="69">
        <f t="shared" si="147"/>
        <v>98.700399999999945</v>
      </c>
      <c r="AR200" s="69">
        <f t="shared" si="147"/>
        <v>101.05039999999994</v>
      </c>
      <c r="AS200" s="69">
        <f t="shared" si="147"/>
        <v>103.40039999999993</v>
      </c>
      <c r="AT200" s="69">
        <f t="shared" si="147"/>
        <v>105.75039999999993</v>
      </c>
      <c r="AU200" s="69">
        <f t="shared" si="147"/>
        <v>108.10039999999992</v>
      </c>
      <c r="AV200" s="69">
        <f t="shared" si="147"/>
        <v>110.45039999999992</v>
      </c>
      <c r="AW200" s="69">
        <f t="shared" si="147"/>
        <v>112.80039999999991</v>
      </c>
      <c r="AX200" s="69">
        <f t="shared" si="147"/>
        <v>115.15039999999991</v>
      </c>
      <c r="AY200" s="69">
        <f t="shared" si="147"/>
        <v>117.5003999999999</v>
      </c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</row>
    <row r="201" spans="1:70" s="96" customFormat="1" ht="15.95" customHeight="1" outlineLevel="2" x14ac:dyDescent="0.3">
      <c r="A201" s="290">
        <v>29</v>
      </c>
      <c r="B201" s="171" t="s">
        <v>444</v>
      </c>
      <c r="C201" s="46" t="s">
        <v>693</v>
      </c>
      <c r="D201" s="170" t="s">
        <v>24</v>
      </c>
      <c r="E201" s="44"/>
      <c r="F201" s="42" t="s">
        <v>43</v>
      </c>
      <c r="G201" s="156" t="s">
        <v>30</v>
      </c>
      <c r="H201" s="121">
        <v>7.96</v>
      </c>
      <c r="I201" s="220">
        <v>0.7</v>
      </c>
      <c r="J201" s="69">
        <v>28</v>
      </c>
      <c r="K201" s="238">
        <f t="shared" si="76"/>
        <v>156.01599999999999</v>
      </c>
      <c r="L201" s="69">
        <f>(K201+15.6)</f>
        <v>171.61599999999999</v>
      </c>
      <c r="M201" s="69">
        <f t="shared" ref="M201:U201" si="148">(L201+15.6)</f>
        <v>187.21599999999998</v>
      </c>
      <c r="N201" s="69">
        <f t="shared" si="148"/>
        <v>202.81599999999997</v>
      </c>
      <c r="O201" s="69">
        <f t="shared" si="148"/>
        <v>218.41599999999997</v>
      </c>
      <c r="P201" s="69">
        <f t="shared" si="148"/>
        <v>234.01599999999996</v>
      </c>
      <c r="Q201" s="69">
        <f t="shared" si="148"/>
        <v>249.61599999999996</v>
      </c>
      <c r="R201" s="69">
        <f t="shared" si="148"/>
        <v>265.21599999999995</v>
      </c>
      <c r="S201" s="69">
        <f t="shared" si="148"/>
        <v>280.81599999999997</v>
      </c>
      <c r="T201" s="69">
        <f t="shared" si="148"/>
        <v>296.416</v>
      </c>
      <c r="U201" s="69">
        <f t="shared" si="148"/>
        <v>312.01600000000002</v>
      </c>
      <c r="V201" s="69">
        <f>(U201+15.6)</f>
        <v>327.61600000000004</v>
      </c>
      <c r="W201" s="69">
        <f t="shared" ref="W201:BA201" si="149">(V201+15.6)</f>
        <v>343.21600000000007</v>
      </c>
      <c r="X201" s="69">
        <f t="shared" si="149"/>
        <v>358.81600000000009</v>
      </c>
      <c r="Y201" s="69">
        <f t="shared" si="149"/>
        <v>374.41600000000011</v>
      </c>
      <c r="Z201" s="69">
        <f t="shared" si="149"/>
        <v>390.01600000000013</v>
      </c>
      <c r="AA201" s="69">
        <f t="shared" si="149"/>
        <v>405.61600000000016</v>
      </c>
      <c r="AB201" s="69">
        <f t="shared" si="149"/>
        <v>421.21600000000018</v>
      </c>
      <c r="AC201" s="69">
        <f t="shared" si="149"/>
        <v>436.8160000000002</v>
      </c>
      <c r="AD201" s="69">
        <f t="shared" si="149"/>
        <v>452.41600000000022</v>
      </c>
      <c r="AE201" s="69">
        <f t="shared" si="149"/>
        <v>468.01600000000025</v>
      </c>
      <c r="AF201" s="69">
        <f t="shared" si="149"/>
        <v>483.61600000000027</v>
      </c>
      <c r="AG201" s="69">
        <f t="shared" si="149"/>
        <v>499.21600000000029</v>
      </c>
      <c r="AH201" s="69">
        <f t="shared" si="149"/>
        <v>514.81600000000026</v>
      </c>
      <c r="AI201" s="69">
        <f t="shared" si="149"/>
        <v>530.41600000000028</v>
      </c>
      <c r="AJ201" s="69">
        <f t="shared" si="149"/>
        <v>546.0160000000003</v>
      </c>
      <c r="AK201" s="69">
        <f t="shared" si="149"/>
        <v>561.61600000000033</v>
      </c>
      <c r="AL201" s="69">
        <f t="shared" si="149"/>
        <v>577.21600000000035</v>
      </c>
      <c r="AM201" s="69">
        <f t="shared" si="149"/>
        <v>592.81600000000037</v>
      </c>
      <c r="AN201" s="69">
        <f t="shared" si="149"/>
        <v>608.41600000000039</v>
      </c>
      <c r="AO201" s="69">
        <f t="shared" si="149"/>
        <v>624.01600000000042</v>
      </c>
      <c r="AP201" s="69">
        <f t="shared" si="149"/>
        <v>639.61600000000044</v>
      </c>
      <c r="AQ201" s="69">
        <f t="shared" si="149"/>
        <v>655.21600000000046</v>
      </c>
      <c r="AR201" s="69">
        <f t="shared" si="149"/>
        <v>670.81600000000049</v>
      </c>
      <c r="AS201" s="69">
        <f t="shared" si="149"/>
        <v>686.41600000000051</v>
      </c>
      <c r="AT201" s="69">
        <f t="shared" si="149"/>
        <v>702.01600000000053</v>
      </c>
      <c r="AU201" s="69">
        <f t="shared" si="149"/>
        <v>717.61600000000055</v>
      </c>
      <c r="AV201" s="69">
        <f t="shared" si="149"/>
        <v>733.21600000000058</v>
      </c>
      <c r="AW201" s="69">
        <f t="shared" si="149"/>
        <v>748.8160000000006</v>
      </c>
      <c r="AX201" s="69">
        <f t="shared" si="149"/>
        <v>764.41600000000062</v>
      </c>
      <c r="AY201" s="69">
        <f t="shared" si="149"/>
        <v>780.01600000000064</v>
      </c>
      <c r="AZ201" s="69">
        <f t="shared" si="149"/>
        <v>795.61600000000067</v>
      </c>
      <c r="BA201" s="69">
        <f t="shared" si="149"/>
        <v>811.21600000000069</v>
      </c>
    </row>
    <row r="202" spans="1:70" s="21" customFormat="1" ht="15.95" customHeight="1" outlineLevel="2" x14ac:dyDescent="0.3">
      <c r="A202" s="87">
        <v>30</v>
      </c>
      <c r="B202" s="189" t="s">
        <v>444</v>
      </c>
      <c r="C202" s="150" t="s">
        <v>694</v>
      </c>
      <c r="D202" s="186" t="s">
        <v>697</v>
      </c>
      <c r="E202" s="80"/>
      <c r="F202" s="76" t="s">
        <v>11</v>
      </c>
      <c r="G202" s="95" t="s">
        <v>30</v>
      </c>
      <c r="H202" s="150">
        <v>3.8149999999999999</v>
      </c>
      <c r="I202" s="90">
        <v>1.2</v>
      </c>
      <c r="J202" s="75">
        <v>28</v>
      </c>
      <c r="K202" s="306">
        <f t="shared" si="76"/>
        <v>128.18399999999997</v>
      </c>
      <c r="L202" s="75">
        <f>(K202+12.82)</f>
        <v>141.00399999999996</v>
      </c>
      <c r="M202" s="75">
        <f t="shared" ref="M202:U202" si="150">(L202+12.82)</f>
        <v>153.82399999999996</v>
      </c>
      <c r="N202" s="75">
        <f t="shared" si="150"/>
        <v>166.64399999999995</v>
      </c>
      <c r="O202" s="75">
        <f t="shared" si="150"/>
        <v>179.46399999999994</v>
      </c>
      <c r="P202" s="75">
        <f t="shared" si="150"/>
        <v>192.28399999999993</v>
      </c>
      <c r="Q202" s="75">
        <f t="shared" si="150"/>
        <v>205.10399999999993</v>
      </c>
      <c r="R202" s="75">
        <f t="shared" si="150"/>
        <v>217.92399999999992</v>
      </c>
      <c r="S202" s="75">
        <f t="shared" si="150"/>
        <v>230.74399999999991</v>
      </c>
      <c r="T202" s="75">
        <f t="shared" si="150"/>
        <v>243.56399999999991</v>
      </c>
      <c r="U202" s="75">
        <f t="shared" si="150"/>
        <v>256.3839999999999</v>
      </c>
      <c r="V202" s="75">
        <f>(U202+12.82)</f>
        <v>269.20399999999989</v>
      </c>
      <c r="W202" s="75">
        <f t="shared" ref="W202:AH202" si="151">(V202+12.82)</f>
        <v>282.02399999999989</v>
      </c>
      <c r="X202" s="75">
        <f t="shared" si="151"/>
        <v>294.84399999999988</v>
      </c>
      <c r="Y202" s="75">
        <f t="shared" si="151"/>
        <v>307.66399999999987</v>
      </c>
      <c r="Z202" s="75">
        <f t="shared" si="151"/>
        <v>320.48399999999987</v>
      </c>
      <c r="AA202" s="75">
        <f t="shared" si="151"/>
        <v>333.30399999999986</v>
      </c>
      <c r="AB202" s="75">
        <f t="shared" si="151"/>
        <v>346.12399999999985</v>
      </c>
      <c r="AC202" s="75">
        <f t="shared" si="151"/>
        <v>358.94399999999985</v>
      </c>
      <c r="AD202" s="75">
        <f t="shared" si="151"/>
        <v>371.76399999999984</v>
      </c>
      <c r="AE202" s="75">
        <f t="shared" si="151"/>
        <v>384.58399999999983</v>
      </c>
      <c r="AF202" s="75">
        <f t="shared" si="151"/>
        <v>397.40399999999983</v>
      </c>
      <c r="AG202" s="75">
        <f t="shared" si="151"/>
        <v>410.22399999999982</v>
      </c>
      <c r="AH202" s="75">
        <f t="shared" si="151"/>
        <v>423.04399999999981</v>
      </c>
    </row>
    <row r="203" spans="1:70" s="96" customFormat="1" ht="15.95" customHeight="1" outlineLevel="2" x14ac:dyDescent="0.3">
      <c r="A203" s="290">
        <v>31</v>
      </c>
      <c r="B203" s="171" t="s">
        <v>444</v>
      </c>
      <c r="C203" s="46" t="s">
        <v>695</v>
      </c>
      <c r="D203" s="157" t="s">
        <v>698</v>
      </c>
      <c r="E203" s="44"/>
      <c r="F203" s="287" t="s">
        <v>17</v>
      </c>
      <c r="G203" s="209" t="s">
        <v>36</v>
      </c>
      <c r="H203" s="46">
        <v>10.061999999999999</v>
      </c>
      <c r="I203" s="55">
        <v>1.2</v>
      </c>
      <c r="J203" s="69">
        <v>28</v>
      </c>
      <c r="K203" s="238">
        <f t="shared" si="76"/>
        <v>338.08319999999998</v>
      </c>
      <c r="L203" s="69">
        <f>(K203+33.81)</f>
        <v>371.89319999999998</v>
      </c>
      <c r="M203" s="69">
        <f t="shared" ref="M203:U203" si="152">(L203+33.81)</f>
        <v>405.70319999999998</v>
      </c>
      <c r="N203" s="69">
        <f t="shared" si="152"/>
        <v>439.51319999999998</v>
      </c>
      <c r="O203" s="69">
        <f t="shared" si="152"/>
        <v>473.32319999999999</v>
      </c>
      <c r="P203" s="69">
        <f t="shared" si="152"/>
        <v>507.13319999999999</v>
      </c>
      <c r="Q203" s="69">
        <f t="shared" si="152"/>
        <v>540.94319999999993</v>
      </c>
      <c r="R203" s="69">
        <f t="shared" si="152"/>
        <v>574.75319999999988</v>
      </c>
      <c r="S203" s="69">
        <f t="shared" si="152"/>
        <v>608.56319999999982</v>
      </c>
      <c r="T203" s="69">
        <f t="shared" si="152"/>
        <v>642.37319999999977</v>
      </c>
      <c r="U203" s="69">
        <f t="shared" si="152"/>
        <v>676.18319999999972</v>
      </c>
      <c r="V203" s="69">
        <f>(U203+33.81)</f>
        <v>709.99319999999966</v>
      </c>
      <c r="W203" s="69">
        <f t="shared" ref="W203:AH203" si="153">(V203+33.81)</f>
        <v>743.80319999999961</v>
      </c>
      <c r="X203" s="69">
        <f t="shared" si="153"/>
        <v>777.61319999999955</v>
      </c>
      <c r="Y203" s="69">
        <f t="shared" si="153"/>
        <v>811.4231999999995</v>
      </c>
      <c r="Z203" s="69">
        <f t="shared" si="153"/>
        <v>845.23319999999944</v>
      </c>
      <c r="AA203" s="69">
        <f t="shared" si="153"/>
        <v>879.04319999999939</v>
      </c>
      <c r="AB203" s="69">
        <f t="shared" si="153"/>
        <v>912.85319999999933</v>
      </c>
      <c r="AC203" s="69">
        <f t="shared" si="153"/>
        <v>946.66319999999928</v>
      </c>
      <c r="AD203" s="69">
        <f t="shared" si="153"/>
        <v>980.47319999999922</v>
      </c>
      <c r="AE203" s="69">
        <f t="shared" si="153"/>
        <v>1014.2831999999992</v>
      </c>
      <c r="AF203" s="69">
        <f t="shared" si="153"/>
        <v>1048.0931999999991</v>
      </c>
      <c r="AG203" s="69">
        <f t="shared" si="153"/>
        <v>1081.9031999999991</v>
      </c>
      <c r="AH203" s="69">
        <f t="shared" si="153"/>
        <v>1115.713199999999</v>
      </c>
    </row>
    <row r="204" spans="1:70" s="96" customFormat="1" ht="15.95" customHeight="1" outlineLevel="2" x14ac:dyDescent="0.3">
      <c r="A204" s="290">
        <v>32</v>
      </c>
      <c r="B204" s="171" t="s">
        <v>444</v>
      </c>
      <c r="C204" s="46" t="s">
        <v>707</v>
      </c>
      <c r="D204" s="157" t="s">
        <v>699</v>
      </c>
      <c r="E204" s="44"/>
      <c r="F204" s="288" t="s">
        <v>19</v>
      </c>
      <c r="G204" s="209" t="s">
        <v>36</v>
      </c>
      <c r="H204" s="46">
        <v>7.4560000000000004</v>
      </c>
      <c r="I204" s="220">
        <v>0.7</v>
      </c>
      <c r="J204" s="69">
        <v>28</v>
      </c>
      <c r="K204" s="238">
        <f t="shared" si="76"/>
        <v>146.13759999999999</v>
      </c>
      <c r="L204" s="69">
        <f>(K204+14.61)</f>
        <v>160.74759999999998</v>
      </c>
      <c r="M204" s="69">
        <f t="shared" ref="M204:U204" si="154">(L204+14.61)</f>
        <v>175.35759999999999</v>
      </c>
      <c r="N204" s="69">
        <f t="shared" si="154"/>
        <v>189.9676</v>
      </c>
      <c r="O204" s="69">
        <f t="shared" si="154"/>
        <v>204.57760000000002</v>
      </c>
      <c r="P204" s="69">
        <f t="shared" si="154"/>
        <v>219.18760000000003</v>
      </c>
      <c r="Q204" s="69">
        <f t="shared" si="154"/>
        <v>233.79760000000005</v>
      </c>
      <c r="R204" s="69">
        <f t="shared" si="154"/>
        <v>248.40760000000006</v>
      </c>
      <c r="S204" s="69">
        <f t="shared" si="154"/>
        <v>263.01760000000007</v>
      </c>
      <c r="T204" s="69">
        <f t="shared" si="154"/>
        <v>277.62760000000009</v>
      </c>
      <c r="U204" s="69">
        <f t="shared" si="154"/>
        <v>292.2376000000001</v>
      </c>
      <c r="V204" s="69">
        <f>(U204+14.61)</f>
        <v>306.84760000000011</v>
      </c>
      <c r="W204" s="69">
        <f t="shared" ref="W204:BA204" si="155">(V204+14.61)</f>
        <v>321.45760000000013</v>
      </c>
      <c r="X204" s="69">
        <f t="shared" si="155"/>
        <v>336.06760000000014</v>
      </c>
      <c r="Y204" s="69">
        <f t="shared" si="155"/>
        <v>350.67760000000015</v>
      </c>
      <c r="Z204" s="69">
        <f t="shared" si="155"/>
        <v>365.28760000000017</v>
      </c>
      <c r="AA204" s="69">
        <f t="shared" si="155"/>
        <v>379.89760000000018</v>
      </c>
      <c r="AB204" s="69">
        <f t="shared" si="155"/>
        <v>394.5076000000002</v>
      </c>
      <c r="AC204" s="69">
        <f t="shared" si="155"/>
        <v>409.11760000000021</v>
      </c>
      <c r="AD204" s="69">
        <f t="shared" si="155"/>
        <v>423.72760000000022</v>
      </c>
      <c r="AE204" s="69">
        <f t="shared" si="155"/>
        <v>438.33760000000024</v>
      </c>
      <c r="AF204" s="69">
        <f t="shared" si="155"/>
        <v>452.94760000000025</v>
      </c>
      <c r="AG204" s="69">
        <f t="shared" si="155"/>
        <v>467.55760000000026</v>
      </c>
      <c r="AH204" s="69">
        <f t="shared" si="155"/>
        <v>482.16760000000028</v>
      </c>
      <c r="AI204" s="69">
        <f t="shared" si="155"/>
        <v>496.77760000000029</v>
      </c>
      <c r="AJ204" s="69">
        <f t="shared" si="155"/>
        <v>511.3876000000003</v>
      </c>
      <c r="AK204" s="69">
        <f t="shared" si="155"/>
        <v>525.99760000000026</v>
      </c>
      <c r="AL204" s="69">
        <f t="shared" si="155"/>
        <v>540.60760000000028</v>
      </c>
      <c r="AM204" s="69">
        <f t="shared" si="155"/>
        <v>555.21760000000029</v>
      </c>
      <c r="AN204" s="69">
        <f t="shared" si="155"/>
        <v>569.8276000000003</v>
      </c>
      <c r="AO204" s="69">
        <f t="shared" si="155"/>
        <v>584.43760000000032</v>
      </c>
      <c r="AP204" s="69">
        <f t="shared" si="155"/>
        <v>599.04760000000033</v>
      </c>
      <c r="AQ204" s="69">
        <f t="shared" si="155"/>
        <v>613.65760000000034</v>
      </c>
      <c r="AR204" s="69">
        <f t="shared" si="155"/>
        <v>628.26760000000036</v>
      </c>
      <c r="AS204" s="69">
        <f t="shared" si="155"/>
        <v>642.87760000000037</v>
      </c>
      <c r="AT204" s="69">
        <f t="shared" si="155"/>
        <v>657.48760000000038</v>
      </c>
      <c r="AU204" s="69">
        <f t="shared" si="155"/>
        <v>672.0976000000004</v>
      </c>
      <c r="AV204" s="69">
        <f t="shared" si="155"/>
        <v>686.70760000000041</v>
      </c>
      <c r="AW204" s="69">
        <f t="shared" si="155"/>
        <v>701.31760000000043</v>
      </c>
      <c r="AX204" s="69">
        <f t="shared" si="155"/>
        <v>715.92760000000044</v>
      </c>
      <c r="AY204" s="69">
        <f t="shared" si="155"/>
        <v>730.53760000000045</v>
      </c>
      <c r="AZ204" s="69">
        <f t="shared" si="155"/>
        <v>745.14760000000047</v>
      </c>
      <c r="BA204" s="69">
        <f t="shared" si="155"/>
        <v>759.75760000000048</v>
      </c>
    </row>
    <row r="205" spans="1:70" s="96" customFormat="1" ht="15.95" customHeight="1" outlineLevel="2" x14ac:dyDescent="0.3">
      <c r="A205" s="290">
        <v>33</v>
      </c>
      <c r="B205" s="171" t="s">
        <v>444</v>
      </c>
      <c r="C205" s="46" t="s">
        <v>708</v>
      </c>
      <c r="D205" s="157" t="s">
        <v>699</v>
      </c>
      <c r="E205" s="44"/>
      <c r="F205" s="288" t="s">
        <v>19</v>
      </c>
      <c r="G205" s="156" t="s">
        <v>30</v>
      </c>
      <c r="H205" s="46">
        <v>4.9210000000000003</v>
      </c>
      <c r="I205" s="220">
        <v>0.7</v>
      </c>
      <c r="J205" s="69">
        <v>28</v>
      </c>
      <c r="K205" s="238">
        <f t="shared" si="76"/>
        <v>96.451599999999999</v>
      </c>
      <c r="L205" s="69">
        <f>(K205+9.65)</f>
        <v>106.1016</v>
      </c>
      <c r="M205" s="69">
        <f t="shared" ref="M205:U205" si="156">(L205+9.65)</f>
        <v>115.75160000000001</v>
      </c>
      <c r="N205" s="69">
        <f t="shared" si="156"/>
        <v>125.40160000000002</v>
      </c>
      <c r="O205" s="69">
        <f t="shared" si="156"/>
        <v>135.05160000000001</v>
      </c>
      <c r="P205" s="69">
        <f t="shared" si="156"/>
        <v>144.70160000000001</v>
      </c>
      <c r="Q205" s="69">
        <f t="shared" si="156"/>
        <v>154.35160000000002</v>
      </c>
      <c r="R205" s="69">
        <f t="shared" si="156"/>
        <v>164.00160000000002</v>
      </c>
      <c r="S205" s="69">
        <f t="shared" si="156"/>
        <v>173.65160000000003</v>
      </c>
      <c r="T205" s="69">
        <f t="shared" si="156"/>
        <v>183.30160000000004</v>
      </c>
      <c r="U205" s="69">
        <f t="shared" si="156"/>
        <v>192.95160000000004</v>
      </c>
      <c r="V205" s="69">
        <f>(U205+9.65)</f>
        <v>202.60160000000005</v>
      </c>
      <c r="W205" s="69">
        <f t="shared" ref="W205:AZ205" si="157">(V205+9.65)</f>
        <v>212.25160000000005</v>
      </c>
      <c r="X205" s="69">
        <f t="shared" si="157"/>
        <v>221.90160000000006</v>
      </c>
      <c r="Y205" s="69">
        <f t="shared" si="157"/>
        <v>231.55160000000006</v>
      </c>
      <c r="Z205" s="69">
        <f t="shared" si="157"/>
        <v>241.20160000000007</v>
      </c>
      <c r="AA205" s="69">
        <f t="shared" si="157"/>
        <v>250.85160000000008</v>
      </c>
      <c r="AB205" s="69">
        <f t="shared" si="157"/>
        <v>260.50160000000005</v>
      </c>
      <c r="AC205" s="69">
        <f t="shared" si="157"/>
        <v>270.15160000000003</v>
      </c>
      <c r="AD205" s="69">
        <f t="shared" si="157"/>
        <v>279.80160000000001</v>
      </c>
      <c r="AE205" s="69">
        <f t="shared" si="157"/>
        <v>289.45159999999998</v>
      </c>
      <c r="AF205" s="69">
        <f t="shared" si="157"/>
        <v>299.10159999999996</v>
      </c>
      <c r="AG205" s="69">
        <f t="shared" si="157"/>
        <v>308.75159999999994</v>
      </c>
      <c r="AH205" s="69">
        <f t="shared" si="157"/>
        <v>318.40159999999992</v>
      </c>
      <c r="AI205" s="69">
        <f t="shared" si="157"/>
        <v>328.05159999999989</v>
      </c>
      <c r="AJ205" s="69">
        <f t="shared" si="157"/>
        <v>337.70159999999987</v>
      </c>
      <c r="AK205" s="69">
        <f t="shared" si="157"/>
        <v>347.35159999999985</v>
      </c>
      <c r="AL205" s="69">
        <f t="shared" si="157"/>
        <v>357.00159999999983</v>
      </c>
      <c r="AM205" s="69">
        <f t="shared" si="157"/>
        <v>366.6515999999998</v>
      </c>
      <c r="AN205" s="69">
        <f t="shared" si="157"/>
        <v>376.30159999999978</v>
      </c>
      <c r="AO205" s="69">
        <f t="shared" si="157"/>
        <v>385.95159999999976</v>
      </c>
      <c r="AP205" s="69">
        <f t="shared" si="157"/>
        <v>395.60159999999973</v>
      </c>
      <c r="AQ205" s="69">
        <f t="shared" si="157"/>
        <v>405.25159999999971</v>
      </c>
      <c r="AR205" s="69">
        <f t="shared" si="157"/>
        <v>414.90159999999969</v>
      </c>
      <c r="AS205" s="69">
        <f t="shared" si="157"/>
        <v>424.55159999999967</v>
      </c>
      <c r="AT205" s="69">
        <f t="shared" si="157"/>
        <v>434.20159999999964</v>
      </c>
      <c r="AU205" s="69">
        <f t="shared" si="157"/>
        <v>443.85159999999962</v>
      </c>
      <c r="AV205" s="69">
        <f t="shared" si="157"/>
        <v>453.5015999999996</v>
      </c>
      <c r="AW205" s="69">
        <f t="shared" si="157"/>
        <v>463.15159999999958</v>
      </c>
      <c r="AX205" s="69">
        <f t="shared" si="157"/>
        <v>472.80159999999955</v>
      </c>
      <c r="AY205" s="69">
        <f t="shared" si="157"/>
        <v>482.45159999999953</v>
      </c>
      <c r="AZ205" s="69">
        <f t="shared" si="157"/>
        <v>492.10159999999951</v>
      </c>
    </row>
    <row r="206" spans="1:70" s="96" customFormat="1" ht="15.95" customHeight="1" outlineLevel="2" x14ac:dyDescent="0.3">
      <c r="A206" s="290">
        <v>34</v>
      </c>
      <c r="B206" s="171" t="s">
        <v>444</v>
      </c>
      <c r="C206" s="46" t="s">
        <v>709</v>
      </c>
      <c r="D206" s="157" t="s">
        <v>699</v>
      </c>
      <c r="E206" s="44"/>
      <c r="F206" s="288" t="s">
        <v>19</v>
      </c>
      <c r="G206" s="156" t="s">
        <v>30</v>
      </c>
      <c r="H206" s="46">
        <v>8.3620000000000001</v>
      </c>
      <c r="I206" s="220">
        <v>0.7</v>
      </c>
      <c r="J206" s="69">
        <v>28</v>
      </c>
      <c r="K206" s="238">
        <f t="shared" si="76"/>
        <v>163.89519999999999</v>
      </c>
      <c r="L206" s="69">
        <f>(K206+16.39)</f>
        <v>180.28519999999997</v>
      </c>
      <c r="M206" s="69">
        <f t="shared" ref="M206:U206" si="158">(L206+16.39)</f>
        <v>196.67519999999996</v>
      </c>
      <c r="N206" s="69">
        <f t="shared" si="158"/>
        <v>213.06519999999995</v>
      </c>
      <c r="O206" s="69">
        <f t="shared" si="158"/>
        <v>229.45519999999993</v>
      </c>
      <c r="P206" s="69">
        <f t="shared" si="158"/>
        <v>245.84519999999992</v>
      </c>
      <c r="Q206" s="69">
        <f t="shared" si="158"/>
        <v>262.23519999999991</v>
      </c>
      <c r="R206" s="69">
        <f t="shared" si="158"/>
        <v>278.62519999999989</v>
      </c>
      <c r="S206" s="69">
        <f t="shared" si="158"/>
        <v>295.01519999999988</v>
      </c>
      <c r="T206" s="69">
        <f t="shared" si="158"/>
        <v>311.40519999999987</v>
      </c>
      <c r="U206" s="69">
        <f t="shared" si="158"/>
        <v>327.79519999999985</v>
      </c>
      <c r="V206" s="69">
        <f>(U206+16.39)</f>
        <v>344.18519999999984</v>
      </c>
      <c r="W206" s="69">
        <f t="shared" ref="W206:BA206" si="159">(V206+16.39)</f>
        <v>360.57519999999982</v>
      </c>
      <c r="X206" s="69">
        <f t="shared" si="159"/>
        <v>376.96519999999981</v>
      </c>
      <c r="Y206" s="69">
        <f t="shared" si="159"/>
        <v>393.3551999999998</v>
      </c>
      <c r="Z206" s="69">
        <f t="shared" si="159"/>
        <v>409.74519999999978</v>
      </c>
      <c r="AA206" s="69">
        <f t="shared" si="159"/>
        <v>426.13519999999977</v>
      </c>
      <c r="AB206" s="69">
        <f t="shared" si="159"/>
        <v>442.52519999999976</v>
      </c>
      <c r="AC206" s="69">
        <f t="shared" si="159"/>
        <v>458.91519999999974</v>
      </c>
      <c r="AD206" s="69">
        <f t="shared" si="159"/>
        <v>475.30519999999973</v>
      </c>
      <c r="AE206" s="69">
        <f t="shared" si="159"/>
        <v>491.69519999999972</v>
      </c>
      <c r="AF206" s="69">
        <f t="shared" si="159"/>
        <v>508.0851999999997</v>
      </c>
      <c r="AG206" s="69">
        <f t="shared" si="159"/>
        <v>524.47519999999975</v>
      </c>
      <c r="AH206" s="69">
        <f t="shared" si="159"/>
        <v>540.86519999999973</v>
      </c>
      <c r="AI206" s="69">
        <f t="shared" si="159"/>
        <v>557.25519999999972</v>
      </c>
      <c r="AJ206" s="69">
        <f t="shared" si="159"/>
        <v>573.6451999999997</v>
      </c>
      <c r="AK206" s="69">
        <f t="shared" si="159"/>
        <v>590.03519999999969</v>
      </c>
      <c r="AL206" s="69">
        <f t="shared" si="159"/>
        <v>606.42519999999968</v>
      </c>
      <c r="AM206" s="69">
        <f t="shared" si="159"/>
        <v>622.81519999999966</v>
      </c>
      <c r="AN206" s="69">
        <f t="shared" si="159"/>
        <v>639.20519999999965</v>
      </c>
      <c r="AO206" s="69">
        <f t="shared" si="159"/>
        <v>655.59519999999964</v>
      </c>
      <c r="AP206" s="69">
        <f t="shared" si="159"/>
        <v>671.98519999999962</v>
      </c>
      <c r="AQ206" s="69">
        <f t="shared" si="159"/>
        <v>688.37519999999961</v>
      </c>
      <c r="AR206" s="69">
        <f t="shared" si="159"/>
        <v>704.7651999999996</v>
      </c>
      <c r="AS206" s="69">
        <f t="shared" si="159"/>
        <v>721.15519999999958</v>
      </c>
      <c r="AT206" s="69">
        <f t="shared" si="159"/>
        <v>737.54519999999957</v>
      </c>
      <c r="AU206" s="69">
        <f t="shared" si="159"/>
        <v>753.93519999999955</v>
      </c>
      <c r="AV206" s="69">
        <f t="shared" si="159"/>
        <v>770.32519999999954</v>
      </c>
      <c r="AW206" s="69">
        <f t="shared" si="159"/>
        <v>786.71519999999953</v>
      </c>
      <c r="AX206" s="69">
        <f t="shared" si="159"/>
        <v>803.10519999999951</v>
      </c>
      <c r="AY206" s="69">
        <f t="shared" si="159"/>
        <v>819.4951999999995</v>
      </c>
      <c r="AZ206" s="69">
        <f t="shared" si="159"/>
        <v>835.88519999999949</v>
      </c>
      <c r="BA206" s="69">
        <f t="shared" si="159"/>
        <v>852.27519999999947</v>
      </c>
    </row>
    <row r="207" spans="1:70" s="96" customFormat="1" ht="15.95" customHeight="1" outlineLevel="2" x14ac:dyDescent="0.3">
      <c r="A207" s="290">
        <v>35</v>
      </c>
      <c r="B207" s="171" t="s">
        <v>444</v>
      </c>
      <c r="C207" s="46" t="s">
        <v>710</v>
      </c>
      <c r="D207" s="157" t="s">
        <v>700</v>
      </c>
      <c r="E207" s="44"/>
      <c r="F207" s="288" t="s">
        <v>11</v>
      </c>
      <c r="G207" s="209" t="s">
        <v>36</v>
      </c>
      <c r="H207" s="46">
        <v>4.9989999999999997</v>
      </c>
      <c r="I207" s="55">
        <v>1.2</v>
      </c>
      <c r="J207" s="69">
        <v>28</v>
      </c>
      <c r="K207" s="238">
        <f t="shared" si="76"/>
        <v>167.96639999999996</v>
      </c>
      <c r="L207" s="69">
        <f>(K207+16.8)</f>
        <v>184.76639999999998</v>
      </c>
      <c r="M207" s="69">
        <f t="shared" ref="M207:U207" si="160">(L207+16.8)</f>
        <v>201.56639999999999</v>
      </c>
      <c r="N207" s="69">
        <f t="shared" si="160"/>
        <v>218.3664</v>
      </c>
      <c r="O207" s="69">
        <f t="shared" si="160"/>
        <v>235.16640000000001</v>
      </c>
      <c r="P207" s="69">
        <f t="shared" si="160"/>
        <v>251.96640000000002</v>
      </c>
      <c r="Q207" s="69">
        <f t="shared" si="160"/>
        <v>268.76640000000003</v>
      </c>
      <c r="R207" s="69">
        <f t="shared" si="160"/>
        <v>285.56640000000004</v>
      </c>
      <c r="S207" s="69">
        <f t="shared" si="160"/>
        <v>302.36640000000006</v>
      </c>
      <c r="T207" s="69">
        <f t="shared" si="160"/>
        <v>319.16640000000007</v>
      </c>
      <c r="U207" s="69">
        <f t="shared" si="160"/>
        <v>335.96640000000008</v>
      </c>
      <c r="V207" s="69">
        <f>(U207+16.8)</f>
        <v>352.76640000000009</v>
      </c>
      <c r="W207" s="69">
        <f t="shared" ref="W207:AF207" si="161">(V207+16.8)</f>
        <v>369.5664000000001</v>
      </c>
      <c r="X207" s="69">
        <f t="shared" si="161"/>
        <v>386.36640000000011</v>
      </c>
      <c r="Y207" s="69">
        <f t="shared" si="161"/>
        <v>403.16640000000012</v>
      </c>
      <c r="Z207" s="69">
        <f t="shared" si="161"/>
        <v>419.96640000000014</v>
      </c>
      <c r="AA207" s="69">
        <f t="shared" si="161"/>
        <v>436.76640000000015</v>
      </c>
      <c r="AB207" s="69">
        <f t="shared" si="161"/>
        <v>453.56640000000016</v>
      </c>
      <c r="AC207" s="69">
        <f t="shared" si="161"/>
        <v>470.36640000000017</v>
      </c>
      <c r="AD207" s="69">
        <f t="shared" si="161"/>
        <v>487.16640000000018</v>
      </c>
      <c r="AE207" s="69">
        <f t="shared" si="161"/>
        <v>503.96640000000019</v>
      </c>
      <c r="AF207" s="69">
        <f t="shared" si="161"/>
        <v>520.7664000000002</v>
      </c>
      <c r="AG207" s="69"/>
      <c r="AH207" s="9"/>
    </row>
    <row r="208" spans="1:70" s="96" customFormat="1" ht="15.95" customHeight="1" outlineLevel="2" x14ac:dyDescent="0.3">
      <c r="A208" s="290">
        <v>36</v>
      </c>
      <c r="B208" s="171" t="s">
        <v>444</v>
      </c>
      <c r="C208" s="46" t="s">
        <v>711</v>
      </c>
      <c r="D208" s="157" t="s">
        <v>32</v>
      </c>
      <c r="E208" s="44"/>
      <c r="F208" s="288" t="s">
        <v>19</v>
      </c>
      <c r="G208" s="209" t="s">
        <v>36</v>
      </c>
      <c r="H208" s="46">
        <v>19.939</v>
      </c>
      <c r="I208" s="55">
        <v>1.2</v>
      </c>
      <c r="J208" s="69">
        <v>28</v>
      </c>
      <c r="K208" s="238">
        <f t="shared" si="76"/>
        <v>669.95039999999995</v>
      </c>
      <c r="L208" s="69">
        <f>(K208+67)</f>
        <v>736.95039999999995</v>
      </c>
      <c r="M208" s="69">
        <f t="shared" ref="M208:U208" si="162">(L208+67)</f>
        <v>803.95039999999995</v>
      </c>
      <c r="N208" s="69">
        <f t="shared" si="162"/>
        <v>870.95039999999995</v>
      </c>
      <c r="O208" s="69">
        <f t="shared" si="162"/>
        <v>937.95039999999995</v>
      </c>
      <c r="P208" s="69">
        <f t="shared" si="162"/>
        <v>1004.9503999999999</v>
      </c>
      <c r="Q208" s="69">
        <f t="shared" si="162"/>
        <v>1071.9503999999999</v>
      </c>
      <c r="R208" s="69">
        <f t="shared" si="162"/>
        <v>1138.9503999999999</v>
      </c>
      <c r="S208" s="69">
        <f t="shared" si="162"/>
        <v>1205.9503999999999</v>
      </c>
      <c r="T208" s="69">
        <f t="shared" si="162"/>
        <v>1272.9503999999999</v>
      </c>
      <c r="U208" s="69">
        <f t="shared" si="162"/>
        <v>1339.9503999999999</v>
      </c>
      <c r="V208" s="69">
        <f>(U208+67)</f>
        <v>1406.9503999999999</v>
      </c>
      <c r="W208" s="69">
        <f t="shared" ref="W208:AI208" si="163">(V208+67)</f>
        <v>1473.9503999999999</v>
      </c>
      <c r="X208" s="69">
        <f t="shared" si="163"/>
        <v>1540.9503999999999</v>
      </c>
      <c r="Y208" s="69">
        <f t="shared" si="163"/>
        <v>1607.9503999999999</v>
      </c>
      <c r="Z208" s="69">
        <f t="shared" si="163"/>
        <v>1674.9503999999999</v>
      </c>
      <c r="AA208" s="69">
        <f t="shared" si="163"/>
        <v>1741.9503999999999</v>
      </c>
      <c r="AB208" s="69">
        <f t="shared" si="163"/>
        <v>1808.9503999999999</v>
      </c>
      <c r="AC208" s="69">
        <f t="shared" si="163"/>
        <v>1875.9503999999999</v>
      </c>
      <c r="AD208" s="69">
        <f t="shared" si="163"/>
        <v>1942.9503999999999</v>
      </c>
      <c r="AE208" s="69">
        <f t="shared" si="163"/>
        <v>2009.9503999999999</v>
      </c>
      <c r="AF208" s="69">
        <f t="shared" si="163"/>
        <v>2076.9503999999997</v>
      </c>
      <c r="AG208" s="69">
        <f t="shared" si="163"/>
        <v>2143.9503999999997</v>
      </c>
      <c r="AH208" s="69">
        <f t="shared" si="163"/>
        <v>2210.9503999999997</v>
      </c>
      <c r="AI208" s="69">
        <f t="shared" si="163"/>
        <v>2277.9503999999997</v>
      </c>
      <c r="AJ208" s="69"/>
      <c r="AK208" s="69"/>
      <c r="AL208" s="69"/>
      <c r="AM208" s="69"/>
      <c r="AN208" s="69"/>
      <c r="AO208" s="69"/>
    </row>
    <row r="209" spans="1:70" s="96" customFormat="1" ht="15.95" customHeight="1" outlineLevel="2" x14ac:dyDescent="0.3">
      <c r="A209" s="290">
        <v>37</v>
      </c>
      <c r="B209" s="171" t="s">
        <v>444</v>
      </c>
      <c r="C209" s="46" t="s">
        <v>712</v>
      </c>
      <c r="D209" s="157" t="s">
        <v>32</v>
      </c>
      <c r="E209" s="44"/>
      <c r="F209" s="287" t="s">
        <v>17</v>
      </c>
      <c r="G209" s="209" t="s">
        <v>36</v>
      </c>
      <c r="H209" s="46">
        <v>2.5459999999999998</v>
      </c>
      <c r="I209" s="55">
        <v>1.2</v>
      </c>
      <c r="J209" s="69">
        <v>28</v>
      </c>
      <c r="K209" s="238">
        <f t="shared" si="76"/>
        <v>85.545599999999993</v>
      </c>
      <c r="L209" s="69">
        <f>(K209+8.56)</f>
        <v>94.105599999999995</v>
      </c>
      <c r="M209" s="69">
        <f t="shared" ref="M209:U209" si="164">(L209+8.56)</f>
        <v>102.6656</v>
      </c>
      <c r="N209" s="69">
        <f t="shared" si="164"/>
        <v>111.2256</v>
      </c>
      <c r="O209" s="69">
        <f t="shared" si="164"/>
        <v>119.7856</v>
      </c>
      <c r="P209" s="69">
        <f t="shared" si="164"/>
        <v>128.34559999999999</v>
      </c>
      <c r="Q209" s="69">
        <f t="shared" si="164"/>
        <v>136.90559999999999</v>
      </c>
      <c r="R209" s="69">
        <f t="shared" si="164"/>
        <v>145.46559999999999</v>
      </c>
      <c r="S209" s="69">
        <f t="shared" si="164"/>
        <v>154.0256</v>
      </c>
      <c r="T209" s="69">
        <f t="shared" si="164"/>
        <v>162.5856</v>
      </c>
      <c r="U209" s="69">
        <f t="shared" si="164"/>
        <v>171.1456</v>
      </c>
      <c r="V209" s="69">
        <f>(U209+8.56)</f>
        <v>179.7056</v>
      </c>
      <c r="W209" s="69">
        <f t="shared" ref="W209:AH209" si="165">(V209+8.56)</f>
        <v>188.26560000000001</v>
      </c>
      <c r="X209" s="69">
        <f t="shared" si="165"/>
        <v>196.82560000000001</v>
      </c>
      <c r="Y209" s="69">
        <f t="shared" si="165"/>
        <v>205.38560000000001</v>
      </c>
      <c r="Z209" s="69">
        <f t="shared" si="165"/>
        <v>213.94560000000001</v>
      </c>
      <c r="AA209" s="69">
        <f t="shared" si="165"/>
        <v>222.50560000000002</v>
      </c>
      <c r="AB209" s="69">
        <f t="shared" si="165"/>
        <v>231.06560000000002</v>
      </c>
      <c r="AC209" s="69">
        <f t="shared" si="165"/>
        <v>239.62560000000002</v>
      </c>
      <c r="AD209" s="69">
        <f t="shared" si="165"/>
        <v>248.18560000000002</v>
      </c>
      <c r="AE209" s="69">
        <f t="shared" si="165"/>
        <v>256.74560000000002</v>
      </c>
      <c r="AF209" s="69">
        <f t="shared" si="165"/>
        <v>265.30560000000003</v>
      </c>
      <c r="AG209" s="69">
        <f t="shared" si="165"/>
        <v>273.86560000000003</v>
      </c>
      <c r="AH209" s="69">
        <f t="shared" si="165"/>
        <v>282.42560000000003</v>
      </c>
    </row>
    <row r="210" spans="1:70" s="21" customFormat="1" ht="15.95" customHeight="1" outlineLevel="2" x14ac:dyDescent="0.3">
      <c r="A210" s="87">
        <v>38</v>
      </c>
      <c r="B210" s="189" t="s">
        <v>444</v>
      </c>
      <c r="C210" s="150" t="s">
        <v>713</v>
      </c>
      <c r="D210" s="186" t="s">
        <v>406</v>
      </c>
      <c r="E210" s="80"/>
      <c r="F210" s="81" t="s">
        <v>43</v>
      </c>
      <c r="G210" s="187" t="s">
        <v>30</v>
      </c>
      <c r="H210" s="150">
        <v>5.9989999999999997</v>
      </c>
      <c r="I210" s="367">
        <v>0.7</v>
      </c>
      <c r="J210" s="75">
        <v>28</v>
      </c>
      <c r="K210" s="306">
        <f t="shared" si="76"/>
        <v>117.58039999999997</v>
      </c>
      <c r="L210" s="75">
        <f>(K210+11.76)</f>
        <v>129.34039999999996</v>
      </c>
      <c r="M210" s="75">
        <f t="shared" ref="M210:U210" si="166">(L210+11.76)</f>
        <v>141.10039999999995</v>
      </c>
      <c r="N210" s="75">
        <f t="shared" si="166"/>
        <v>152.86039999999994</v>
      </c>
      <c r="O210" s="75">
        <f t="shared" si="166"/>
        <v>164.62039999999993</v>
      </c>
      <c r="P210" s="75">
        <f t="shared" si="166"/>
        <v>176.38039999999992</v>
      </c>
      <c r="Q210" s="75">
        <f t="shared" si="166"/>
        <v>188.14039999999991</v>
      </c>
      <c r="R210" s="75">
        <f t="shared" si="166"/>
        <v>199.90039999999991</v>
      </c>
      <c r="S210" s="75">
        <f t="shared" si="166"/>
        <v>211.6603999999999</v>
      </c>
      <c r="T210" s="75">
        <f t="shared" si="166"/>
        <v>223.42039999999989</v>
      </c>
      <c r="U210" s="75">
        <f t="shared" si="166"/>
        <v>235.18039999999988</v>
      </c>
      <c r="V210" s="75">
        <f>(U210+11.76)</f>
        <v>246.94039999999987</v>
      </c>
      <c r="W210" s="75">
        <f t="shared" ref="W210:BA210" si="167">(V210+11.76)</f>
        <v>258.70039999999989</v>
      </c>
      <c r="X210" s="75">
        <f t="shared" si="167"/>
        <v>270.46039999999988</v>
      </c>
      <c r="Y210" s="75">
        <f t="shared" si="167"/>
        <v>282.22039999999987</v>
      </c>
      <c r="Z210" s="75">
        <f t="shared" si="167"/>
        <v>293.98039999999986</v>
      </c>
      <c r="AA210" s="75">
        <f t="shared" si="167"/>
        <v>305.74039999999985</v>
      </c>
      <c r="AB210" s="75">
        <f t="shared" si="167"/>
        <v>317.50039999999984</v>
      </c>
      <c r="AC210" s="75">
        <f t="shared" si="167"/>
        <v>329.26039999999983</v>
      </c>
      <c r="AD210" s="75">
        <f t="shared" si="167"/>
        <v>341.02039999999982</v>
      </c>
      <c r="AE210" s="75">
        <f t="shared" si="167"/>
        <v>352.78039999999982</v>
      </c>
      <c r="AF210" s="75">
        <f t="shared" si="167"/>
        <v>364.54039999999981</v>
      </c>
      <c r="AG210" s="75">
        <f t="shared" si="167"/>
        <v>376.3003999999998</v>
      </c>
      <c r="AH210" s="75">
        <f t="shared" si="167"/>
        <v>388.06039999999979</v>
      </c>
      <c r="AI210" s="75">
        <f t="shared" si="167"/>
        <v>399.82039999999978</v>
      </c>
      <c r="AJ210" s="75">
        <f t="shared" si="167"/>
        <v>411.58039999999977</v>
      </c>
      <c r="AK210" s="75">
        <f t="shared" si="167"/>
        <v>423.34039999999976</v>
      </c>
      <c r="AL210" s="75">
        <f t="shared" si="167"/>
        <v>435.10039999999975</v>
      </c>
      <c r="AM210" s="75">
        <f t="shared" si="167"/>
        <v>446.86039999999974</v>
      </c>
      <c r="AN210" s="75">
        <f t="shared" si="167"/>
        <v>458.62039999999973</v>
      </c>
      <c r="AO210" s="75">
        <f t="shared" si="167"/>
        <v>470.38039999999972</v>
      </c>
      <c r="AP210" s="75">
        <f t="shared" si="167"/>
        <v>482.14039999999972</v>
      </c>
      <c r="AQ210" s="75">
        <f t="shared" si="167"/>
        <v>493.90039999999971</v>
      </c>
      <c r="AR210" s="75">
        <f t="shared" si="167"/>
        <v>505.6603999999997</v>
      </c>
      <c r="AS210" s="75">
        <f t="shared" si="167"/>
        <v>517.42039999999974</v>
      </c>
      <c r="AT210" s="75">
        <f t="shared" si="167"/>
        <v>529.18039999999974</v>
      </c>
      <c r="AU210" s="75">
        <f t="shared" si="167"/>
        <v>540.94039999999973</v>
      </c>
      <c r="AV210" s="75">
        <f t="shared" si="167"/>
        <v>552.70039999999972</v>
      </c>
      <c r="AW210" s="75">
        <f t="shared" si="167"/>
        <v>564.46039999999971</v>
      </c>
      <c r="AX210" s="75">
        <f t="shared" si="167"/>
        <v>576.2203999999997</v>
      </c>
      <c r="AY210" s="75">
        <f t="shared" si="167"/>
        <v>587.98039999999969</v>
      </c>
      <c r="AZ210" s="75">
        <f t="shared" si="167"/>
        <v>599.74039999999968</v>
      </c>
      <c r="BA210" s="75">
        <f t="shared" si="167"/>
        <v>611.50039999999967</v>
      </c>
    </row>
    <row r="211" spans="1:70" s="21" customFormat="1" ht="15.95" customHeight="1" outlineLevel="2" x14ac:dyDescent="0.3">
      <c r="A211" s="87">
        <v>39</v>
      </c>
      <c r="B211" s="189" t="s">
        <v>444</v>
      </c>
      <c r="C211" s="150" t="s">
        <v>714</v>
      </c>
      <c r="D211" s="186" t="s">
        <v>701</v>
      </c>
      <c r="E211" s="80"/>
      <c r="F211" s="81" t="s">
        <v>43</v>
      </c>
      <c r="G211" s="366" t="s">
        <v>36</v>
      </c>
      <c r="H211" s="150">
        <v>12.279</v>
      </c>
      <c r="I211" s="90">
        <v>1.2</v>
      </c>
      <c r="J211" s="75">
        <v>28</v>
      </c>
      <c r="K211" s="306">
        <f t="shared" si="76"/>
        <v>412.57439999999997</v>
      </c>
      <c r="L211" s="75">
        <f>(K211+41.26)</f>
        <v>453.83439999999996</v>
      </c>
      <c r="M211" s="75">
        <f t="shared" ref="M211:U211" si="168">(L211+41.26)</f>
        <v>495.09439999999995</v>
      </c>
      <c r="N211" s="75">
        <f t="shared" si="168"/>
        <v>536.35439999999994</v>
      </c>
      <c r="O211" s="75">
        <f t="shared" si="168"/>
        <v>577.61439999999993</v>
      </c>
      <c r="P211" s="75">
        <f t="shared" si="168"/>
        <v>618.87439999999992</v>
      </c>
      <c r="Q211" s="75">
        <f t="shared" si="168"/>
        <v>660.13439999999991</v>
      </c>
      <c r="R211" s="75">
        <f t="shared" si="168"/>
        <v>701.39439999999991</v>
      </c>
      <c r="S211" s="75">
        <f t="shared" si="168"/>
        <v>742.6543999999999</v>
      </c>
      <c r="T211" s="75">
        <f t="shared" si="168"/>
        <v>783.91439999999989</v>
      </c>
      <c r="U211" s="75">
        <f t="shared" si="168"/>
        <v>825.17439999999988</v>
      </c>
      <c r="V211" s="75">
        <f>(U211+41.26)</f>
        <v>866.43439999999987</v>
      </c>
      <c r="W211" s="75">
        <f t="shared" ref="W211:AE211" si="169">(V211+41.26)</f>
        <v>907.69439999999986</v>
      </c>
      <c r="X211" s="75">
        <f t="shared" si="169"/>
        <v>948.95439999999985</v>
      </c>
      <c r="Y211" s="75">
        <f t="shared" si="169"/>
        <v>990.21439999999984</v>
      </c>
      <c r="Z211" s="75">
        <f t="shared" si="169"/>
        <v>1031.4743999999998</v>
      </c>
      <c r="AA211" s="75">
        <f t="shared" si="169"/>
        <v>1072.7343999999998</v>
      </c>
      <c r="AB211" s="75">
        <f t="shared" si="169"/>
        <v>1113.9943999999998</v>
      </c>
      <c r="AC211" s="75">
        <f t="shared" si="169"/>
        <v>1155.2543999999998</v>
      </c>
      <c r="AD211" s="75">
        <f t="shared" si="169"/>
        <v>1196.5143999999998</v>
      </c>
      <c r="AE211" s="75">
        <f t="shared" si="169"/>
        <v>1237.7743999999998</v>
      </c>
      <c r="AF211" s="308"/>
      <c r="AG211" s="308"/>
      <c r="AH211" s="308"/>
    </row>
    <row r="212" spans="1:70" s="21" customFormat="1" ht="15.95" customHeight="1" outlineLevel="2" x14ac:dyDescent="0.3">
      <c r="A212" s="87">
        <v>40</v>
      </c>
      <c r="B212" s="189" t="s">
        <v>444</v>
      </c>
      <c r="C212" s="150" t="s">
        <v>715</v>
      </c>
      <c r="D212" s="186" t="s">
        <v>702</v>
      </c>
      <c r="E212" s="80"/>
      <c r="F212" s="76" t="s">
        <v>11</v>
      </c>
      <c r="G212" s="187" t="s">
        <v>30</v>
      </c>
      <c r="H212" s="153">
        <v>2.81</v>
      </c>
      <c r="I212" s="90">
        <v>1.2</v>
      </c>
      <c r="J212" s="75">
        <v>28</v>
      </c>
      <c r="K212" s="306">
        <f t="shared" si="76"/>
        <v>94.415999999999997</v>
      </c>
      <c r="L212" s="75">
        <f>(K212+9.44)</f>
        <v>103.85599999999999</v>
      </c>
      <c r="M212" s="75">
        <f t="shared" ref="M212:U212" si="170">(L212+9.44)</f>
        <v>113.29599999999999</v>
      </c>
      <c r="N212" s="75">
        <f t="shared" si="170"/>
        <v>122.73599999999999</v>
      </c>
      <c r="O212" s="75">
        <f t="shared" si="170"/>
        <v>132.17599999999999</v>
      </c>
      <c r="P212" s="75">
        <f t="shared" si="170"/>
        <v>141.61599999999999</v>
      </c>
      <c r="Q212" s="75">
        <f t="shared" si="170"/>
        <v>151.05599999999998</v>
      </c>
      <c r="R212" s="75">
        <f t="shared" si="170"/>
        <v>160.49599999999998</v>
      </c>
      <c r="S212" s="75">
        <f t="shared" si="170"/>
        <v>169.93599999999998</v>
      </c>
      <c r="T212" s="75">
        <f t="shared" si="170"/>
        <v>179.37599999999998</v>
      </c>
      <c r="U212" s="75">
        <f t="shared" si="170"/>
        <v>188.81599999999997</v>
      </c>
      <c r="V212" s="75">
        <f>(U212+9.44)</f>
        <v>198.25599999999997</v>
      </c>
      <c r="W212" s="75">
        <f t="shared" ref="W212:AE212" si="171">(V212+9.44)</f>
        <v>207.69599999999997</v>
      </c>
      <c r="X212" s="75">
        <f t="shared" si="171"/>
        <v>217.13599999999997</v>
      </c>
      <c r="Y212" s="75">
        <f t="shared" si="171"/>
        <v>226.57599999999996</v>
      </c>
      <c r="Z212" s="75">
        <f t="shared" si="171"/>
        <v>236.01599999999996</v>
      </c>
      <c r="AA212" s="75">
        <f t="shared" si="171"/>
        <v>245.45599999999996</v>
      </c>
      <c r="AB212" s="75">
        <f t="shared" si="171"/>
        <v>254.89599999999996</v>
      </c>
      <c r="AC212" s="75">
        <f t="shared" si="171"/>
        <v>264.33599999999996</v>
      </c>
      <c r="AD212" s="75">
        <f t="shared" si="171"/>
        <v>273.77599999999995</v>
      </c>
      <c r="AE212" s="75">
        <f t="shared" si="171"/>
        <v>283.21599999999995</v>
      </c>
      <c r="AF212" s="308"/>
      <c r="AG212" s="308"/>
      <c r="AH212" s="308"/>
    </row>
    <row r="213" spans="1:70" s="21" customFormat="1" ht="15.95" customHeight="1" outlineLevel="2" x14ac:dyDescent="0.3">
      <c r="A213" s="87">
        <v>41</v>
      </c>
      <c r="B213" s="189" t="s">
        <v>444</v>
      </c>
      <c r="C213" s="370" t="s">
        <v>724</v>
      </c>
      <c r="D213" s="186" t="s">
        <v>702</v>
      </c>
      <c r="E213" s="80"/>
      <c r="F213" s="76" t="s">
        <v>11</v>
      </c>
      <c r="G213" s="187" t="s">
        <v>30</v>
      </c>
      <c r="H213" s="153">
        <v>2.12</v>
      </c>
      <c r="I213" s="90">
        <v>1.2</v>
      </c>
      <c r="J213" s="75">
        <v>28</v>
      </c>
      <c r="K213" s="306">
        <f t="shared" si="76"/>
        <v>71.231999999999999</v>
      </c>
      <c r="L213" s="75">
        <f>(K213+7.12)</f>
        <v>78.352000000000004</v>
      </c>
      <c r="M213" s="75">
        <f t="shared" ref="M213:U213" si="172">(L213+7.12)</f>
        <v>85.472000000000008</v>
      </c>
      <c r="N213" s="75">
        <f t="shared" si="172"/>
        <v>92.592000000000013</v>
      </c>
      <c r="O213" s="75">
        <f t="shared" si="172"/>
        <v>99.712000000000018</v>
      </c>
      <c r="P213" s="75">
        <f t="shared" si="172"/>
        <v>106.83200000000002</v>
      </c>
      <c r="Q213" s="75">
        <f t="shared" si="172"/>
        <v>113.95200000000003</v>
      </c>
      <c r="R213" s="75">
        <f t="shared" si="172"/>
        <v>121.07200000000003</v>
      </c>
      <c r="S213" s="75">
        <f t="shared" si="172"/>
        <v>128.19200000000004</v>
      </c>
      <c r="T213" s="75">
        <f t="shared" si="172"/>
        <v>135.31200000000004</v>
      </c>
      <c r="U213" s="75">
        <f t="shared" si="172"/>
        <v>142.43200000000004</v>
      </c>
      <c r="V213" s="75">
        <f>(U213+7.12)</f>
        <v>149.55200000000005</v>
      </c>
      <c r="W213" s="75">
        <f t="shared" ref="W213:AE213" si="173">(V213+7.12)</f>
        <v>156.67200000000005</v>
      </c>
      <c r="X213" s="75">
        <f t="shared" si="173"/>
        <v>163.79200000000006</v>
      </c>
      <c r="Y213" s="75">
        <f t="shared" si="173"/>
        <v>170.91200000000006</v>
      </c>
      <c r="Z213" s="75">
        <f t="shared" si="173"/>
        <v>178.03200000000007</v>
      </c>
      <c r="AA213" s="75">
        <f t="shared" si="173"/>
        <v>185.15200000000007</v>
      </c>
      <c r="AB213" s="75">
        <f t="shared" si="173"/>
        <v>192.27200000000008</v>
      </c>
      <c r="AC213" s="75">
        <f t="shared" si="173"/>
        <v>199.39200000000008</v>
      </c>
      <c r="AD213" s="75">
        <f t="shared" si="173"/>
        <v>206.51200000000009</v>
      </c>
      <c r="AE213" s="75">
        <f t="shared" si="173"/>
        <v>213.63200000000009</v>
      </c>
      <c r="AF213" s="308"/>
      <c r="AG213" s="308"/>
      <c r="AH213" s="308"/>
    </row>
    <row r="214" spans="1:70" s="21" customFormat="1" ht="15.95" customHeight="1" outlineLevel="2" x14ac:dyDescent="0.3">
      <c r="A214" s="87">
        <v>42</v>
      </c>
      <c r="B214" s="189" t="s">
        <v>444</v>
      </c>
      <c r="C214" s="150" t="s">
        <v>716</v>
      </c>
      <c r="D214" s="186" t="s">
        <v>703</v>
      </c>
      <c r="E214" s="80"/>
      <c r="F214" s="76" t="s">
        <v>19</v>
      </c>
      <c r="G214" s="187" t="s">
        <v>30</v>
      </c>
      <c r="H214" s="153">
        <v>3.5</v>
      </c>
      <c r="I214" s="367">
        <v>0.7</v>
      </c>
      <c r="J214" s="75">
        <v>28</v>
      </c>
      <c r="K214" s="306">
        <f t="shared" ref="K214:K277" si="174">(H214*I214*J214)</f>
        <v>68.599999999999994</v>
      </c>
      <c r="L214" s="75">
        <f>(K214+6.86)</f>
        <v>75.459999999999994</v>
      </c>
      <c r="M214" s="75">
        <f t="shared" ref="M214:U214" si="175">(L214+6.86)</f>
        <v>82.32</v>
      </c>
      <c r="N214" s="75">
        <f t="shared" si="175"/>
        <v>89.179999999999993</v>
      </c>
      <c r="O214" s="75">
        <f t="shared" si="175"/>
        <v>96.039999999999992</v>
      </c>
      <c r="P214" s="75">
        <f t="shared" si="175"/>
        <v>102.89999999999999</v>
      </c>
      <c r="Q214" s="75">
        <f t="shared" si="175"/>
        <v>109.75999999999999</v>
      </c>
      <c r="R214" s="75">
        <f t="shared" si="175"/>
        <v>116.61999999999999</v>
      </c>
      <c r="S214" s="75">
        <f t="shared" si="175"/>
        <v>123.47999999999999</v>
      </c>
      <c r="T214" s="75">
        <f t="shared" si="175"/>
        <v>130.34</v>
      </c>
      <c r="U214" s="75">
        <f t="shared" si="175"/>
        <v>137.20000000000002</v>
      </c>
      <c r="V214" s="75">
        <f>(U214+6.86)</f>
        <v>144.06000000000003</v>
      </c>
      <c r="W214" s="75">
        <f t="shared" ref="W214:AY214" si="176">(V214+6.86)</f>
        <v>150.92000000000004</v>
      </c>
      <c r="X214" s="75">
        <f t="shared" si="176"/>
        <v>157.78000000000006</v>
      </c>
      <c r="Y214" s="75">
        <f t="shared" si="176"/>
        <v>164.64000000000007</v>
      </c>
      <c r="Z214" s="75">
        <f t="shared" si="176"/>
        <v>171.50000000000009</v>
      </c>
      <c r="AA214" s="75">
        <f t="shared" si="176"/>
        <v>178.3600000000001</v>
      </c>
      <c r="AB214" s="75">
        <f t="shared" si="176"/>
        <v>185.22000000000011</v>
      </c>
      <c r="AC214" s="75">
        <f t="shared" si="176"/>
        <v>192.08000000000013</v>
      </c>
      <c r="AD214" s="75">
        <f t="shared" si="176"/>
        <v>198.94000000000014</v>
      </c>
      <c r="AE214" s="75">
        <f t="shared" si="176"/>
        <v>205.80000000000015</v>
      </c>
      <c r="AF214" s="75">
        <f t="shared" si="176"/>
        <v>212.66000000000017</v>
      </c>
      <c r="AG214" s="75">
        <f t="shared" si="176"/>
        <v>219.52000000000018</v>
      </c>
      <c r="AH214" s="75">
        <f t="shared" si="176"/>
        <v>226.38000000000019</v>
      </c>
      <c r="AI214" s="75">
        <f t="shared" si="176"/>
        <v>233.24000000000021</v>
      </c>
      <c r="AJ214" s="75">
        <f t="shared" si="176"/>
        <v>240.10000000000022</v>
      </c>
      <c r="AK214" s="75">
        <f t="shared" si="176"/>
        <v>246.96000000000024</v>
      </c>
      <c r="AL214" s="75">
        <f t="shared" si="176"/>
        <v>253.82000000000025</v>
      </c>
      <c r="AM214" s="75">
        <f t="shared" si="176"/>
        <v>260.68000000000023</v>
      </c>
      <c r="AN214" s="75">
        <f t="shared" si="176"/>
        <v>267.54000000000025</v>
      </c>
      <c r="AO214" s="75">
        <f t="shared" si="176"/>
        <v>274.40000000000026</v>
      </c>
      <c r="AP214" s="75">
        <f t="shared" si="176"/>
        <v>281.26000000000028</v>
      </c>
      <c r="AQ214" s="75">
        <f t="shared" si="176"/>
        <v>288.12000000000029</v>
      </c>
      <c r="AR214" s="75">
        <f t="shared" si="176"/>
        <v>294.9800000000003</v>
      </c>
      <c r="AS214" s="75">
        <f t="shared" si="176"/>
        <v>301.84000000000032</v>
      </c>
      <c r="AT214" s="75">
        <f t="shared" si="176"/>
        <v>308.70000000000033</v>
      </c>
      <c r="AU214" s="75">
        <f t="shared" si="176"/>
        <v>315.56000000000034</v>
      </c>
      <c r="AV214" s="75">
        <f t="shared" si="176"/>
        <v>322.42000000000036</v>
      </c>
      <c r="AW214" s="75">
        <f t="shared" si="176"/>
        <v>329.28000000000037</v>
      </c>
      <c r="AX214" s="75">
        <f t="shared" si="176"/>
        <v>336.14000000000038</v>
      </c>
      <c r="AY214" s="75">
        <f t="shared" si="176"/>
        <v>343.0000000000004</v>
      </c>
    </row>
    <row r="215" spans="1:70" s="21" customFormat="1" ht="15.95" customHeight="1" outlineLevel="2" x14ac:dyDescent="0.3">
      <c r="A215" s="87">
        <v>43</v>
      </c>
      <c r="B215" s="189" t="s">
        <v>444</v>
      </c>
      <c r="C215" s="150" t="s">
        <v>717</v>
      </c>
      <c r="D215" s="186" t="s">
        <v>704</v>
      </c>
      <c r="E215" s="80"/>
      <c r="F215" s="76" t="s">
        <v>11</v>
      </c>
      <c r="G215" s="187" t="s">
        <v>30</v>
      </c>
      <c r="H215" s="150">
        <v>5.8460000000000001</v>
      </c>
      <c r="I215" s="90">
        <v>1.2</v>
      </c>
      <c r="J215" s="75">
        <v>28</v>
      </c>
      <c r="K215" s="306">
        <f t="shared" si="174"/>
        <v>196.4256</v>
      </c>
      <c r="L215" s="75">
        <f>(K215+19.64)</f>
        <v>216.06560000000002</v>
      </c>
      <c r="M215" s="75">
        <f t="shared" ref="M215:U215" si="177">(L215+19.64)</f>
        <v>235.7056</v>
      </c>
      <c r="N215" s="75">
        <f t="shared" si="177"/>
        <v>255.34559999999999</v>
      </c>
      <c r="O215" s="75">
        <f t="shared" si="177"/>
        <v>274.98559999999998</v>
      </c>
      <c r="P215" s="75">
        <f t="shared" si="177"/>
        <v>294.62559999999996</v>
      </c>
      <c r="Q215" s="75">
        <f t="shared" si="177"/>
        <v>314.26559999999995</v>
      </c>
      <c r="R215" s="75">
        <f t="shared" si="177"/>
        <v>333.90559999999994</v>
      </c>
      <c r="S215" s="75">
        <f t="shared" si="177"/>
        <v>353.54559999999992</v>
      </c>
      <c r="T215" s="75">
        <f t="shared" si="177"/>
        <v>373.18559999999991</v>
      </c>
      <c r="U215" s="75">
        <f t="shared" si="177"/>
        <v>392.82559999999989</v>
      </c>
      <c r="V215" s="75">
        <f>(U215+19.64)</f>
        <v>412.46559999999988</v>
      </c>
      <c r="W215" s="75">
        <f t="shared" ref="W215:AE215" si="178">(V215+19.64)</f>
        <v>432.10559999999987</v>
      </c>
      <c r="X215" s="75">
        <f t="shared" si="178"/>
        <v>451.74559999999985</v>
      </c>
      <c r="Y215" s="75">
        <f t="shared" si="178"/>
        <v>471.38559999999984</v>
      </c>
      <c r="Z215" s="75">
        <f t="shared" si="178"/>
        <v>491.02559999999983</v>
      </c>
      <c r="AA215" s="75">
        <f t="shared" si="178"/>
        <v>510.66559999999981</v>
      </c>
      <c r="AB215" s="75">
        <f t="shared" si="178"/>
        <v>530.3055999999998</v>
      </c>
      <c r="AC215" s="75">
        <f t="shared" si="178"/>
        <v>549.94559999999979</v>
      </c>
      <c r="AD215" s="75">
        <f t="shared" si="178"/>
        <v>569.58559999999977</v>
      </c>
      <c r="AE215" s="75">
        <f t="shared" si="178"/>
        <v>589.22559999999976</v>
      </c>
      <c r="AF215" s="308"/>
      <c r="AG215" s="308"/>
      <c r="AH215" s="308"/>
    </row>
    <row r="216" spans="1:70" s="96" customFormat="1" ht="15.95" customHeight="1" outlineLevel="2" x14ac:dyDescent="0.3">
      <c r="A216" s="290">
        <v>44</v>
      </c>
      <c r="B216" s="171" t="s">
        <v>444</v>
      </c>
      <c r="C216" s="46" t="s">
        <v>718</v>
      </c>
      <c r="D216" s="157" t="s">
        <v>127</v>
      </c>
      <c r="E216" s="44"/>
      <c r="F216" s="288" t="s">
        <v>19</v>
      </c>
      <c r="G216" s="209" t="s">
        <v>36</v>
      </c>
      <c r="H216" s="46">
        <v>25.998999999999999</v>
      </c>
      <c r="I216" s="55">
        <v>1.2</v>
      </c>
      <c r="J216" s="69">
        <v>28</v>
      </c>
      <c r="K216" s="238">
        <f t="shared" si="174"/>
        <v>873.56639999999993</v>
      </c>
      <c r="L216" s="69">
        <f>(K216+87.36)</f>
        <v>960.92639999999994</v>
      </c>
      <c r="M216" s="69">
        <f t="shared" ref="M216:U216" si="179">(L216+87.36)</f>
        <v>1048.2864</v>
      </c>
      <c r="N216" s="69">
        <f t="shared" si="179"/>
        <v>1135.6463999999999</v>
      </c>
      <c r="O216" s="69">
        <f t="shared" si="179"/>
        <v>1223.0063999999998</v>
      </c>
      <c r="P216" s="69">
        <f t="shared" si="179"/>
        <v>1310.3663999999997</v>
      </c>
      <c r="Q216" s="69">
        <f t="shared" si="179"/>
        <v>1397.7263999999996</v>
      </c>
      <c r="R216" s="69">
        <f t="shared" si="179"/>
        <v>1485.0863999999995</v>
      </c>
      <c r="S216" s="69">
        <f t="shared" si="179"/>
        <v>1572.4463999999994</v>
      </c>
      <c r="T216" s="69">
        <f t="shared" si="179"/>
        <v>1659.8063999999993</v>
      </c>
      <c r="U216" s="69">
        <f t="shared" si="179"/>
        <v>1747.1663999999992</v>
      </c>
      <c r="V216" s="69">
        <f>(U216+87.36)</f>
        <v>1834.5263999999991</v>
      </c>
      <c r="W216" s="69">
        <f t="shared" ref="W216:AF216" si="180">(V216+87.36)</f>
        <v>1921.886399999999</v>
      </c>
      <c r="X216" s="69">
        <f t="shared" si="180"/>
        <v>2009.2463999999989</v>
      </c>
      <c r="Y216" s="69">
        <f t="shared" si="180"/>
        <v>2096.6063999999988</v>
      </c>
      <c r="Z216" s="69">
        <f t="shared" si="180"/>
        <v>2183.9663999999989</v>
      </c>
      <c r="AA216" s="69">
        <f t="shared" si="180"/>
        <v>2271.326399999999</v>
      </c>
      <c r="AB216" s="69">
        <f t="shared" si="180"/>
        <v>2358.6863999999991</v>
      </c>
      <c r="AC216" s="69">
        <f t="shared" si="180"/>
        <v>2446.0463999999993</v>
      </c>
      <c r="AD216" s="69">
        <f t="shared" si="180"/>
        <v>2533.4063999999994</v>
      </c>
      <c r="AE216" s="69">
        <f t="shared" si="180"/>
        <v>2620.7663999999995</v>
      </c>
      <c r="AF216" s="69">
        <f t="shared" si="180"/>
        <v>2708.1263999999996</v>
      </c>
      <c r="AG216" s="9"/>
      <c r="AH216" s="9"/>
    </row>
    <row r="217" spans="1:70" s="21" customFormat="1" ht="15.95" customHeight="1" outlineLevel="2" x14ac:dyDescent="0.3">
      <c r="A217" s="87">
        <v>45</v>
      </c>
      <c r="B217" s="189" t="s">
        <v>444</v>
      </c>
      <c r="C217" s="150" t="s">
        <v>719</v>
      </c>
      <c r="D217" s="186" t="s">
        <v>703</v>
      </c>
      <c r="E217" s="80"/>
      <c r="F217" s="76" t="s">
        <v>19</v>
      </c>
      <c r="G217" s="187" t="s">
        <v>30</v>
      </c>
      <c r="H217" s="150">
        <v>48.078000000000003</v>
      </c>
      <c r="I217" s="90">
        <v>1.2</v>
      </c>
      <c r="J217" s="75">
        <v>28</v>
      </c>
      <c r="K217" s="306">
        <f t="shared" si="174"/>
        <v>1615.4208000000001</v>
      </c>
      <c r="L217" s="75">
        <f>(K217+161.54)</f>
        <v>1776.9608000000001</v>
      </c>
      <c r="M217" s="75">
        <f t="shared" ref="M217:U217" si="181">(L217+161.54)</f>
        <v>1938.5008</v>
      </c>
      <c r="N217" s="75">
        <f t="shared" si="181"/>
        <v>2100.0408000000002</v>
      </c>
      <c r="O217" s="75">
        <f t="shared" si="181"/>
        <v>2261.5808000000002</v>
      </c>
      <c r="P217" s="75">
        <f t="shared" si="181"/>
        <v>2423.1208000000001</v>
      </c>
      <c r="Q217" s="75">
        <f t="shared" si="181"/>
        <v>2584.6608000000001</v>
      </c>
      <c r="R217" s="75">
        <f t="shared" si="181"/>
        <v>2746.2008000000001</v>
      </c>
      <c r="S217" s="75">
        <f t="shared" si="181"/>
        <v>2907.7408</v>
      </c>
      <c r="T217" s="75">
        <f t="shared" si="181"/>
        <v>3069.2808</v>
      </c>
      <c r="U217" s="75">
        <f t="shared" si="181"/>
        <v>3230.8208</v>
      </c>
      <c r="V217" s="75">
        <f>(U217+161.54)</f>
        <v>3392.3607999999999</v>
      </c>
      <c r="W217" s="75">
        <f t="shared" ref="W217:AE217" si="182">(V217+161.54)</f>
        <v>3553.9007999999999</v>
      </c>
      <c r="X217" s="75">
        <f t="shared" si="182"/>
        <v>3715.4407999999999</v>
      </c>
      <c r="Y217" s="75">
        <f t="shared" si="182"/>
        <v>3876.9807999999998</v>
      </c>
      <c r="Z217" s="75">
        <f t="shared" si="182"/>
        <v>4038.5207999999998</v>
      </c>
      <c r="AA217" s="75">
        <f t="shared" si="182"/>
        <v>4200.0608000000002</v>
      </c>
      <c r="AB217" s="75">
        <f t="shared" si="182"/>
        <v>4361.6008000000002</v>
      </c>
      <c r="AC217" s="75">
        <f t="shared" si="182"/>
        <v>4523.1408000000001</v>
      </c>
      <c r="AD217" s="75">
        <f t="shared" si="182"/>
        <v>4684.6808000000001</v>
      </c>
      <c r="AE217" s="75">
        <f t="shared" si="182"/>
        <v>4846.2208000000001</v>
      </c>
      <c r="AF217" s="308"/>
      <c r="AG217" s="308"/>
      <c r="AH217" s="308"/>
    </row>
    <row r="218" spans="1:70" s="21" customFormat="1" ht="15.95" customHeight="1" outlineLevel="2" x14ac:dyDescent="0.3">
      <c r="A218" s="87">
        <v>46</v>
      </c>
      <c r="B218" s="189" t="s">
        <v>444</v>
      </c>
      <c r="C218" s="150" t="s">
        <v>720</v>
      </c>
      <c r="D218" s="186" t="s">
        <v>705</v>
      </c>
      <c r="E218" s="80"/>
      <c r="F218" s="76" t="s">
        <v>11</v>
      </c>
      <c r="G218" s="187" t="s">
        <v>30</v>
      </c>
      <c r="H218" s="150">
        <v>15.739000000000001</v>
      </c>
      <c r="I218" s="90">
        <v>1.2</v>
      </c>
      <c r="J218" s="75">
        <v>28</v>
      </c>
      <c r="K218" s="306">
        <f t="shared" si="174"/>
        <v>528.83040000000005</v>
      </c>
      <c r="L218" s="75">
        <f>(K218+52.88)</f>
        <v>581.71040000000005</v>
      </c>
      <c r="M218" s="75">
        <f t="shared" ref="M218:U218" si="183">(L218+52.88)</f>
        <v>634.59040000000005</v>
      </c>
      <c r="N218" s="75">
        <f t="shared" si="183"/>
        <v>687.47040000000004</v>
      </c>
      <c r="O218" s="75">
        <f t="shared" si="183"/>
        <v>740.35040000000004</v>
      </c>
      <c r="P218" s="75">
        <f t="shared" si="183"/>
        <v>793.23040000000003</v>
      </c>
      <c r="Q218" s="75">
        <f t="shared" si="183"/>
        <v>846.11040000000003</v>
      </c>
      <c r="R218" s="75">
        <f t="shared" si="183"/>
        <v>898.99040000000002</v>
      </c>
      <c r="S218" s="75">
        <f t="shared" si="183"/>
        <v>951.87040000000002</v>
      </c>
      <c r="T218" s="75">
        <f t="shared" si="183"/>
        <v>1004.7504</v>
      </c>
      <c r="U218" s="75">
        <f t="shared" si="183"/>
        <v>1057.6304</v>
      </c>
      <c r="V218" s="75">
        <f>(U218+52.88)</f>
        <v>1110.5104000000001</v>
      </c>
      <c r="W218" s="75">
        <f t="shared" ref="W218:AE218" si="184">(V218+52.88)</f>
        <v>1163.3904000000002</v>
      </c>
      <c r="X218" s="75">
        <f t="shared" si="184"/>
        <v>1216.2704000000003</v>
      </c>
      <c r="Y218" s="75">
        <f t="shared" si="184"/>
        <v>1269.1504000000004</v>
      </c>
      <c r="Z218" s="75">
        <f t="shared" si="184"/>
        <v>1322.0304000000006</v>
      </c>
      <c r="AA218" s="75">
        <f t="shared" si="184"/>
        <v>1374.9104000000007</v>
      </c>
      <c r="AB218" s="75">
        <f t="shared" si="184"/>
        <v>1427.7904000000008</v>
      </c>
      <c r="AC218" s="75">
        <f t="shared" si="184"/>
        <v>1480.6704000000009</v>
      </c>
      <c r="AD218" s="75">
        <f t="shared" si="184"/>
        <v>1533.550400000001</v>
      </c>
      <c r="AE218" s="75">
        <f t="shared" si="184"/>
        <v>1586.4304000000011</v>
      </c>
      <c r="AF218" s="308"/>
      <c r="AG218" s="308"/>
      <c r="AH218" s="308"/>
    </row>
    <row r="219" spans="1:70" s="21" customFormat="1" ht="15.95" customHeight="1" outlineLevel="2" x14ac:dyDescent="0.3">
      <c r="A219" s="87">
        <v>47</v>
      </c>
      <c r="B219" s="189" t="s">
        <v>444</v>
      </c>
      <c r="C219" s="150" t="s">
        <v>721</v>
      </c>
      <c r="D219" s="186" t="s">
        <v>706</v>
      </c>
      <c r="E219" s="80"/>
      <c r="F219" s="76" t="s">
        <v>11</v>
      </c>
      <c r="G219" s="366" t="s">
        <v>14</v>
      </c>
      <c r="H219" s="153">
        <v>19.87</v>
      </c>
      <c r="I219" s="90">
        <v>1.2</v>
      </c>
      <c r="J219" s="75">
        <v>28</v>
      </c>
      <c r="K219" s="306">
        <f t="shared" si="174"/>
        <v>667.63200000000006</v>
      </c>
      <c r="L219" s="75">
        <f>(K219+66.76)</f>
        <v>734.39200000000005</v>
      </c>
      <c r="M219" s="75">
        <f t="shared" ref="M219:U219" si="185">(L219+66.76)</f>
        <v>801.15200000000004</v>
      </c>
      <c r="N219" s="75">
        <f t="shared" si="185"/>
        <v>867.91200000000003</v>
      </c>
      <c r="O219" s="75">
        <f t="shared" si="185"/>
        <v>934.67200000000003</v>
      </c>
      <c r="P219" s="75">
        <f t="shared" si="185"/>
        <v>1001.432</v>
      </c>
      <c r="Q219" s="75">
        <f t="shared" si="185"/>
        <v>1068.192</v>
      </c>
      <c r="R219" s="75">
        <f t="shared" si="185"/>
        <v>1134.952</v>
      </c>
      <c r="S219" s="75">
        <f t="shared" si="185"/>
        <v>1201.712</v>
      </c>
      <c r="T219" s="75">
        <f t="shared" si="185"/>
        <v>1268.472</v>
      </c>
      <c r="U219" s="75">
        <f t="shared" si="185"/>
        <v>1335.232</v>
      </c>
      <c r="V219" s="75">
        <f>(U219+66.76)</f>
        <v>1401.992</v>
      </c>
      <c r="W219" s="75">
        <f t="shared" ref="W219:AE219" si="186">(V219+66.76)</f>
        <v>1468.752</v>
      </c>
      <c r="X219" s="75">
        <f t="shared" si="186"/>
        <v>1535.5119999999999</v>
      </c>
      <c r="Y219" s="75">
        <f t="shared" si="186"/>
        <v>1602.2719999999999</v>
      </c>
      <c r="Z219" s="75">
        <f t="shared" si="186"/>
        <v>1669.0319999999999</v>
      </c>
      <c r="AA219" s="75">
        <f t="shared" si="186"/>
        <v>1735.7919999999999</v>
      </c>
      <c r="AB219" s="75">
        <f t="shared" si="186"/>
        <v>1802.5519999999999</v>
      </c>
      <c r="AC219" s="75">
        <f t="shared" si="186"/>
        <v>1869.3119999999999</v>
      </c>
      <c r="AD219" s="75">
        <f t="shared" si="186"/>
        <v>1936.0719999999999</v>
      </c>
      <c r="AE219" s="75">
        <f t="shared" si="186"/>
        <v>2002.8319999999999</v>
      </c>
      <c r="AF219" s="308"/>
      <c r="AG219" s="308"/>
      <c r="AH219" s="308"/>
    </row>
    <row r="220" spans="1:70" s="21" customFormat="1" ht="15.95" customHeight="1" outlineLevel="2" x14ac:dyDescent="0.3">
      <c r="A220" s="87">
        <v>48</v>
      </c>
      <c r="B220" s="189" t="s">
        <v>444</v>
      </c>
      <c r="C220" s="150" t="s">
        <v>722</v>
      </c>
      <c r="D220" s="186" t="s">
        <v>696</v>
      </c>
      <c r="E220" s="80"/>
      <c r="F220" s="76" t="s">
        <v>11</v>
      </c>
      <c r="G220" s="366" t="s">
        <v>14</v>
      </c>
      <c r="H220" s="150">
        <v>21.834</v>
      </c>
      <c r="I220" s="90">
        <v>1.2</v>
      </c>
      <c r="J220" s="75">
        <v>28</v>
      </c>
      <c r="K220" s="306">
        <f t="shared" si="174"/>
        <v>733.62239999999997</v>
      </c>
      <c r="L220" s="75">
        <f>(K220+73.36)</f>
        <v>806.98239999999998</v>
      </c>
      <c r="M220" s="75">
        <f t="shared" ref="M220:U220" si="187">(L220+73.36)</f>
        <v>880.3424</v>
      </c>
      <c r="N220" s="75">
        <f t="shared" si="187"/>
        <v>953.70240000000001</v>
      </c>
      <c r="O220" s="75">
        <f t="shared" si="187"/>
        <v>1027.0624</v>
      </c>
      <c r="P220" s="75">
        <f t="shared" si="187"/>
        <v>1100.4223999999999</v>
      </c>
      <c r="Q220" s="75">
        <f t="shared" si="187"/>
        <v>1173.7823999999998</v>
      </c>
      <c r="R220" s="75">
        <f t="shared" si="187"/>
        <v>1247.1423999999997</v>
      </c>
      <c r="S220" s="75">
        <f t="shared" si="187"/>
        <v>1320.5023999999996</v>
      </c>
      <c r="T220" s="75">
        <f t="shared" si="187"/>
        <v>1393.8623999999995</v>
      </c>
      <c r="U220" s="75">
        <f t="shared" si="187"/>
        <v>1467.2223999999994</v>
      </c>
      <c r="V220" s="75">
        <f>(U220+73.36)</f>
        <v>1540.5823999999993</v>
      </c>
      <c r="W220" s="75">
        <f t="shared" ref="W220:AE220" si="188">(V220+73.36)</f>
        <v>1613.9423999999992</v>
      </c>
      <c r="X220" s="75">
        <f t="shared" si="188"/>
        <v>1687.3023999999991</v>
      </c>
      <c r="Y220" s="75">
        <f t="shared" si="188"/>
        <v>1760.662399999999</v>
      </c>
      <c r="Z220" s="75">
        <f t="shared" si="188"/>
        <v>1834.0223999999989</v>
      </c>
      <c r="AA220" s="75">
        <f t="shared" si="188"/>
        <v>1907.3823999999988</v>
      </c>
      <c r="AB220" s="75">
        <f t="shared" si="188"/>
        <v>1980.7423999999987</v>
      </c>
      <c r="AC220" s="75">
        <f t="shared" si="188"/>
        <v>2054.1023999999989</v>
      </c>
      <c r="AD220" s="75">
        <f t="shared" si="188"/>
        <v>2127.462399999999</v>
      </c>
      <c r="AE220" s="75">
        <f t="shared" si="188"/>
        <v>2200.8223999999991</v>
      </c>
      <c r="AF220" s="308"/>
      <c r="AG220" s="308"/>
      <c r="AH220" s="308"/>
    </row>
    <row r="221" spans="1:70" s="21" customFormat="1" ht="15.95" customHeight="1" outlineLevel="2" x14ac:dyDescent="0.3">
      <c r="A221" s="87">
        <v>49</v>
      </c>
      <c r="B221" s="189" t="s">
        <v>444</v>
      </c>
      <c r="C221" s="150" t="s">
        <v>723</v>
      </c>
      <c r="D221" s="186" t="s">
        <v>112</v>
      </c>
      <c r="E221" s="80"/>
      <c r="F221" s="76" t="s">
        <v>19</v>
      </c>
      <c r="G221" s="366" t="s">
        <v>36</v>
      </c>
      <c r="H221" s="153">
        <v>11.37</v>
      </c>
      <c r="I221" s="90">
        <v>1.2</v>
      </c>
      <c r="J221" s="75">
        <v>28</v>
      </c>
      <c r="K221" s="306">
        <f t="shared" si="174"/>
        <v>382.03199999999993</v>
      </c>
      <c r="L221" s="75">
        <f>(K221+38.2)</f>
        <v>420.23199999999991</v>
      </c>
      <c r="M221" s="75">
        <f t="shared" ref="M221:AA221" si="189">(L221+38.2)</f>
        <v>458.4319999999999</v>
      </c>
      <c r="N221" s="75">
        <f t="shared" si="189"/>
        <v>496.63199999999989</v>
      </c>
      <c r="O221" s="75">
        <f t="shared" si="189"/>
        <v>534.83199999999988</v>
      </c>
      <c r="P221" s="75">
        <f t="shared" si="189"/>
        <v>573.03199999999993</v>
      </c>
      <c r="Q221" s="75">
        <f t="shared" si="189"/>
        <v>611.23199999999997</v>
      </c>
      <c r="R221" s="75">
        <f t="shared" si="189"/>
        <v>649.43200000000002</v>
      </c>
      <c r="S221" s="75">
        <f t="shared" si="189"/>
        <v>687.63200000000006</v>
      </c>
      <c r="T221" s="75">
        <f t="shared" si="189"/>
        <v>725.83200000000011</v>
      </c>
      <c r="U221" s="75">
        <f t="shared" si="189"/>
        <v>764.03200000000015</v>
      </c>
      <c r="V221" s="75">
        <f t="shared" si="189"/>
        <v>802.2320000000002</v>
      </c>
      <c r="W221" s="75">
        <f t="shared" si="189"/>
        <v>840.43200000000024</v>
      </c>
      <c r="X221" s="75">
        <f t="shared" si="189"/>
        <v>878.63200000000029</v>
      </c>
      <c r="Y221" s="75">
        <f t="shared" si="189"/>
        <v>916.83200000000033</v>
      </c>
      <c r="Z221" s="75">
        <f t="shared" si="189"/>
        <v>955.03200000000038</v>
      </c>
      <c r="AA221" s="75">
        <f t="shared" si="189"/>
        <v>993.23200000000043</v>
      </c>
      <c r="AB221" s="308"/>
      <c r="AC221" s="308"/>
      <c r="AD221" s="308"/>
      <c r="AE221" s="308"/>
      <c r="AF221" s="308"/>
      <c r="AG221" s="308"/>
      <c r="AH221" s="308"/>
    </row>
    <row r="222" spans="1:70" s="96" customFormat="1" ht="15.95" customHeight="1" outlineLevel="1" x14ac:dyDescent="0.3">
      <c r="A222" s="290"/>
      <c r="B222" s="206" t="s">
        <v>802</v>
      </c>
      <c r="C222" s="46"/>
      <c r="D222" s="157"/>
      <c r="E222" s="44"/>
      <c r="F222" s="62"/>
      <c r="G222" s="209"/>
      <c r="H222" s="132">
        <f>SUBTOTAL(9,H173:H221)</f>
        <v>360.05999999999995</v>
      </c>
      <c r="I222" s="62"/>
      <c r="J222" s="68"/>
      <c r="K222" s="238"/>
      <c r="L222" s="68"/>
      <c r="M222" s="68"/>
      <c r="N222" s="1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</row>
    <row r="223" spans="1:70" s="15" customFormat="1" ht="15.95" customHeight="1" outlineLevel="1" x14ac:dyDescent="0.3">
      <c r="A223" s="290"/>
      <c r="B223" s="51"/>
      <c r="C223" s="46"/>
      <c r="D223" s="32"/>
      <c r="E223" s="44"/>
      <c r="F223" s="62"/>
      <c r="G223" s="45"/>
      <c r="H223" s="132"/>
      <c r="I223" s="62"/>
      <c r="J223" s="68"/>
      <c r="K223" s="238"/>
      <c r="L223" s="68"/>
      <c r="M223" s="68"/>
      <c r="N223" s="1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</row>
    <row r="224" spans="1:70" s="4" customFormat="1" ht="15.95" customHeight="1" outlineLevel="1" x14ac:dyDescent="0.3">
      <c r="A224" s="290"/>
      <c r="B224" s="287"/>
      <c r="C224" s="110"/>
      <c r="D224" s="32"/>
      <c r="E224" s="33"/>
      <c r="F224" s="288"/>
      <c r="G224" s="288"/>
      <c r="H224" s="123"/>
      <c r="I224" s="55"/>
      <c r="J224" s="68"/>
      <c r="K224" s="238"/>
      <c r="L224" s="68"/>
      <c r="M224" s="68"/>
      <c r="N224" s="1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</row>
    <row r="225" spans="1:70" s="4" customFormat="1" ht="15.95" customHeight="1" outlineLevel="1" x14ac:dyDescent="0.3">
      <c r="A225" s="290"/>
      <c r="B225" s="287"/>
      <c r="C225" s="110"/>
      <c r="D225" s="32"/>
      <c r="E225" s="33"/>
      <c r="F225" s="288"/>
      <c r="G225" s="288"/>
      <c r="H225" s="123"/>
      <c r="I225" s="55"/>
      <c r="J225" s="68"/>
      <c r="K225" s="238"/>
      <c r="L225" s="68"/>
      <c r="M225" s="68"/>
      <c r="N225" s="1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</row>
    <row r="226" spans="1:70" s="15" customFormat="1" ht="15.95" customHeight="1" outlineLevel="2" x14ac:dyDescent="0.3">
      <c r="A226" s="32">
        <v>1</v>
      </c>
      <c r="B226" s="287" t="s">
        <v>443</v>
      </c>
      <c r="C226" s="110" t="s">
        <v>167</v>
      </c>
      <c r="D226" s="32" t="s">
        <v>113</v>
      </c>
      <c r="E226" s="291" t="s">
        <v>35</v>
      </c>
      <c r="F226" s="54" t="s">
        <v>21</v>
      </c>
      <c r="G226" s="55" t="s">
        <v>114</v>
      </c>
      <c r="H226" s="123">
        <v>14.382</v>
      </c>
      <c r="I226" s="55">
        <v>1.2</v>
      </c>
      <c r="J226" s="69">
        <v>35</v>
      </c>
      <c r="K226" s="238">
        <f t="shared" si="174"/>
        <v>604.04399999999998</v>
      </c>
      <c r="L226" s="69">
        <f>(K226+60.4)</f>
        <v>664.44399999999996</v>
      </c>
      <c r="M226" s="69">
        <f t="shared" ref="M226:Y226" si="190">(L226+60.4)</f>
        <v>724.84399999999994</v>
      </c>
      <c r="N226" s="69">
        <f t="shared" si="190"/>
        <v>785.24399999999991</v>
      </c>
      <c r="O226" s="69">
        <f t="shared" si="190"/>
        <v>845.64399999999989</v>
      </c>
      <c r="P226" s="69">
        <f t="shared" si="190"/>
        <v>906.04399999999987</v>
      </c>
      <c r="Q226" s="69">
        <f t="shared" si="190"/>
        <v>966.44399999999985</v>
      </c>
      <c r="R226" s="69">
        <f t="shared" si="190"/>
        <v>1026.8439999999998</v>
      </c>
      <c r="S226" s="69">
        <f t="shared" si="190"/>
        <v>1087.2439999999999</v>
      </c>
      <c r="T226" s="69">
        <f t="shared" si="190"/>
        <v>1147.644</v>
      </c>
      <c r="U226" s="69">
        <f t="shared" si="190"/>
        <v>1208.0440000000001</v>
      </c>
      <c r="V226" s="69">
        <f t="shared" si="190"/>
        <v>1268.4440000000002</v>
      </c>
      <c r="W226" s="69">
        <f t="shared" si="190"/>
        <v>1328.8440000000003</v>
      </c>
      <c r="X226" s="69">
        <f t="shared" si="190"/>
        <v>1389.2440000000004</v>
      </c>
      <c r="Y226" s="69">
        <f t="shared" si="190"/>
        <v>1449.6440000000005</v>
      </c>
      <c r="Z226" s="9"/>
      <c r="AA226" s="9"/>
      <c r="AB226" s="9"/>
      <c r="AC226" s="9"/>
      <c r="AD226" s="9"/>
      <c r="AE226" s="9"/>
      <c r="AF226" s="9"/>
      <c r="AG226" s="9"/>
      <c r="AH226" s="9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</row>
    <row r="227" spans="1:70" s="3" customFormat="1" ht="15.95" customHeight="1" outlineLevel="2" x14ac:dyDescent="0.3">
      <c r="A227" s="32">
        <v>2</v>
      </c>
      <c r="B227" s="287" t="s">
        <v>443</v>
      </c>
      <c r="C227" s="110" t="s">
        <v>166</v>
      </c>
      <c r="D227" s="32" t="s">
        <v>113</v>
      </c>
      <c r="E227" s="291" t="s">
        <v>61</v>
      </c>
      <c r="F227" s="54" t="s">
        <v>38</v>
      </c>
      <c r="G227" s="55" t="s">
        <v>114</v>
      </c>
      <c r="H227" s="123">
        <v>4.6870000000000003</v>
      </c>
      <c r="I227" s="220">
        <v>0.7</v>
      </c>
      <c r="J227" s="69">
        <v>35</v>
      </c>
      <c r="K227" s="238">
        <f t="shared" si="174"/>
        <v>114.83149999999999</v>
      </c>
      <c r="L227" s="69">
        <f>(K227+11.48)</f>
        <v>126.3115</v>
      </c>
      <c r="M227" s="69">
        <f t="shared" ref="M227:AG227" si="191">(L227+11.48)</f>
        <v>137.79149999999998</v>
      </c>
      <c r="N227" s="69">
        <f t="shared" si="191"/>
        <v>149.27149999999997</v>
      </c>
      <c r="O227" s="69">
        <f t="shared" si="191"/>
        <v>160.75149999999996</v>
      </c>
      <c r="P227" s="69">
        <f t="shared" si="191"/>
        <v>172.23149999999995</v>
      </c>
      <c r="Q227" s="69">
        <f t="shared" si="191"/>
        <v>183.71149999999994</v>
      </c>
      <c r="R227" s="69">
        <f t="shared" si="191"/>
        <v>195.19149999999993</v>
      </c>
      <c r="S227" s="69">
        <f t="shared" si="191"/>
        <v>206.67149999999992</v>
      </c>
      <c r="T227" s="69">
        <f t="shared" si="191"/>
        <v>218.15149999999991</v>
      </c>
      <c r="U227" s="69">
        <f t="shared" si="191"/>
        <v>229.6314999999999</v>
      </c>
      <c r="V227" s="69">
        <f>(U227+11.48)</f>
        <v>241.11149999999989</v>
      </c>
      <c r="W227" s="69">
        <f t="shared" si="191"/>
        <v>252.59149999999988</v>
      </c>
      <c r="X227" s="69">
        <f t="shared" si="191"/>
        <v>264.0714999999999</v>
      </c>
      <c r="Y227" s="69">
        <f t="shared" si="191"/>
        <v>275.55149999999992</v>
      </c>
      <c r="Z227" s="69">
        <f t="shared" si="191"/>
        <v>287.03149999999994</v>
      </c>
      <c r="AA227" s="69">
        <f t="shared" si="191"/>
        <v>298.51149999999996</v>
      </c>
      <c r="AB227" s="69">
        <f>(AA227+11.48)</f>
        <v>309.99149999999997</v>
      </c>
      <c r="AC227" s="69">
        <f t="shared" si="191"/>
        <v>321.47149999999999</v>
      </c>
      <c r="AD227" s="69">
        <f t="shared" si="191"/>
        <v>332.95150000000001</v>
      </c>
      <c r="AE227" s="69">
        <f t="shared" si="191"/>
        <v>344.43150000000003</v>
      </c>
      <c r="AF227" s="69">
        <f t="shared" si="191"/>
        <v>355.91150000000005</v>
      </c>
      <c r="AG227" s="69">
        <f t="shared" si="191"/>
        <v>367.39150000000006</v>
      </c>
      <c r="AH227" s="69">
        <f>(AG227+11.48)</f>
        <v>378.87150000000008</v>
      </c>
      <c r="AI227" s="69">
        <f t="shared" ref="AI227:AR227" si="192">(AH227+11.48)</f>
        <v>390.3515000000001</v>
      </c>
      <c r="AJ227" s="69">
        <f t="shared" si="192"/>
        <v>401.83150000000012</v>
      </c>
      <c r="AK227" s="69">
        <f t="shared" si="192"/>
        <v>413.31150000000014</v>
      </c>
      <c r="AL227" s="69">
        <f t="shared" si="192"/>
        <v>424.79150000000016</v>
      </c>
      <c r="AM227" s="69">
        <f t="shared" si="192"/>
        <v>436.27150000000017</v>
      </c>
      <c r="AN227" s="69">
        <f t="shared" si="192"/>
        <v>447.75150000000019</v>
      </c>
      <c r="AO227" s="69">
        <f t="shared" si="192"/>
        <v>459.23150000000021</v>
      </c>
      <c r="AP227" s="69">
        <f t="shared" si="192"/>
        <v>470.71150000000023</v>
      </c>
      <c r="AQ227" s="69">
        <f t="shared" si="192"/>
        <v>482.19150000000025</v>
      </c>
      <c r="AR227" s="69">
        <f t="shared" si="192"/>
        <v>493.67150000000026</v>
      </c>
    </row>
    <row r="228" spans="1:70" s="15" customFormat="1" ht="15.95" customHeight="1" outlineLevel="2" x14ac:dyDescent="0.3">
      <c r="A228" s="32">
        <v>3</v>
      </c>
      <c r="B228" s="287" t="s">
        <v>443</v>
      </c>
      <c r="C228" s="108" t="s">
        <v>519</v>
      </c>
      <c r="D228" s="46" t="s">
        <v>40</v>
      </c>
      <c r="E228" s="44" t="s">
        <v>17</v>
      </c>
      <c r="F228" s="62" t="s">
        <v>17</v>
      </c>
      <c r="G228" s="55" t="s">
        <v>27</v>
      </c>
      <c r="H228" s="46">
        <v>2.9510000000000001</v>
      </c>
      <c r="I228" s="62">
        <v>1.2</v>
      </c>
      <c r="J228" s="69">
        <v>27</v>
      </c>
      <c r="K228" s="238">
        <f t="shared" si="174"/>
        <v>95.612399999999994</v>
      </c>
      <c r="L228" s="69">
        <f>(K228+9.56)</f>
        <v>105.1724</v>
      </c>
      <c r="M228" s="69">
        <f t="shared" ref="M228:AH228" si="193">(L228+9.56)</f>
        <v>114.7324</v>
      </c>
      <c r="N228" s="69">
        <f t="shared" si="193"/>
        <v>124.2924</v>
      </c>
      <c r="O228" s="69">
        <f t="shared" si="193"/>
        <v>133.85239999999999</v>
      </c>
      <c r="P228" s="69">
        <f t="shared" si="193"/>
        <v>143.41239999999999</v>
      </c>
      <c r="Q228" s="69">
        <f t="shared" si="193"/>
        <v>152.97239999999999</v>
      </c>
      <c r="R228" s="69">
        <f t="shared" si="193"/>
        <v>162.5324</v>
      </c>
      <c r="S228" s="69">
        <f t="shared" si="193"/>
        <v>172.0924</v>
      </c>
      <c r="T228" s="69">
        <f t="shared" si="193"/>
        <v>181.6524</v>
      </c>
      <c r="U228" s="69">
        <f t="shared" si="193"/>
        <v>191.2124</v>
      </c>
      <c r="V228" s="69">
        <f t="shared" si="193"/>
        <v>200.7724</v>
      </c>
      <c r="W228" s="69">
        <f t="shared" si="193"/>
        <v>210.33240000000001</v>
      </c>
      <c r="X228" s="69">
        <f t="shared" si="193"/>
        <v>219.89240000000001</v>
      </c>
      <c r="Y228" s="69">
        <f t="shared" si="193"/>
        <v>229.45240000000001</v>
      </c>
      <c r="Z228" s="69">
        <f t="shared" si="193"/>
        <v>239.01240000000001</v>
      </c>
      <c r="AA228" s="69">
        <f t="shared" si="193"/>
        <v>248.57240000000002</v>
      </c>
      <c r="AB228" s="69">
        <f t="shared" si="193"/>
        <v>258.13240000000002</v>
      </c>
      <c r="AC228" s="69">
        <f t="shared" si="193"/>
        <v>267.69240000000002</v>
      </c>
      <c r="AD228" s="69">
        <f t="shared" si="193"/>
        <v>277.25240000000002</v>
      </c>
      <c r="AE228" s="69">
        <f t="shared" si="193"/>
        <v>286.81240000000003</v>
      </c>
      <c r="AF228" s="69">
        <f t="shared" si="193"/>
        <v>296.37240000000003</v>
      </c>
      <c r="AG228" s="69">
        <f t="shared" si="193"/>
        <v>305.93240000000003</v>
      </c>
      <c r="AH228" s="69">
        <f t="shared" si="193"/>
        <v>315.49240000000003</v>
      </c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</row>
    <row r="229" spans="1:70" s="15" customFormat="1" ht="15.95" customHeight="1" outlineLevel="2" x14ac:dyDescent="0.3">
      <c r="A229" s="32">
        <v>4</v>
      </c>
      <c r="B229" s="287" t="s">
        <v>443</v>
      </c>
      <c r="C229" s="46" t="s">
        <v>408</v>
      </c>
      <c r="D229" s="46" t="s">
        <v>428</v>
      </c>
      <c r="E229" s="44" t="s">
        <v>43</v>
      </c>
      <c r="F229" s="62" t="s">
        <v>43</v>
      </c>
      <c r="G229" s="45" t="s">
        <v>30</v>
      </c>
      <c r="H229" s="46">
        <v>2.5209999999999999</v>
      </c>
      <c r="I229" s="220">
        <v>0.7</v>
      </c>
      <c r="J229" s="69">
        <v>35</v>
      </c>
      <c r="K229" s="238">
        <f t="shared" si="174"/>
        <v>61.764499999999991</v>
      </c>
      <c r="L229" s="69">
        <f>(K229+6.18)</f>
        <v>67.944499999999991</v>
      </c>
      <c r="M229" s="69">
        <f t="shared" ref="M229:AR229" si="194">(L229+6.18)</f>
        <v>74.124499999999983</v>
      </c>
      <c r="N229" s="69">
        <f t="shared" si="194"/>
        <v>80.30449999999999</v>
      </c>
      <c r="O229" s="69">
        <f t="shared" si="194"/>
        <v>86.484499999999997</v>
      </c>
      <c r="P229" s="69">
        <f t="shared" si="194"/>
        <v>92.664500000000004</v>
      </c>
      <c r="Q229" s="69">
        <f t="shared" si="194"/>
        <v>98.844500000000011</v>
      </c>
      <c r="R229" s="69">
        <f t="shared" si="194"/>
        <v>105.02450000000002</v>
      </c>
      <c r="S229" s="69">
        <f t="shared" si="194"/>
        <v>111.20450000000002</v>
      </c>
      <c r="T229" s="69">
        <f t="shared" si="194"/>
        <v>117.38450000000003</v>
      </c>
      <c r="U229" s="69">
        <f t="shared" si="194"/>
        <v>123.56450000000004</v>
      </c>
      <c r="V229" s="69">
        <f t="shared" si="194"/>
        <v>129.74450000000004</v>
      </c>
      <c r="W229" s="69">
        <f t="shared" si="194"/>
        <v>135.92450000000005</v>
      </c>
      <c r="X229" s="69">
        <f>(W229+6.18)</f>
        <v>142.10450000000006</v>
      </c>
      <c r="Y229" s="69">
        <f t="shared" si="194"/>
        <v>148.28450000000007</v>
      </c>
      <c r="Z229" s="69">
        <f t="shared" si="194"/>
        <v>154.46450000000007</v>
      </c>
      <c r="AA229" s="69">
        <f t="shared" si="194"/>
        <v>160.64450000000008</v>
      </c>
      <c r="AB229" s="69">
        <f t="shared" si="194"/>
        <v>166.82450000000009</v>
      </c>
      <c r="AC229" s="69">
        <f t="shared" si="194"/>
        <v>173.00450000000009</v>
      </c>
      <c r="AD229" s="69">
        <f t="shared" si="194"/>
        <v>179.1845000000001</v>
      </c>
      <c r="AE229" s="69">
        <f t="shared" si="194"/>
        <v>185.36450000000011</v>
      </c>
      <c r="AF229" s="69">
        <f>(AE229+6.18)</f>
        <v>191.54450000000011</v>
      </c>
      <c r="AG229" s="69">
        <f t="shared" si="194"/>
        <v>197.72450000000012</v>
      </c>
      <c r="AH229" s="69">
        <f t="shared" si="194"/>
        <v>203.90450000000013</v>
      </c>
      <c r="AI229" s="69">
        <f t="shared" si="194"/>
        <v>210.08450000000013</v>
      </c>
      <c r="AJ229" s="69">
        <f>(AI229+6.18)</f>
        <v>216.26450000000014</v>
      </c>
      <c r="AK229" s="69">
        <f t="shared" si="194"/>
        <v>222.44450000000015</v>
      </c>
      <c r="AL229" s="69">
        <f t="shared" si="194"/>
        <v>228.62450000000015</v>
      </c>
      <c r="AM229" s="69">
        <f t="shared" si="194"/>
        <v>234.80450000000016</v>
      </c>
      <c r="AN229" s="69">
        <f t="shared" si="194"/>
        <v>240.98450000000017</v>
      </c>
      <c r="AO229" s="69">
        <f t="shared" si="194"/>
        <v>247.16450000000017</v>
      </c>
      <c r="AP229" s="69">
        <f t="shared" si="194"/>
        <v>253.34450000000018</v>
      </c>
      <c r="AQ229" s="69">
        <f t="shared" si="194"/>
        <v>259.52450000000016</v>
      </c>
      <c r="AR229" s="69">
        <f t="shared" si="194"/>
        <v>265.70450000000017</v>
      </c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</row>
    <row r="230" spans="1:70" s="15" customFormat="1" ht="15.95" customHeight="1" outlineLevel="2" x14ac:dyDescent="0.3">
      <c r="A230" s="32">
        <v>5</v>
      </c>
      <c r="B230" s="287" t="s">
        <v>443</v>
      </c>
      <c r="C230" s="289" t="s">
        <v>168</v>
      </c>
      <c r="D230" s="290" t="s">
        <v>40</v>
      </c>
      <c r="E230" s="291" t="s">
        <v>17</v>
      </c>
      <c r="F230" s="62" t="s">
        <v>17</v>
      </c>
      <c r="G230" s="54" t="s">
        <v>27</v>
      </c>
      <c r="H230" s="120">
        <v>3.4849999999999999</v>
      </c>
      <c r="I230" s="62">
        <v>1.2</v>
      </c>
      <c r="J230" s="69">
        <v>27</v>
      </c>
      <c r="K230" s="238">
        <f t="shared" si="174"/>
        <v>112.91399999999999</v>
      </c>
      <c r="L230" s="69">
        <f>(K230+11.29)</f>
        <v>124.20399999999998</v>
      </c>
      <c r="M230" s="69">
        <f t="shared" ref="M230:AF230" si="195">(L230+11.29)</f>
        <v>135.49399999999997</v>
      </c>
      <c r="N230" s="69">
        <f t="shared" si="195"/>
        <v>146.78399999999996</v>
      </c>
      <c r="O230" s="69">
        <f t="shared" si="195"/>
        <v>158.07399999999996</v>
      </c>
      <c r="P230" s="69">
        <f t="shared" si="195"/>
        <v>169.36399999999995</v>
      </c>
      <c r="Q230" s="69">
        <f t="shared" si="195"/>
        <v>180.65399999999994</v>
      </c>
      <c r="R230" s="69">
        <f t="shared" si="195"/>
        <v>191.94399999999993</v>
      </c>
      <c r="S230" s="69">
        <f t="shared" si="195"/>
        <v>203.23399999999992</v>
      </c>
      <c r="T230" s="69">
        <f t="shared" si="195"/>
        <v>214.52399999999992</v>
      </c>
      <c r="U230" s="69">
        <f t="shared" si="195"/>
        <v>225.81399999999991</v>
      </c>
      <c r="V230" s="69">
        <f t="shared" si="195"/>
        <v>237.1039999999999</v>
      </c>
      <c r="W230" s="69">
        <f t="shared" si="195"/>
        <v>248.39399999999989</v>
      </c>
      <c r="X230" s="69">
        <f t="shared" si="195"/>
        <v>259.68399999999991</v>
      </c>
      <c r="Y230" s="69">
        <f t="shared" si="195"/>
        <v>270.97399999999993</v>
      </c>
      <c r="Z230" s="69">
        <f t="shared" si="195"/>
        <v>282.26399999999995</v>
      </c>
      <c r="AA230" s="69">
        <f t="shared" si="195"/>
        <v>293.55399999999997</v>
      </c>
      <c r="AB230" s="69">
        <f t="shared" si="195"/>
        <v>304.84399999999999</v>
      </c>
      <c r="AC230" s="69">
        <f t="shared" si="195"/>
        <v>316.13400000000001</v>
      </c>
      <c r="AD230" s="69">
        <f t="shared" si="195"/>
        <v>327.42400000000004</v>
      </c>
      <c r="AE230" s="69">
        <f t="shared" si="195"/>
        <v>338.71400000000006</v>
      </c>
      <c r="AF230" s="69">
        <f t="shared" si="195"/>
        <v>350.00400000000008</v>
      </c>
      <c r="AG230" s="69"/>
      <c r="AH230" s="9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</row>
    <row r="231" spans="1:70" s="15" customFormat="1" ht="15.95" customHeight="1" outlineLevel="2" x14ac:dyDescent="0.3">
      <c r="A231" s="32">
        <v>6</v>
      </c>
      <c r="B231" s="287" t="s">
        <v>443</v>
      </c>
      <c r="C231" s="46" t="s">
        <v>409</v>
      </c>
      <c r="D231" s="46" t="s">
        <v>429</v>
      </c>
      <c r="E231" s="44" t="s">
        <v>17</v>
      </c>
      <c r="F231" s="62" t="s">
        <v>17</v>
      </c>
      <c r="G231" s="45" t="s">
        <v>368</v>
      </c>
      <c r="H231" s="46">
        <v>1.1180000000000001</v>
      </c>
      <c r="I231" s="62">
        <v>1.2</v>
      </c>
      <c r="J231" s="69">
        <v>35</v>
      </c>
      <c r="K231" s="238">
        <f t="shared" si="174"/>
        <v>46.956000000000003</v>
      </c>
      <c r="L231" s="69">
        <f>(K231+4.7)</f>
        <v>51.656000000000006</v>
      </c>
      <c r="M231" s="69">
        <f t="shared" ref="M231:V231" si="196">(L231+4.7)</f>
        <v>56.356000000000009</v>
      </c>
      <c r="N231" s="69">
        <f t="shared" si="196"/>
        <v>61.056000000000012</v>
      </c>
      <c r="O231" s="69">
        <f t="shared" si="196"/>
        <v>65.756000000000014</v>
      </c>
      <c r="P231" s="69">
        <f t="shared" si="196"/>
        <v>70.456000000000017</v>
      </c>
      <c r="Q231" s="69">
        <f>(P231+4.7)</f>
        <v>75.15600000000002</v>
      </c>
      <c r="R231" s="69">
        <f t="shared" si="196"/>
        <v>79.856000000000023</v>
      </c>
      <c r="S231" s="69">
        <f t="shared" si="196"/>
        <v>84.556000000000026</v>
      </c>
      <c r="T231" s="69">
        <f t="shared" si="196"/>
        <v>89.256000000000029</v>
      </c>
      <c r="U231" s="69">
        <f>(T231+4.7)</f>
        <v>93.956000000000031</v>
      </c>
      <c r="V231" s="69">
        <f t="shared" si="196"/>
        <v>98.656000000000034</v>
      </c>
      <c r="W231" s="69">
        <f>(V231+4.7)</f>
        <v>103.35600000000004</v>
      </c>
      <c r="X231" s="69">
        <f>(W231+4.7)</f>
        <v>108.05600000000004</v>
      </c>
      <c r="Y231" s="69">
        <f>(X231+4.7)</f>
        <v>112.75600000000004</v>
      </c>
      <c r="Z231" s="69">
        <f>(Y231+4.7)</f>
        <v>117.45600000000005</v>
      </c>
      <c r="AA231" s="9"/>
      <c r="AB231" s="9"/>
      <c r="AC231" s="9"/>
      <c r="AD231" s="9"/>
      <c r="AE231" s="9"/>
      <c r="AF231" s="9"/>
      <c r="AG231" s="9"/>
      <c r="AH231" s="9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</row>
    <row r="232" spans="1:70" s="15" customFormat="1" ht="15.95" customHeight="1" outlineLevel="2" x14ac:dyDescent="0.3">
      <c r="A232" s="32">
        <v>7</v>
      </c>
      <c r="B232" s="287" t="s">
        <v>443</v>
      </c>
      <c r="C232" s="46" t="s">
        <v>410</v>
      </c>
      <c r="D232" s="46" t="s">
        <v>429</v>
      </c>
      <c r="E232" s="44" t="s">
        <v>17</v>
      </c>
      <c r="F232" s="62" t="s">
        <v>17</v>
      </c>
      <c r="G232" s="45" t="s">
        <v>368</v>
      </c>
      <c r="H232" s="46">
        <v>2.4220000000000002</v>
      </c>
      <c r="I232" s="62">
        <v>1.2</v>
      </c>
      <c r="J232" s="69">
        <v>35</v>
      </c>
      <c r="K232" s="238">
        <f t="shared" si="174"/>
        <v>101.724</v>
      </c>
      <c r="L232" s="69">
        <f>(K232+10.17)</f>
        <v>111.89400000000001</v>
      </c>
      <c r="M232" s="69">
        <f t="shared" ref="M232:AA232" si="197">(L232+10.17)</f>
        <v>122.06400000000001</v>
      </c>
      <c r="N232" s="69">
        <f t="shared" si="197"/>
        <v>132.23400000000001</v>
      </c>
      <c r="O232" s="69">
        <f t="shared" si="197"/>
        <v>142.404</v>
      </c>
      <c r="P232" s="69">
        <f t="shared" si="197"/>
        <v>152.57399999999998</v>
      </c>
      <c r="Q232" s="69">
        <f t="shared" si="197"/>
        <v>162.74399999999997</v>
      </c>
      <c r="R232" s="69">
        <f t="shared" si="197"/>
        <v>172.91399999999996</v>
      </c>
      <c r="S232" s="69">
        <f t="shared" si="197"/>
        <v>183.08399999999995</v>
      </c>
      <c r="T232" s="69">
        <f>(S232+10.17)</f>
        <v>193.25399999999993</v>
      </c>
      <c r="U232" s="69">
        <f t="shared" si="197"/>
        <v>203.42399999999992</v>
      </c>
      <c r="V232" s="69">
        <f t="shared" si="197"/>
        <v>213.59399999999991</v>
      </c>
      <c r="W232" s="69">
        <f t="shared" si="197"/>
        <v>223.7639999999999</v>
      </c>
      <c r="X232" s="69">
        <f t="shared" si="197"/>
        <v>233.93399999999988</v>
      </c>
      <c r="Y232" s="69">
        <f t="shared" si="197"/>
        <v>244.10399999999987</v>
      </c>
      <c r="Z232" s="69">
        <f t="shared" si="197"/>
        <v>254.27399999999986</v>
      </c>
      <c r="AA232" s="69">
        <f t="shared" si="197"/>
        <v>264.44399999999985</v>
      </c>
      <c r="AB232" s="9"/>
      <c r="AC232" s="9"/>
      <c r="AD232" s="9"/>
      <c r="AE232" s="9"/>
      <c r="AF232" s="9"/>
      <c r="AG232" s="9"/>
      <c r="AH232" s="9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</row>
    <row r="233" spans="1:70" s="15" customFormat="1" ht="15.95" customHeight="1" outlineLevel="2" x14ac:dyDescent="0.3">
      <c r="A233" s="32">
        <v>8</v>
      </c>
      <c r="B233" s="287" t="s">
        <v>443</v>
      </c>
      <c r="C233" s="46" t="s">
        <v>411</v>
      </c>
      <c r="D233" s="46" t="s">
        <v>429</v>
      </c>
      <c r="E233" s="44" t="s">
        <v>17</v>
      </c>
      <c r="F233" s="62" t="s">
        <v>17</v>
      </c>
      <c r="G233" s="45" t="s">
        <v>368</v>
      </c>
      <c r="H233" s="46">
        <v>1.98</v>
      </c>
      <c r="I233" s="62">
        <v>1.2</v>
      </c>
      <c r="J233" s="69">
        <v>35</v>
      </c>
      <c r="K233" s="238">
        <f t="shared" si="174"/>
        <v>83.16</v>
      </c>
      <c r="L233" s="69">
        <f>(K233+8.32)</f>
        <v>91.47999999999999</v>
      </c>
      <c r="M233" s="69">
        <f t="shared" ref="M233:Z233" si="198">(L233+8.32)</f>
        <v>99.799999999999983</v>
      </c>
      <c r="N233" s="69">
        <f t="shared" si="198"/>
        <v>108.11999999999998</v>
      </c>
      <c r="O233" s="69">
        <f t="shared" si="198"/>
        <v>116.43999999999997</v>
      </c>
      <c r="P233" s="69">
        <f t="shared" si="198"/>
        <v>124.75999999999996</v>
      </c>
      <c r="Q233" s="69">
        <f t="shared" si="198"/>
        <v>133.07999999999996</v>
      </c>
      <c r="R233" s="69">
        <f t="shared" si="198"/>
        <v>141.39999999999995</v>
      </c>
      <c r="S233" s="69">
        <f t="shared" si="198"/>
        <v>149.71999999999994</v>
      </c>
      <c r="T233" s="69">
        <f t="shared" si="198"/>
        <v>158.03999999999994</v>
      </c>
      <c r="U233" s="69">
        <f t="shared" si="198"/>
        <v>166.35999999999993</v>
      </c>
      <c r="V233" s="69">
        <f t="shared" si="198"/>
        <v>174.67999999999992</v>
      </c>
      <c r="W233" s="69">
        <f t="shared" si="198"/>
        <v>182.99999999999991</v>
      </c>
      <c r="X233" s="69">
        <f>(W233+8.32)</f>
        <v>191.31999999999991</v>
      </c>
      <c r="Y233" s="69">
        <f t="shared" si="198"/>
        <v>199.6399999999999</v>
      </c>
      <c r="Z233" s="69">
        <f t="shared" si="198"/>
        <v>207.95999999999989</v>
      </c>
      <c r="AA233" s="9"/>
      <c r="AB233" s="9"/>
      <c r="AC233" s="9"/>
      <c r="AD233" s="9"/>
      <c r="AE233" s="9"/>
      <c r="AF233" s="9"/>
      <c r="AG233" s="9"/>
      <c r="AH233" s="9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</row>
    <row r="234" spans="1:70" s="15" customFormat="1" ht="15.95" customHeight="1" outlineLevel="2" x14ac:dyDescent="0.3">
      <c r="A234" s="32">
        <v>9</v>
      </c>
      <c r="B234" s="287" t="s">
        <v>443</v>
      </c>
      <c r="C234" s="46" t="s">
        <v>412</v>
      </c>
      <c r="D234" s="46" t="s">
        <v>429</v>
      </c>
      <c r="E234" s="44" t="s">
        <v>17</v>
      </c>
      <c r="F234" s="62" t="s">
        <v>17</v>
      </c>
      <c r="G234" s="45" t="s">
        <v>368</v>
      </c>
      <c r="H234" s="46">
        <v>1.7829999999999999</v>
      </c>
      <c r="I234" s="62">
        <v>1.2</v>
      </c>
      <c r="J234" s="69">
        <v>35</v>
      </c>
      <c r="K234" s="238">
        <f t="shared" si="174"/>
        <v>74.885999999999996</v>
      </c>
      <c r="L234" s="69">
        <f>(K234+7.49)</f>
        <v>82.375999999999991</v>
      </c>
      <c r="M234" s="69">
        <f t="shared" ref="M234:Z234" si="199">(L234+7.49)</f>
        <v>89.865999999999985</v>
      </c>
      <c r="N234" s="69">
        <f t="shared" si="199"/>
        <v>97.35599999999998</v>
      </c>
      <c r="O234" s="69">
        <f t="shared" si="199"/>
        <v>104.84599999999998</v>
      </c>
      <c r="P234" s="69">
        <f t="shared" si="199"/>
        <v>112.33599999999997</v>
      </c>
      <c r="Q234" s="69">
        <f t="shared" si="199"/>
        <v>119.82599999999996</v>
      </c>
      <c r="R234" s="69">
        <f t="shared" si="199"/>
        <v>127.31599999999996</v>
      </c>
      <c r="S234" s="69">
        <f t="shared" si="199"/>
        <v>134.80599999999995</v>
      </c>
      <c r="T234" s="69">
        <f t="shared" si="199"/>
        <v>142.29599999999996</v>
      </c>
      <c r="U234" s="69">
        <f t="shared" si="199"/>
        <v>149.78599999999997</v>
      </c>
      <c r="V234" s="69">
        <f t="shared" si="199"/>
        <v>157.27599999999998</v>
      </c>
      <c r="W234" s="69">
        <f t="shared" si="199"/>
        <v>164.76599999999999</v>
      </c>
      <c r="X234" s="69">
        <f t="shared" si="199"/>
        <v>172.256</v>
      </c>
      <c r="Y234" s="69">
        <f t="shared" si="199"/>
        <v>179.74600000000001</v>
      </c>
      <c r="Z234" s="69">
        <f t="shared" si="199"/>
        <v>187.23600000000002</v>
      </c>
      <c r="AA234" s="9"/>
      <c r="AB234" s="9"/>
      <c r="AC234" s="9"/>
      <c r="AD234" s="9"/>
      <c r="AE234" s="9"/>
      <c r="AF234" s="9"/>
      <c r="AG234" s="9"/>
      <c r="AH234" s="9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</row>
    <row r="235" spans="1:70" s="15" customFormat="1" ht="15.95" customHeight="1" outlineLevel="2" x14ac:dyDescent="0.3">
      <c r="A235" s="32">
        <v>10</v>
      </c>
      <c r="B235" s="287" t="s">
        <v>443</v>
      </c>
      <c r="C235" s="46" t="s">
        <v>413</v>
      </c>
      <c r="D235" s="46" t="s">
        <v>42</v>
      </c>
      <c r="E235" s="44" t="s">
        <v>17</v>
      </c>
      <c r="F235" s="62" t="s">
        <v>17</v>
      </c>
      <c r="G235" s="45" t="s">
        <v>30</v>
      </c>
      <c r="H235" s="46">
        <v>2.2469999999999999</v>
      </c>
      <c r="I235" s="62">
        <v>1.2</v>
      </c>
      <c r="J235" s="69">
        <v>35</v>
      </c>
      <c r="K235" s="238">
        <f t="shared" si="174"/>
        <v>94.373999999999995</v>
      </c>
      <c r="L235" s="69">
        <f>(K235+9.44)</f>
        <v>103.81399999999999</v>
      </c>
      <c r="M235" s="69">
        <f t="shared" ref="M235:AA235" si="200">(L235+9.44)</f>
        <v>113.25399999999999</v>
      </c>
      <c r="N235" s="69">
        <f t="shared" si="200"/>
        <v>122.69399999999999</v>
      </c>
      <c r="O235" s="69">
        <f t="shared" si="200"/>
        <v>132.13399999999999</v>
      </c>
      <c r="P235" s="69">
        <f t="shared" si="200"/>
        <v>141.57399999999998</v>
      </c>
      <c r="Q235" s="69">
        <f t="shared" si="200"/>
        <v>151.01399999999998</v>
      </c>
      <c r="R235" s="69">
        <f t="shared" si="200"/>
        <v>160.45399999999998</v>
      </c>
      <c r="S235" s="69">
        <f t="shared" si="200"/>
        <v>169.89399999999998</v>
      </c>
      <c r="T235" s="69">
        <f t="shared" si="200"/>
        <v>179.33399999999997</v>
      </c>
      <c r="U235" s="69">
        <f t="shared" si="200"/>
        <v>188.77399999999997</v>
      </c>
      <c r="V235" s="69">
        <f t="shared" si="200"/>
        <v>198.21399999999997</v>
      </c>
      <c r="W235" s="69">
        <f t="shared" si="200"/>
        <v>207.65399999999997</v>
      </c>
      <c r="X235" s="69">
        <f t="shared" si="200"/>
        <v>217.09399999999997</v>
      </c>
      <c r="Y235" s="69">
        <f t="shared" si="200"/>
        <v>226.53399999999996</v>
      </c>
      <c r="Z235" s="69">
        <f t="shared" si="200"/>
        <v>235.97399999999996</v>
      </c>
      <c r="AA235" s="69">
        <f t="shared" si="200"/>
        <v>245.41399999999996</v>
      </c>
      <c r="AB235" s="9"/>
      <c r="AC235" s="9"/>
      <c r="AD235" s="9"/>
      <c r="AE235" s="9"/>
      <c r="AF235" s="9"/>
      <c r="AG235" s="9"/>
      <c r="AH235" s="9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</row>
    <row r="236" spans="1:70" s="15" customFormat="1" ht="15.95" customHeight="1" outlineLevel="2" x14ac:dyDescent="0.3">
      <c r="A236" s="32">
        <v>11</v>
      </c>
      <c r="B236" s="287" t="s">
        <v>443</v>
      </c>
      <c r="C236" s="46" t="s">
        <v>414</v>
      </c>
      <c r="D236" s="46" t="s">
        <v>42</v>
      </c>
      <c r="E236" s="44" t="s">
        <v>17</v>
      </c>
      <c r="F236" s="62" t="s">
        <v>17</v>
      </c>
      <c r="G236" s="45" t="s">
        <v>368</v>
      </c>
      <c r="H236" s="46">
        <v>1.357</v>
      </c>
      <c r="I236" s="62">
        <v>1.2</v>
      </c>
      <c r="J236" s="69">
        <v>35</v>
      </c>
      <c r="K236" s="238">
        <f t="shared" si="174"/>
        <v>56.993999999999993</v>
      </c>
      <c r="L236" s="69">
        <f>(K236+5.7)</f>
        <v>62.693999999999996</v>
      </c>
      <c r="M236" s="69">
        <f t="shared" ref="M236:X236" si="201">(L236+5.7)</f>
        <v>68.393999999999991</v>
      </c>
      <c r="N236" s="69">
        <f t="shared" si="201"/>
        <v>74.093999999999994</v>
      </c>
      <c r="O236" s="69">
        <f t="shared" si="201"/>
        <v>79.793999999999997</v>
      </c>
      <c r="P236" s="69">
        <f t="shared" si="201"/>
        <v>85.494</v>
      </c>
      <c r="Q236" s="69">
        <f t="shared" si="201"/>
        <v>91.194000000000003</v>
      </c>
      <c r="R236" s="69">
        <f t="shared" si="201"/>
        <v>96.894000000000005</v>
      </c>
      <c r="S236" s="69">
        <f t="shared" si="201"/>
        <v>102.59400000000001</v>
      </c>
      <c r="T236" s="69">
        <f t="shared" si="201"/>
        <v>108.29400000000001</v>
      </c>
      <c r="U236" s="69">
        <f>(T236+5.7)</f>
        <v>113.99400000000001</v>
      </c>
      <c r="V236" s="69">
        <f t="shared" si="201"/>
        <v>119.69400000000002</v>
      </c>
      <c r="W236" s="69">
        <f t="shared" si="201"/>
        <v>125.39400000000002</v>
      </c>
      <c r="X236" s="69">
        <f t="shared" si="201"/>
        <v>131.09400000000002</v>
      </c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</row>
    <row r="237" spans="1:70" s="15" customFormat="1" ht="15.95" customHeight="1" outlineLevel="2" x14ac:dyDescent="0.3">
      <c r="A237" s="32">
        <v>12</v>
      </c>
      <c r="B237" s="287" t="s">
        <v>443</v>
      </c>
      <c r="C237" s="46" t="s">
        <v>415</v>
      </c>
      <c r="D237" s="46" t="s">
        <v>42</v>
      </c>
      <c r="E237" s="44" t="s">
        <v>17</v>
      </c>
      <c r="F237" s="62" t="s">
        <v>17</v>
      </c>
      <c r="G237" s="45" t="s">
        <v>368</v>
      </c>
      <c r="H237" s="121">
        <v>3</v>
      </c>
      <c r="I237" s="62">
        <v>1.2</v>
      </c>
      <c r="J237" s="69">
        <v>35</v>
      </c>
      <c r="K237" s="238">
        <f t="shared" si="174"/>
        <v>125.99999999999999</v>
      </c>
      <c r="L237" s="69">
        <f>(K237+12.6)</f>
        <v>138.6</v>
      </c>
      <c r="M237" s="69">
        <f t="shared" ref="M237:Z237" si="202">(L237+12.6)</f>
        <v>151.19999999999999</v>
      </c>
      <c r="N237" s="69">
        <f t="shared" si="202"/>
        <v>163.79999999999998</v>
      </c>
      <c r="O237" s="69">
        <f t="shared" si="202"/>
        <v>176.39999999999998</v>
      </c>
      <c r="P237" s="69">
        <f t="shared" si="202"/>
        <v>188.99999999999997</v>
      </c>
      <c r="Q237" s="69">
        <f t="shared" si="202"/>
        <v>201.59999999999997</v>
      </c>
      <c r="R237" s="69">
        <f t="shared" si="202"/>
        <v>214.19999999999996</v>
      </c>
      <c r="S237" s="69">
        <f t="shared" si="202"/>
        <v>226.79999999999995</v>
      </c>
      <c r="T237" s="69">
        <f t="shared" si="202"/>
        <v>239.39999999999995</v>
      </c>
      <c r="U237" s="69">
        <f t="shared" si="202"/>
        <v>251.99999999999994</v>
      </c>
      <c r="V237" s="69">
        <f t="shared" si="202"/>
        <v>264.59999999999997</v>
      </c>
      <c r="W237" s="69">
        <f t="shared" si="202"/>
        <v>277.2</v>
      </c>
      <c r="X237" s="69">
        <f t="shared" si="202"/>
        <v>289.8</v>
      </c>
      <c r="Y237" s="69">
        <f>(X237+12.6)</f>
        <v>302.40000000000003</v>
      </c>
      <c r="Z237" s="69">
        <f t="shared" si="202"/>
        <v>315.00000000000006</v>
      </c>
      <c r="AA237" s="9"/>
      <c r="AB237" s="9"/>
      <c r="AC237" s="9"/>
      <c r="AD237" s="9"/>
      <c r="AE237" s="9"/>
      <c r="AF237" s="9"/>
      <c r="AG237" s="9"/>
      <c r="AH237" s="9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</row>
    <row r="238" spans="1:70" s="15" customFormat="1" ht="15.95" customHeight="1" outlineLevel="2" x14ac:dyDescent="0.3">
      <c r="A238" s="32">
        <v>13</v>
      </c>
      <c r="B238" s="287" t="s">
        <v>443</v>
      </c>
      <c r="C238" s="46" t="s">
        <v>416</v>
      </c>
      <c r="D238" s="46" t="s">
        <v>42</v>
      </c>
      <c r="E238" s="44" t="s">
        <v>17</v>
      </c>
      <c r="F238" s="62" t="s">
        <v>17</v>
      </c>
      <c r="G238" s="45" t="s">
        <v>368</v>
      </c>
      <c r="H238" s="46">
        <v>2.883</v>
      </c>
      <c r="I238" s="62">
        <v>1.2</v>
      </c>
      <c r="J238" s="69">
        <v>35</v>
      </c>
      <c r="K238" s="238">
        <f t="shared" si="174"/>
        <v>121.086</v>
      </c>
      <c r="L238" s="69">
        <f>(K238+12.11)</f>
        <v>133.196</v>
      </c>
      <c r="M238" s="69">
        <f t="shared" ref="M238:Z238" si="203">(L238+12.11)</f>
        <v>145.30599999999998</v>
      </c>
      <c r="N238" s="69">
        <f t="shared" si="203"/>
        <v>157.416</v>
      </c>
      <c r="O238" s="69">
        <f t="shared" si="203"/>
        <v>169.52600000000001</v>
      </c>
      <c r="P238" s="69">
        <f t="shared" si="203"/>
        <v>181.63600000000002</v>
      </c>
      <c r="Q238" s="69">
        <f t="shared" si="203"/>
        <v>193.74600000000004</v>
      </c>
      <c r="R238" s="69">
        <f t="shared" si="203"/>
        <v>205.85600000000005</v>
      </c>
      <c r="S238" s="69">
        <f t="shared" si="203"/>
        <v>217.96600000000007</v>
      </c>
      <c r="T238" s="69">
        <f t="shared" si="203"/>
        <v>230.07600000000008</v>
      </c>
      <c r="U238" s="69">
        <f t="shared" si="203"/>
        <v>242.18600000000009</v>
      </c>
      <c r="V238" s="69">
        <f>(U238+12.11)</f>
        <v>254.29600000000011</v>
      </c>
      <c r="W238" s="69">
        <f t="shared" si="203"/>
        <v>266.40600000000012</v>
      </c>
      <c r="X238" s="69">
        <f t="shared" si="203"/>
        <v>278.51600000000013</v>
      </c>
      <c r="Y238" s="69">
        <f t="shared" si="203"/>
        <v>290.62600000000015</v>
      </c>
      <c r="Z238" s="69">
        <f t="shared" si="203"/>
        <v>302.73600000000016</v>
      </c>
      <c r="AA238" s="9"/>
      <c r="AB238" s="9"/>
      <c r="AC238" s="9"/>
      <c r="AD238" s="9"/>
      <c r="AE238" s="9"/>
      <c r="AF238" s="9"/>
      <c r="AG238" s="9"/>
      <c r="AH238" s="9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</row>
    <row r="239" spans="1:70" s="15" customFormat="1" ht="15.95" customHeight="1" outlineLevel="2" x14ac:dyDescent="0.3">
      <c r="A239" s="32">
        <v>14</v>
      </c>
      <c r="B239" s="287" t="s">
        <v>443</v>
      </c>
      <c r="C239" s="46" t="s">
        <v>417</v>
      </c>
      <c r="D239" s="46" t="s">
        <v>42</v>
      </c>
      <c r="E239" s="44" t="s">
        <v>17</v>
      </c>
      <c r="F239" s="62" t="s">
        <v>17</v>
      </c>
      <c r="G239" s="45" t="s">
        <v>368</v>
      </c>
      <c r="H239" s="46">
        <v>1.0169999999999999</v>
      </c>
      <c r="I239" s="62">
        <v>1.2</v>
      </c>
      <c r="J239" s="69">
        <v>35</v>
      </c>
      <c r="K239" s="238">
        <f t="shared" si="174"/>
        <v>42.713999999999999</v>
      </c>
      <c r="L239" s="69">
        <f>(K239+4.27)</f>
        <v>46.983999999999995</v>
      </c>
      <c r="M239" s="69">
        <f t="shared" ref="M239:Z239" si="204">(L239+4.27)</f>
        <v>51.253999999999991</v>
      </c>
      <c r="N239" s="69">
        <f t="shared" si="204"/>
        <v>55.523999999999987</v>
      </c>
      <c r="O239" s="69">
        <f t="shared" si="204"/>
        <v>59.793999999999983</v>
      </c>
      <c r="P239" s="69">
        <f t="shared" si="204"/>
        <v>64.063999999999979</v>
      </c>
      <c r="Q239" s="69">
        <f t="shared" si="204"/>
        <v>68.333999999999975</v>
      </c>
      <c r="R239" s="69">
        <f t="shared" si="204"/>
        <v>72.603999999999971</v>
      </c>
      <c r="S239" s="69">
        <f t="shared" si="204"/>
        <v>76.873999999999967</v>
      </c>
      <c r="T239" s="69">
        <f t="shared" si="204"/>
        <v>81.143999999999963</v>
      </c>
      <c r="U239" s="69">
        <f t="shared" si="204"/>
        <v>85.413999999999959</v>
      </c>
      <c r="V239" s="69">
        <f>(U239+4.27)</f>
        <v>89.683999999999955</v>
      </c>
      <c r="W239" s="69">
        <f t="shared" si="204"/>
        <v>93.953999999999951</v>
      </c>
      <c r="X239" s="69">
        <f t="shared" si="204"/>
        <v>98.223999999999947</v>
      </c>
      <c r="Y239" s="69">
        <f t="shared" si="204"/>
        <v>102.49399999999994</v>
      </c>
      <c r="Z239" s="69">
        <f t="shared" si="204"/>
        <v>106.76399999999994</v>
      </c>
      <c r="AA239" s="9"/>
      <c r="AB239" s="9"/>
      <c r="AC239" s="9"/>
      <c r="AD239" s="9"/>
      <c r="AE239" s="9"/>
      <c r="AF239" s="9"/>
      <c r="AG239" s="9"/>
      <c r="AH239" s="9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</row>
    <row r="240" spans="1:70" s="15" customFormat="1" ht="15.95" customHeight="1" outlineLevel="2" x14ac:dyDescent="0.3">
      <c r="A240" s="32">
        <v>15</v>
      </c>
      <c r="B240" s="287" t="s">
        <v>443</v>
      </c>
      <c r="C240" s="46" t="s">
        <v>418</v>
      </c>
      <c r="D240" s="46" t="s">
        <v>42</v>
      </c>
      <c r="E240" s="44" t="s">
        <v>17</v>
      </c>
      <c r="F240" s="62" t="s">
        <v>17</v>
      </c>
      <c r="G240" s="45" t="s">
        <v>368</v>
      </c>
      <c r="H240" s="46">
        <v>2.7490000000000001</v>
      </c>
      <c r="I240" s="62">
        <v>1.2</v>
      </c>
      <c r="J240" s="69">
        <v>35</v>
      </c>
      <c r="K240" s="238">
        <f t="shared" si="174"/>
        <v>115.458</v>
      </c>
      <c r="L240" s="69">
        <f>(K240+11.55)</f>
        <v>127.008</v>
      </c>
      <c r="M240" s="69">
        <f t="shared" ref="M240:AA240" si="205">(L240+11.55)</f>
        <v>138.55799999999999</v>
      </c>
      <c r="N240" s="69">
        <f t="shared" si="205"/>
        <v>150.108</v>
      </c>
      <c r="O240" s="69">
        <f t="shared" si="205"/>
        <v>161.65800000000002</v>
      </c>
      <c r="P240" s="69">
        <f t="shared" si="205"/>
        <v>173.20800000000003</v>
      </c>
      <c r="Q240" s="69">
        <f t="shared" si="205"/>
        <v>184.75800000000004</v>
      </c>
      <c r="R240" s="69">
        <f t="shared" si="205"/>
        <v>196.30800000000005</v>
      </c>
      <c r="S240" s="69">
        <f t="shared" si="205"/>
        <v>207.85800000000006</v>
      </c>
      <c r="T240" s="69">
        <f t="shared" si="205"/>
        <v>219.40800000000007</v>
      </c>
      <c r="U240" s="69">
        <f t="shared" si="205"/>
        <v>230.95800000000008</v>
      </c>
      <c r="V240" s="69">
        <f t="shared" si="205"/>
        <v>242.5080000000001</v>
      </c>
      <c r="W240" s="69">
        <f t="shared" si="205"/>
        <v>254.05800000000011</v>
      </c>
      <c r="X240" s="69">
        <f t="shared" si="205"/>
        <v>265.60800000000012</v>
      </c>
      <c r="Y240" s="69">
        <f t="shared" si="205"/>
        <v>277.15800000000013</v>
      </c>
      <c r="Z240" s="69">
        <f t="shared" si="205"/>
        <v>288.70800000000014</v>
      </c>
      <c r="AA240" s="69">
        <f t="shared" si="205"/>
        <v>300.25800000000015</v>
      </c>
      <c r="AB240" s="69"/>
      <c r="AC240" s="9"/>
      <c r="AD240" s="9"/>
      <c r="AE240" s="9"/>
      <c r="AF240" s="9"/>
      <c r="AG240" s="9"/>
      <c r="AH240" s="9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</row>
    <row r="241" spans="1:70" s="15" customFormat="1" ht="15.95" customHeight="1" outlineLevel="2" x14ac:dyDescent="0.3">
      <c r="A241" s="32">
        <v>16</v>
      </c>
      <c r="B241" s="287" t="s">
        <v>443</v>
      </c>
      <c r="C241" s="46" t="s">
        <v>419</v>
      </c>
      <c r="D241" s="46" t="s">
        <v>42</v>
      </c>
      <c r="E241" s="44" t="s">
        <v>17</v>
      </c>
      <c r="F241" s="62" t="s">
        <v>17</v>
      </c>
      <c r="G241" s="45" t="s">
        <v>368</v>
      </c>
      <c r="H241" s="46">
        <v>1.528</v>
      </c>
      <c r="I241" s="62">
        <v>1.2</v>
      </c>
      <c r="J241" s="69">
        <v>35</v>
      </c>
      <c r="K241" s="238">
        <f t="shared" si="174"/>
        <v>64.176000000000002</v>
      </c>
      <c r="L241" s="69">
        <f>(K241+6.42)</f>
        <v>70.596000000000004</v>
      </c>
      <c r="M241" s="69">
        <f t="shared" ref="M241:Y241" si="206">(L241+6.42)</f>
        <v>77.016000000000005</v>
      </c>
      <c r="N241" s="69">
        <f t="shared" si="206"/>
        <v>83.436000000000007</v>
      </c>
      <c r="O241" s="69">
        <f t="shared" si="206"/>
        <v>89.856000000000009</v>
      </c>
      <c r="P241" s="69">
        <f t="shared" si="206"/>
        <v>96.27600000000001</v>
      </c>
      <c r="Q241" s="69">
        <f t="shared" si="206"/>
        <v>102.69600000000001</v>
      </c>
      <c r="R241" s="69">
        <f t="shared" si="206"/>
        <v>109.11600000000001</v>
      </c>
      <c r="S241" s="69">
        <f t="shared" si="206"/>
        <v>115.53600000000002</v>
      </c>
      <c r="T241" s="69">
        <f t="shared" si="206"/>
        <v>121.95600000000002</v>
      </c>
      <c r="U241" s="69">
        <f t="shared" si="206"/>
        <v>128.376</v>
      </c>
      <c r="V241" s="69">
        <f>(U241+6.42)</f>
        <v>134.79599999999999</v>
      </c>
      <c r="W241" s="69">
        <f t="shared" si="206"/>
        <v>141.21599999999998</v>
      </c>
      <c r="X241" s="69">
        <f t="shared" si="206"/>
        <v>147.63599999999997</v>
      </c>
      <c r="Y241" s="69">
        <f t="shared" si="206"/>
        <v>154.05599999999995</v>
      </c>
      <c r="Z241" s="9"/>
      <c r="AA241" s="9"/>
      <c r="AB241" s="9"/>
      <c r="AC241" s="9"/>
      <c r="AD241" s="9"/>
      <c r="AE241" s="9"/>
      <c r="AF241" s="9"/>
      <c r="AG241" s="9"/>
      <c r="AH241" s="9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</row>
    <row r="242" spans="1:70" s="15" customFormat="1" ht="15.95" customHeight="1" outlineLevel="2" x14ac:dyDescent="0.3">
      <c r="A242" s="32">
        <v>17</v>
      </c>
      <c r="B242" s="287" t="s">
        <v>443</v>
      </c>
      <c r="C242" s="29" t="s">
        <v>169</v>
      </c>
      <c r="D242" s="32" t="s">
        <v>42</v>
      </c>
      <c r="E242" s="33" t="s">
        <v>17</v>
      </c>
      <c r="F242" s="62" t="s">
        <v>17</v>
      </c>
      <c r="G242" s="54" t="s">
        <v>107</v>
      </c>
      <c r="H242" s="119">
        <v>5.7089999999999996</v>
      </c>
      <c r="I242" s="62">
        <v>1.2</v>
      </c>
      <c r="J242" s="69">
        <v>35</v>
      </c>
      <c r="K242" s="238">
        <f t="shared" si="174"/>
        <v>239.77799999999999</v>
      </c>
      <c r="L242" s="69">
        <f>(K242+23.98)</f>
        <v>263.75799999999998</v>
      </c>
      <c r="M242" s="69">
        <f t="shared" ref="M242:Z242" si="207">(L242+23.98)</f>
        <v>287.738</v>
      </c>
      <c r="N242" s="69">
        <f t="shared" si="207"/>
        <v>311.71800000000002</v>
      </c>
      <c r="O242" s="69">
        <f t="shared" si="207"/>
        <v>335.69800000000004</v>
      </c>
      <c r="P242" s="69">
        <f t="shared" si="207"/>
        <v>359.67800000000005</v>
      </c>
      <c r="Q242" s="69">
        <f t="shared" si="207"/>
        <v>383.65800000000007</v>
      </c>
      <c r="R242" s="69">
        <f t="shared" si="207"/>
        <v>407.63800000000009</v>
      </c>
      <c r="S242" s="69">
        <f t="shared" si="207"/>
        <v>431.61800000000011</v>
      </c>
      <c r="T242" s="69">
        <f t="shared" si="207"/>
        <v>455.59800000000013</v>
      </c>
      <c r="U242" s="69">
        <f t="shared" si="207"/>
        <v>479.57800000000015</v>
      </c>
      <c r="V242" s="69">
        <f t="shared" si="207"/>
        <v>503.55800000000016</v>
      </c>
      <c r="W242" s="69">
        <f t="shared" si="207"/>
        <v>527.53800000000012</v>
      </c>
      <c r="X242" s="69">
        <f t="shared" si="207"/>
        <v>551.51800000000014</v>
      </c>
      <c r="Y242" s="69">
        <f t="shared" si="207"/>
        <v>575.49800000000016</v>
      </c>
      <c r="Z242" s="69">
        <f t="shared" si="207"/>
        <v>599.47800000000018</v>
      </c>
      <c r="AA242" s="9"/>
      <c r="AB242" s="9"/>
      <c r="AC242" s="9"/>
      <c r="AD242" s="9"/>
      <c r="AE242" s="9"/>
      <c r="AF242" s="9"/>
      <c r="AG242" s="9"/>
      <c r="AH242" s="9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</row>
    <row r="243" spans="1:70" s="15" customFormat="1" ht="15.95" customHeight="1" outlineLevel="2" x14ac:dyDescent="0.3">
      <c r="A243" s="32">
        <v>18</v>
      </c>
      <c r="B243" s="287" t="s">
        <v>443</v>
      </c>
      <c r="C243" s="29" t="s">
        <v>170</v>
      </c>
      <c r="D243" s="32" t="s">
        <v>32</v>
      </c>
      <c r="E243" s="33" t="s">
        <v>39</v>
      </c>
      <c r="F243" s="55" t="s">
        <v>43</v>
      </c>
      <c r="G243" s="54" t="s">
        <v>107</v>
      </c>
      <c r="H243" s="119">
        <v>4.67</v>
      </c>
      <c r="I243" s="220">
        <v>0.7</v>
      </c>
      <c r="J243" s="69">
        <v>35</v>
      </c>
      <c r="K243" s="238">
        <f t="shared" si="174"/>
        <v>114.41499999999999</v>
      </c>
      <c r="L243" s="69">
        <f>(K243+11.44)</f>
        <v>125.85499999999999</v>
      </c>
      <c r="M243" s="69">
        <f t="shared" ref="M243:AO243" si="208">(L243+11.44)</f>
        <v>137.29499999999999</v>
      </c>
      <c r="N243" s="69">
        <f t="shared" si="208"/>
        <v>148.73499999999999</v>
      </c>
      <c r="O243" s="69">
        <f t="shared" si="208"/>
        <v>160.17499999999998</v>
      </c>
      <c r="P243" s="69">
        <f t="shared" si="208"/>
        <v>171.61499999999998</v>
      </c>
      <c r="Q243" s="69">
        <f t="shared" si="208"/>
        <v>183.05499999999998</v>
      </c>
      <c r="R243" s="69">
        <f t="shared" si="208"/>
        <v>194.49499999999998</v>
      </c>
      <c r="S243" s="69">
        <f t="shared" si="208"/>
        <v>205.93499999999997</v>
      </c>
      <c r="T243" s="69">
        <f t="shared" si="208"/>
        <v>217.37499999999997</v>
      </c>
      <c r="U243" s="69">
        <f t="shared" si="208"/>
        <v>228.81499999999997</v>
      </c>
      <c r="V243" s="69">
        <f t="shared" si="208"/>
        <v>240.25499999999997</v>
      </c>
      <c r="W243" s="69">
        <f t="shared" si="208"/>
        <v>251.69499999999996</v>
      </c>
      <c r="X243" s="69">
        <f>(W243+11.44)</f>
        <v>263.13499999999999</v>
      </c>
      <c r="Y243" s="69">
        <f t="shared" si="208"/>
        <v>274.57499999999999</v>
      </c>
      <c r="Z243" s="69">
        <f t="shared" si="208"/>
        <v>286.01499999999999</v>
      </c>
      <c r="AA243" s="69">
        <f t="shared" si="208"/>
        <v>297.45499999999998</v>
      </c>
      <c r="AB243" s="69">
        <f t="shared" si="208"/>
        <v>308.89499999999998</v>
      </c>
      <c r="AC243" s="69">
        <f>(AB243+11.44)</f>
        <v>320.33499999999998</v>
      </c>
      <c r="AD243" s="69">
        <f t="shared" si="208"/>
        <v>331.77499999999998</v>
      </c>
      <c r="AE243" s="69">
        <f t="shared" si="208"/>
        <v>343.21499999999997</v>
      </c>
      <c r="AF243" s="69">
        <f t="shared" si="208"/>
        <v>354.65499999999997</v>
      </c>
      <c r="AG243" s="69">
        <f t="shared" si="208"/>
        <v>366.09499999999997</v>
      </c>
      <c r="AH243" s="69">
        <f>(AG243+11.44)</f>
        <v>377.53499999999997</v>
      </c>
      <c r="AI243" s="69">
        <f t="shared" si="208"/>
        <v>388.97499999999997</v>
      </c>
      <c r="AJ243" s="69">
        <f t="shared" si="208"/>
        <v>400.41499999999996</v>
      </c>
      <c r="AK243" s="69">
        <f t="shared" si="208"/>
        <v>411.85499999999996</v>
      </c>
      <c r="AL243" s="69">
        <f t="shared" si="208"/>
        <v>423.29499999999996</v>
      </c>
      <c r="AM243" s="69">
        <f t="shared" si="208"/>
        <v>434.73499999999996</v>
      </c>
      <c r="AN243" s="69">
        <f t="shared" si="208"/>
        <v>446.17499999999995</v>
      </c>
      <c r="AO243" s="69">
        <f t="shared" si="208"/>
        <v>457.61499999999995</v>
      </c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</row>
    <row r="244" spans="1:70" s="15" customFormat="1" ht="15.95" customHeight="1" outlineLevel="2" x14ac:dyDescent="0.3">
      <c r="A244" s="32">
        <v>19</v>
      </c>
      <c r="B244" s="287" t="s">
        <v>443</v>
      </c>
      <c r="C244" s="29" t="s">
        <v>171</v>
      </c>
      <c r="D244" s="32" t="s">
        <v>32</v>
      </c>
      <c r="E244" s="33" t="s">
        <v>43</v>
      </c>
      <c r="F244" s="55" t="s">
        <v>43</v>
      </c>
      <c r="G244" s="54" t="s">
        <v>107</v>
      </c>
      <c r="H244" s="119">
        <v>32.054000000000002</v>
      </c>
      <c r="I244" s="55">
        <v>1.2</v>
      </c>
      <c r="J244" s="69">
        <v>35</v>
      </c>
      <c r="K244" s="238">
        <f t="shared" si="174"/>
        <v>1346.268</v>
      </c>
      <c r="L244" s="69">
        <f>(K244+134.63)</f>
        <v>1480.8980000000001</v>
      </c>
      <c r="M244" s="69">
        <f t="shared" ref="M244:Z244" si="209">(L244+134.63)</f>
        <v>1615.5280000000002</v>
      </c>
      <c r="N244" s="69">
        <f t="shared" si="209"/>
        <v>1750.1580000000004</v>
      </c>
      <c r="O244" s="69">
        <f t="shared" si="209"/>
        <v>1884.7880000000005</v>
      </c>
      <c r="P244" s="69">
        <f t="shared" si="209"/>
        <v>2019.4180000000006</v>
      </c>
      <c r="Q244" s="69">
        <f t="shared" si="209"/>
        <v>2154.0480000000007</v>
      </c>
      <c r="R244" s="69">
        <f t="shared" si="209"/>
        <v>2288.6780000000008</v>
      </c>
      <c r="S244" s="69">
        <f t="shared" si="209"/>
        <v>2423.3080000000009</v>
      </c>
      <c r="T244" s="69">
        <f t="shared" si="209"/>
        <v>2557.938000000001</v>
      </c>
      <c r="U244" s="69">
        <f t="shared" si="209"/>
        <v>2692.5680000000011</v>
      </c>
      <c r="V244" s="69">
        <f t="shared" si="209"/>
        <v>2827.1980000000012</v>
      </c>
      <c r="W244" s="69">
        <f t="shared" si="209"/>
        <v>2961.8280000000013</v>
      </c>
      <c r="X244" s="69">
        <f t="shared" si="209"/>
        <v>3096.4580000000014</v>
      </c>
      <c r="Y244" s="69">
        <f t="shared" si="209"/>
        <v>3231.0880000000016</v>
      </c>
      <c r="Z244" s="69">
        <f t="shared" si="209"/>
        <v>3365.7180000000017</v>
      </c>
      <c r="AA244" s="9"/>
      <c r="AB244" s="9"/>
      <c r="AC244" s="9"/>
      <c r="AD244" s="9"/>
      <c r="AE244" s="9"/>
      <c r="AF244" s="9"/>
      <c r="AG244" s="9"/>
      <c r="AH244" s="9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</row>
    <row r="245" spans="1:70" s="3" customFormat="1" ht="15.95" customHeight="1" outlineLevel="2" x14ac:dyDescent="0.3">
      <c r="A245" s="32">
        <v>20</v>
      </c>
      <c r="B245" s="287" t="s">
        <v>443</v>
      </c>
      <c r="C245" s="29" t="s">
        <v>172</v>
      </c>
      <c r="D245" s="32" t="s">
        <v>32</v>
      </c>
      <c r="E245" s="33" t="s">
        <v>39</v>
      </c>
      <c r="F245" s="55" t="s">
        <v>43</v>
      </c>
      <c r="G245" s="287" t="s">
        <v>107</v>
      </c>
      <c r="H245" s="119">
        <v>9.48</v>
      </c>
      <c r="I245" s="220">
        <v>0.7</v>
      </c>
      <c r="J245" s="69">
        <v>35</v>
      </c>
      <c r="K245" s="238">
        <f t="shared" si="174"/>
        <v>232.26</v>
      </c>
      <c r="L245" s="69">
        <f>(K245+23.23)</f>
        <v>255.48999999999998</v>
      </c>
      <c r="M245" s="69">
        <f t="shared" ref="M245:AO245" si="210">(L245+23.23)</f>
        <v>278.71999999999997</v>
      </c>
      <c r="N245" s="69">
        <f t="shared" si="210"/>
        <v>301.95</v>
      </c>
      <c r="O245" s="69">
        <f t="shared" si="210"/>
        <v>325.18</v>
      </c>
      <c r="P245" s="69">
        <f t="shared" si="210"/>
        <v>348.41</v>
      </c>
      <c r="Q245" s="69">
        <f t="shared" si="210"/>
        <v>371.64000000000004</v>
      </c>
      <c r="R245" s="69">
        <f t="shared" si="210"/>
        <v>394.87000000000006</v>
      </c>
      <c r="S245" s="69">
        <f t="shared" si="210"/>
        <v>418.10000000000008</v>
      </c>
      <c r="T245" s="69">
        <f t="shared" si="210"/>
        <v>441.3300000000001</v>
      </c>
      <c r="U245" s="69">
        <f t="shared" si="210"/>
        <v>464.56000000000012</v>
      </c>
      <c r="V245" s="69">
        <f t="shared" si="210"/>
        <v>487.79000000000013</v>
      </c>
      <c r="W245" s="69">
        <f t="shared" si="210"/>
        <v>511.02000000000015</v>
      </c>
      <c r="X245" s="69">
        <f t="shared" si="210"/>
        <v>534.25000000000011</v>
      </c>
      <c r="Y245" s="69">
        <f t="shared" si="210"/>
        <v>557.48000000000013</v>
      </c>
      <c r="Z245" s="69">
        <f t="shared" si="210"/>
        <v>580.71000000000015</v>
      </c>
      <c r="AA245" s="69">
        <f>(Z245+23.23)</f>
        <v>603.94000000000017</v>
      </c>
      <c r="AB245" s="69">
        <f t="shared" si="210"/>
        <v>627.17000000000019</v>
      </c>
      <c r="AC245" s="69">
        <f t="shared" si="210"/>
        <v>650.4000000000002</v>
      </c>
      <c r="AD245" s="69">
        <f t="shared" si="210"/>
        <v>673.63000000000022</v>
      </c>
      <c r="AE245" s="69">
        <f t="shared" si="210"/>
        <v>696.86000000000024</v>
      </c>
      <c r="AF245" s="69">
        <f t="shared" si="210"/>
        <v>720.09000000000026</v>
      </c>
      <c r="AG245" s="69">
        <f>(AF245+23.23)</f>
        <v>743.32000000000028</v>
      </c>
      <c r="AH245" s="69">
        <f t="shared" si="210"/>
        <v>766.5500000000003</v>
      </c>
      <c r="AI245" s="69">
        <f t="shared" si="210"/>
        <v>789.78000000000031</v>
      </c>
      <c r="AJ245" s="69">
        <f t="shared" si="210"/>
        <v>813.01000000000033</v>
      </c>
      <c r="AK245" s="69">
        <f>(AJ245+23.23)</f>
        <v>836.24000000000035</v>
      </c>
      <c r="AL245" s="69">
        <f t="shared" si="210"/>
        <v>859.47000000000037</v>
      </c>
      <c r="AM245" s="69">
        <f t="shared" si="210"/>
        <v>882.70000000000039</v>
      </c>
      <c r="AN245" s="69">
        <f t="shared" si="210"/>
        <v>905.9300000000004</v>
      </c>
      <c r="AO245" s="69">
        <f t="shared" si="210"/>
        <v>929.16000000000042</v>
      </c>
      <c r="AP245" s="69">
        <f>(AO245+23.23)</f>
        <v>952.39000000000044</v>
      </c>
    </row>
    <row r="246" spans="1:70" ht="15.95" customHeight="1" outlineLevel="2" x14ac:dyDescent="0.3">
      <c r="A246" s="32">
        <v>21</v>
      </c>
      <c r="B246" s="287" t="s">
        <v>443</v>
      </c>
      <c r="C246" s="46" t="s">
        <v>420</v>
      </c>
      <c r="D246" s="46" t="s">
        <v>429</v>
      </c>
      <c r="E246" s="44" t="s">
        <v>21</v>
      </c>
      <c r="F246" s="42" t="s">
        <v>21</v>
      </c>
      <c r="G246" s="43" t="s">
        <v>368</v>
      </c>
      <c r="H246" s="46">
        <v>1.089</v>
      </c>
      <c r="I246" s="62">
        <v>1.2</v>
      </c>
      <c r="J246" s="69">
        <v>35</v>
      </c>
      <c r="K246" s="238">
        <f t="shared" si="174"/>
        <v>45.738</v>
      </c>
      <c r="L246" s="69">
        <f>(K246+4.57)</f>
        <v>50.308</v>
      </c>
      <c r="M246" s="69">
        <f t="shared" ref="M246:Z246" si="211">(L246+4.57)</f>
        <v>54.878</v>
      </c>
      <c r="N246" s="69">
        <f t="shared" si="211"/>
        <v>59.448</v>
      </c>
      <c r="O246" s="69">
        <f t="shared" si="211"/>
        <v>64.018000000000001</v>
      </c>
      <c r="P246" s="69">
        <f t="shared" si="211"/>
        <v>68.587999999999994</v>
      </c>
      <c r="Q246" s="69">
        <f t="shared" si="211"/>
        <v>73.157999999999987</v>
      </c>
      <c r="R246" s="69">
        <f t="shared" si="211"/>
        <v>77.72799999999998</v>
      </c>
      <c r="S246" s="69">
        <f t="shared" si="211"/>
        <v>82.297999999999973</v>
      </c>
      <c r="T246" s="69">
        <f t="shared" si="211"/>
        <v>86.867999999999967</v>
      </c>
      <c r="U246" s="69">
        <f t="shared" si="211"/>
        <v>91.43799999999996</v>
      </c>
      <c r="V246" s="69">
        <f>(U246+4.57)</f>
        <v>96.007999999999953</v>
      </c>
      <c r="W246" s="69">
        <f t="shared" si="211"/>
        <v>100.57799999999995</v>
      </c>
      <c r="X246" s="69">
        <f t="shared" si="211"/>
        <v>105.14799999999994</v>
      </c>
      <c r="Y246" s="69">
        <f t="shared" si="211"/>
        <v>109.71799999999993</v>
      </c>
      <c r="Z246" s="69">
        <f t="shared" si="211"/>
        <v>114.28799999999993</v>
      </c>
    </row>
    <row r="247" spans="1:70" s="4" customFormat="1" ht="15.95" customHeight="1" outlineLevel="2" x14ac:dyDescent="0.3">
      <c r="A247" s="32">
        <v>22</v>
      </c>
      <c r="B247" s="287" t="s">
        <v>443</v>
      </c>
      <c r="C247" s="46" t="s">
        <v>421</v>
      </c>
      <c r="D247" s="46" t="s">
        <v>177</v>
      </c>
      <c r="E247" s="44" t="s">
        <v>21</v>
      </c>
      <c r="F247" s="42" t="s">
        <v>21</v>
      </c>
      <c r="G247" s="43" t="s">
        <v>368</v>
      </c>
      <c r="H247" s="46">
        <v>2.952</v>
      </c>
      <c r="I247" s="62">
        <v>1.2</v>
      </c>
      <c r="J247" s="69">
        <v>35</v>
      </c>
      <c r="K247" s="238">
        <f t="shared" si="174"/>
        <v>123.98399999999999</v>
      </c>
      <c r="L247" s="69">
        <f>(K247+12.4)</f>
        <v>136.38399999999999</v>
      </c>
      <c r="M247" s="69">
        <f t="shared" ref="M247:X247" si="212">(L247+12.4)</f>
        <v>148.78399999999999</v>
      </c>
      <c r="N247" s="69">
        <f t="shared" si="212"/>
        <v>161.184</v>
      </c>
      <c r="O247" s="69">
        <f t="shared" si="212"/>
        <v>173.584</v>
      </c>
      <c r="P247" s="69">
        <f t="shared" si="212"/>
        <v>185.98400000000001</v>
      </c>
      <c r="Q247" s="69">
        <f t="shared" si="212"/>
        <v>198.38400000000001</v>
      </c>
      <c r="R247" s="69">
        <f t="shared" si="212"/>
        <v>210.78400000000002</v>
      </c>
      <c r="S247" s="69">
        <f t="shared" si="212"/>
        <v>223.18400000000003</v>
      </c>
      <c r="T247" s="69">
        <f t="shared" si="212"/>
        <v>235.58400000000003</v>
      </c>
      <c r="U247" s="69">
        <f>(T247+12.4)</f>
        <v>247.98400000000004</v>
      </c>
      <c r="V247" s="69">
        <f t="shared" si="212"/>
        <v>260.38400000000001</v>
      </c>
      <c r="W247" s="69">
        <f t="shared" si="212"/>
        <v>272.78399999999999</v>
      </c>
      <c r="X247" s="69">
        <f t="shared" si="212"/>
        <v>285.18399999999997</v>
      </c>
      <c r="Y247" s="69">
        <f>(X247+12.4)</f>
        <v>297.58399999999995</v>
      </c>
      <c r="Z247" s="69">
        <f>(Y247+12.4)</f>
        <v>309.98399999999992</v>
      </c>
      <c r="AA247" s="69"/>
      <c r="AB247" s="69"/>
      <c r="AC247" s="9"/>
      <c r="AD247" s="9"/>
      <c r="AE247" s="9"/>
      <c r="AF247" s="9"/>
      <c r="AG247" s="9"/>
      <c r="AH247" s="9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</row>
    <row r="248" spans="1:70" s="4" customFormat="1" ht="15.95" customHeight="1" outlineLevel="2" x14ac:dyDescent="0.3">
      <c r="A248" s="32">
        <v>23</v>
      </c>
      <c r="B248" s="287" t="s">
        <v>443</v>
      </c>
      <c r="C248" s="29" t="s">
        <v>173</v>
      </c>
      <c r="D248" s="32" t="s">
        <v>177</v>
      </c>
      <c r="E248" s="291" t="s">
        <v>35</v>
      </c>
      <c r="F248" s="42" t="s">
        <v>21</v>
      </c>
      <c r="G248" s="288" t="s">
        <v>114</v>
      </c>
      <c r="H248" s="119">
        <v>3.089</v>
      </c>
      <c r="I248" s="62">
        <v>1.2</v>
      </c>
      <c r="J248" s="69">
        <v>35</v>
      </c>
      <c r="K248" s="238">
        <f t="shared" si="174"/>
        <v>129.738</v>
      </c>
      <c r="L248" s="69">
        <f>(K248+12.97)</f>
        <v>142.708</v>
      </c>
      <c r="M248" s="69">
        <f t="shared" ref="M248:X248" si="213">(L248+12.97)</f>
        <v>155.678</v>
      </c>
      <c r="N248" s="69">
        <f t="shared" si="213"/>
        <v>168.648</v>
      </c>
      <c r="O248" s="69">
        <f t="shared" si="213"/>
        <v>181.61799999999999</v>
      </c>
      <c r="P248" s="69">
        <f t="shared" si="213"/>
        <v>194.58799999999999</v>
      </c>
      <c r="Q248" s="69">
        <f t="shared" si="213"/>
        <v>207.55799999999999</v>
      </c>
      <c r="R248" s="69">
        <f t="shared" si="213"/>
        <v>220.52799999999999</v>
      </c>
      <c r="S248" s="69">
        <f t="shared" si="213"/>
        <v>233.49799999999999</v>
      </c>
      <c r="T248" s="69">
        <f t="shared" si="213"/>
        <v>246.46799999999999</v>
      </c>
      <c r="U248" s="69">
        <f t="shared" si="213"/>
        <v>259.43799999999999</v>
      </c>
      <c r="V248" s="69">
        <f t="shared" si="213"/>
        <v>272.40800000000002</v>
      </c>
      <c r="W248" s="69">
        <f t="shared" si="213"/>
        <v>285.37800000000004</v>
      </c>
      <c r="X248" s="69">
        <f t="shared" si="213"/>
        <v>298.34800000000007</v>
      </c>
      <c r="Y248" s="69">
        <f>(X248+12.97)</f>
        <v>311.3180000000001</v>
      </c>
      <c r="Z248" s="9"/>
      <c r="AA248" s="9"/>
      <c r="AB248" s="9"/>
      <c r="AC248" s="9"/>
      <c r="AD248" s="9"/>
      <c r="AE248" s="9"/>
      <c r="AF248" s="9"/>
      <c r="AG248" s="9"/>
      <c r="AH248" s="9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</row>
    <row r="249" spans="1:70" ht="15.95" customHeight="1" outlineLevel="2" x14ac:dyDescent="0.3">
      <c r="A249" s="32">
        <v>24</v>
      </c>
      <c r="B249" s="287" t="s">
        <v>443</v>
      </c>
      <c r="C249" s="46" t="s">
        <v>422</v>
      </c>
      <c r="D249" s="46" t="s">
        <v>137</v>
      </c>
      <c r="E249" s="44" t="s">
        <v>23</v>
      </c>
      <c r="F249" s="42" t="s">
        <v>23</v>
      </c>
      <c r="G249" s="43" t="s">
        <v>368</v>
      </c>
      <c r="H249" s="46">
        <v>2.3650000000000002</v>
      </c>
      <c r="I249" s="220">
        <v>0.7</v>
      </c>
      <c r="J249" s="69">
        <v>35</v>
      </c>
      <c r="K249" s="238">
        <f t="shared" si="174"/>
        <v>57.942499999999995</v>
      </c>
      <c r="L249" s="69">
        <f>(K249+5.79)</f>
        <v>63.732499999999995</v>
      </c>
      <c r="M249" s="69">
        <f t="shared" ref="M249:AS249" si="214">(L249+5.79)</f>
        <v>69.522499999999994</v>
      </c>
      <c r="N249" s="69">
        <f t="shared" si="214"/>
        <v>75.3125</v>
      </c>
      <c r="O249" s="69">
        <f t="shared" si="214"/>
        <v>81.102500000000006</v>
      </c>
      <c r="P249" s="69">
        <f t="shared" si="214"/>
        <v>86.892500000000013</v>
      </c>
      <c r="Q249" s="69">
        <f t="shared" si="214"/>
        <v>92.682500000000019</v>
      </c>
      <c r="R249" s="69">
        <f t="shared" si="214"/>
        <v>98.472500000000025</v>
      </c>
      <c r="S249" s="69">
        <f t="shared" si="214"/>
        <v>104.26250000000003</v>
      </c>
      <c r="T249" s="69">
        <f t="shared" si="214"/>
        <v>110.05250000000004</v>
      </c>
      <c r="U249" s="69">
        <f t="shared" si="214"/>
        <v>115.84250000000004</v>
      </c>
      <c r="V249" s="69">
        <f t="shared" si="214"/>
        <v>121.63250000000005</v>
      </c>
      <c r="W249" s="69">
        <f t="shared" si="214"/>
        <v>127.42250000000006</v>
      </c>
      <c r="X249" s="69">
        <f t="shared" si="214"/>
        <v>133.21250000000006</v>
      </c>
      <c r="Y249" s="69">
        <f t="shared" si="214"/>
        <v>139.00250000000005</v>
      </c>
      <c r="Z249" s="69">
        <f t="shared" si="214"/>
        <v>144.79250000000005</v>
      </c>
      <c r="AA249" s="69">
        <f t="shared" si="214"/>
        <v>150.58250000000004</v>
      </c>
      <c r="AB249" s="69">
        <f>(AA249+5.79)</f>
        <v>156.37250000000003</v>
      </c>
      <c r="AC249" s="69">
        <f t="shared" si="214"/>
        <v>162.16250000000002</v>
      </c>
      <c r="AD249" s="69">
        <f t="shared" si="214"/>
        <v>167.95250000000001</v>
      </c>
      <c r="AE249" s="69">
        <f t="shared" si="214"/>
        <v>173.74250000000001</v>
      </c>
      <c r="AF249" s="69">
        <f t="shared" si="214"/>
        <v>179.5325</v>
      </c>
      <c r="AG249" s="69">
        <f t="shared" si="214"/>
        <v>185.32249999999999</v>
      </c>
      <c r="AH249" s="69">
        <f t="shared" si="214"/>
        <v>191.11249999999998</v>
      </c>
      <c r="AI249" s="69">
        <f t="shared" si="214"/>
        <v>196.90249999999997</v>
      </c>
      <c r="AJ249" s="69">
        <f t="shared" si="214"/>
        <v>202.69249999999997</v>
      </c>
      <c r="AK249" s="69">
        <f t="shared" si="214"/>
        <v>208.48249999999996</v>
      </c>
      <c r="AL249" s="69">
        <f t="shared" si="214"/>
        <v>214.27249999999995</v>
      </c>
      <c r="AM249" s="69">
        <f>(AL249+5.79)</f>
        <v>220.06249999999994</v>
      </c>
      <c r="AN249" s="69">
        <f t="shared" si="214"/>
        <v>225.85249999999994</v>
      </c>
      <c r="AO249" s="69">
        <f t="shared" si="214"/>
        <v>231.64249999999993</v>
      </c>
      <c r="AP249" s="69">
        <f t="shared" si="214"/>
        <v>237.43249999999992</v>
      </c>
      <c r="AQ249" s="69">
        <f t="shared" si="214"/>
        <v>243.22249999999991</v>
      </c>
      <c r="AR249" s="69">
        <f t="shared" si="214"/>
        <v>249.0124999999999</v>
      </c>
      <c r="AS249" s="69">
        <f t="shared" si="214"/>
        <v>254.8024999999999</v>
      </c>
      <c r="AT249" s="69">
        <f>(AS249+5.79)</f>
        <v>260.59249999999992</v>
      </c>
    </row>
    <row r="250" spans="1:70" ht="15.95" customHeight="1" outlineLevel="2" x14ac:dyDescent="0.3">
      <c r="A250" s="32">
        <v>25</v>
      </c>
      <c r="B250" s="287" t="s">
        <v>443</v>
      </c>
      <c r="C250" s="32" t="s">
        <v>604</v>
      </c>
      <c r="D250" s="32" t="s">
        <v>137</v>
      </c>
      <c r="E250" s="49" t="s">
        <v>43</v>
      </c>
      <c r="F250" s="55" t="s">
        <v>43</v>
      </c>
      <c r="G250" s="145" t="s">
        <v>36</v>
      </c>
      <c r="H250" s="32">
        <v>17.213999999999999</v>
      </c>
      <c r="I250" s="55">
        <v>1.2</v>
      </c>
      <c r="J250" s="69">
        <v>35</v>
      </c>
      <c r="K250" s="238">
        <f t="shared" si="174"/>
        <v>722.98799999999994</v>
      </c>
      <c r="L250" s="69">
        <f>(K250+72.3)</f>
        <v>795.2879999999999</v>
      </c>
      <c r="M250" s="69">
        <f t="shared" ref="M250:Z250" si="215">(L250+72.3)</f>
        <v>867.58799999999985</v>
      </c>
      <c r="N250" s="69">
        <f t="shared" si="215"/>
        <v>939.88799999999981</v>
      </c>
      <c r="O250" s="69">
        <f t="shared" si="215"/>
        <v>1012.1879999999998</v>
      </c>
      <c r="P250" s="69">
        <f t="shared" si="215"/>
        <v>1084.4879999999998</v>
      </c>
      <c r="Q250" s="69">
        <f t="shared" si="215"/>
        <v>1156.7879999999998</v>
      </c>
      <c r="R250" s="69">
        <f t="shared" si="215"/>
        <v>1229.0879999999997</v>
      </c>
      <c r="S250" s="69">
        <f t="shared" si="215"/>
        <v>1301.3879999999997</v>
      </c>
      <c r="T250" s="69">
        <f t="shared" si="215"/>
        <v>1373.6879999999996</v>
      </c>
      <c r="U250" s="69">
        <f t="shared" si="215"/>
        <v>1445.9879999999996</v>
      </c>
      <c r="V250" s="69">
        <f t="shared" si="215"/>
        <v>1518.2879999999996</v>
      </c>
      <c r="W250" s="69">
        <f>(V250+72.3)</f>
        <v>1590.5879999999995</v>
      </c>
      <c r="X250" s="69">
        <f t="shared" si="215"/>
        <v>1662.8879999999995</v>
      </c>
      <c r="Y250" s="69">
        <f t="shared" si="215"/>
        <v>1735.1879999999994</v>
      </c>
      <c r="Z250" s="69">
        <f t="shared" si="215"/>
        <v>1807.4879999999994</v>
      </c>
    </row>
    <row r="251" spans="1:70" ht="15.95" customHeight="1" outlineLevel="2" x14ac:dyDescent="0.3">
      <c r="A251" s="32">
        <v>26</v>
      </c>
      <c r="B251" s="287" t="s">
        <v>443</v>
      </c>
      <c r="C251" s="29" t="s">
        <v>174</v>
      </c>
      <c r="D251" s="32" t="s">
        <v>137</v>
      </c>
      <c r="E251" s="291" t="s">
        <v>25</v>
      </c>
      <c r="F251" s="54" t="s">
        <v>43</v>
      </c>
      <c r="G251" s="55" t="s">
        <v>114</v>
      </c>
      <c r="H251" s="119">
        <v>4.1779999999999999</v>
      </c>
      <c r="I251" s="220">
        <v>0.7</v>
      </c>
      <c r="J251" s="69">
        <v>35</v>
      </c>
      <c r="K251" s="238">
        <f t="shared" si="174"/>
        <v>102.36099999999999</v>
      </c>
      <c r="L251" s="69">
        <f>(K251+10.24)</f>
        <v>112.60099999999998</v>
      </c>
      <c r="M251" s="69">
        <f t="shared" ref="M251:AM251" si="216">(L251+10.24)</f>
        <v>122.84099999999998</v>
      </c>
      <c r="N251" s="69">
        <f t="shared" si="216"/>
        <v>133.08099999999999</v>
      </c>
      <c r="O251" s="69">
        <f t="shared" si="216"/>
        <v>143.321</v>
      </c>
      <c r="P251" s="69">
        <f t="shared" si="216"/>
        <v>153.56100000000001</v>
      </c>
      <c r="Q251" s="69">
        <f t="shared" si="216"/>
        <v>163.80100000000002</v>
      </c>
      <c r="R251" s="69">
        <f t="shared" si="216"/>
        <v>174.04100000000003</v>
      </c>
      <c r="S251" s="69">
        <f t="shared" si="216"/>
        <v>184.28100000000003</v>
      </c>
      <c r="T251" s="69">
        <f t="shared" si="216"/>
        <v>194.52100000000004</v>
      </c>
      <c r="U251" s="69">
        <f t="shared" si="216"/>
        <v>204.76100000000005</v>
      </c>
      <c r="V251" s="69">
        <f t="shared" si="216"/>
        <v>215.00100000000006</v>
      </c>
      <c r="W251" s="69">
        <f t="shared" si="216"/>
        <v>225.24100000000007</v>
      </c>
      <c r="X251" s="69">
        <f t="shared" si="216"/>
        <v>235.48100000000008</v>
      </c>
      <c r="Y251" s="69">
        <f t="shared" si="216"/>
        <v>245.72100000000009</v>
      </c>
      <c r="Z251" s="69">
        <f t="shared" si="216"/>
        <v>255.9610000000001</v>
      </c>
      <c r="AA251" s="69">
        <f t="shared" si="216"/>
        <v>266.20100000000008</v>
      </c>
      <c r="AB251" s="69">
        <f t="shared" si="216"/>
        <v>276.44100000000009</v>
      </c>
      <c r="AC251" s="69">
        <f t="shared" si="216"/>
        <v>286.6810000000001</v>
      </c>
      <c r="AD251" s="69">
        <f t="shared" si="216"/>
        <v>296.92100000000011</v>
      </c>
      <c r="AE251" s="69">
        <f t="shared" si="216"/>
        <v>307.16100000000012</v>
      </c>
      <c r="AF251" s="69">
        <f t="shared" si="216"/>
        <v>317.40100000000012</v>
      </c>
      <c r="AG251" s="69">
        <f t="shared" si="216"/>
        <v>327.64100000000013</v>
      </c>
      <c r="AH251" s="69">
        <f>(AG251+10.24)</f>
        <v>337.88100000000014</v>
      </c>
      <c r="AI251" s="69">
        <f t="shared" si="216"/>
        <v>348.12100000000015</v>
      </c>
      <c r="AJ251" s="69">
        <f>(AI251+10.24)</f>
        <v>358.36100000000016</v>
      </c>
      <c r="AK251" s="69">
        <f t="shared" si="216"/>
        <v>368.60100000000017</v>
      </c>
      <c r="AL251" s="69">
        <f t="shared" si="216"/>
        <v>378.84100000000018</v>
      </c>
      <c r="AM251" s="69">
        <f t="shared" si="216"/>
        <v>389.08100000000019</v>
      </c>
      <c r="AN251" s="69">
        <f>(AM251+10.24)</f>
        <v>399.3210000000002</v>
      </c>
    </row>
    <row r="252" spans="1:70" ht="15.95" customHeight="1" outlineLevel="2" x14ac:dyDescent="0.3">
      <c r="A252" s="32">
        <v>27</v>
      </c>
      <c r="B252" s="287" t="s">
        <v>443</v>
      </c>
      <c r="C252" s="29" t="s">
        <v>175</v>
      </c>
      <c r="D252" s="32" t="s">
        <v>137</v>
      </c>
      <c r="E252" s="33" t="s">
        <v>19</v>
      </c>
      <c r="F252" s="288" t="s">
        <v>19</v>
      </c>
      <c r="G252" s="288" t="s">
        <v>114</v>
      </c>
      <c r="H252" s="119">
        <v>19.079999999999998</v>
      </c>
      <c r="I252" s="55">
        <v>1.2</v>
      </c>
      <c r="J252" s="69">
        <v>35</v>
      </c>
      <c r="K252" s="238">
        <f t="shared" si="174"/>
        <v>801.3599999999999</v>
      </c>
      <c r="L252" s="69">
        <f>(K252+80.14)</f>
        <v>881.49999999999989</v>
      </c>
      <c r="M252" s="69">
        <f t="shared" ref="M252:Z252" si="217">(L252+80.14)</f>
        <v>961.63999999999987</v>
      </c>
      <c r="N252" s="69">
        <f t="shared" si="217"/>
        <v>1041.78</v>
      </c>
      <c r="O252" s="69">
        <f t="shared" si="217"/>
        <v>1121.92</v>
      </c>
      <c r="P252" s="69">
        <f t="shared" si="217"/>
        <v>1202.0600000000002</v>
      </c>
      <c r="Q252" s="69">
        <f t="shared" si="217"/>
        <v>1282.2000000000003</v>
      </c>
      <c r="R252" s="69">
        <f t="shared" si="217"/>
        <v>1362.3400000000004</v>
      </c>
      <c r="S252" s="69">
        <f t="shared" si="217"/>
        <v>1442.4800000000005</v>
      </c>
      <c r="T252" s="69">
        <f t="shared" si="217"/>
        <v>1522.6200000000006</v>
      </c>
      <c r="U252" s="69">
        <f t="shared" si="217"/>
        <v>1602.7600000000007</v>
      </c>
      <c r="V252" s="69">
        <f t="shared" si="217"/>
        <v>1682.9000000000008</v>
      </c>
      <c r="W252" s="69">
        <f t="shared" si="217"/>
        <v>1763.0400000000009</v>
      </c>
      <c r="X252" s="69">
        <f t="shared" si="217"/>
        <v>1843.180000000001</v>
      </c>
      <c r="Y252" s="69">
        <f t="shared" si="217"/>
        <v>1923.3200000000011</v>
      </c>
      <c r="Z252" s="69">
        <f t="shared" si="217"/>
        <v>2003.4600000000012</v>
      </c>
      <c r="AA252" s="69"/>
      <c r="AB252" s="69"/>
    </row>
    <row r="253" spans="1:70" s="2" customFormat="1" ht="15.95" customHeight="1" outlineLevel="2" x14ac:dyDescent="0.3">
      <c r="A253" s="32">
        <v>28</v>
      </c>
      <c r="B253" s="287" t="s">
        <v>443</v>
      </c>
      <c r="C253" s="29" t="s">
        <v>176</v>
      </c>
      <c r="D253" s="32" t="s">
        <v>41</v>
      </c>
      <c r="E253" s="33" t="s">
        <v>17</v>
      </c>
      <c r="F253" s="288" t="s">
        <v>17</v>
      </c>
      <c r="G253" s="43" t="s">
        <v>30</v>
      </c>
      <c r="H253" s="119">
        <v>9.5250000000000004</v>
      </c>
      <c r="I253" s="62">
        <v>1.2</v>
      </c>
      <c r="J253" s="69">
        <v>35</v>
      </c>
      <c r="K253" s="238">
        <f t="shared" si="174"/>
        <v>400.05</v>
      </c>
      <c r="L253" s="69">
        <f>(K253+40.01)</f>
        <v>440.06</v>
      </c>
      <c r="M253" s="69">
        <f t="shared" ref="M253:Z253" si="218">(L253+40.01)</f>
        <v>480.07</v>
      </c>
      <c r="N253" s="69">
        <f t="shared" si="218"/>
        <v>520.08000000000004</v>
      </c>
      <c r="O253" s="69">
        <f t="shared" si="218"/>
        <v>560.09</v>
      </c>
      <c r="P253" s="69">
        <f t="shared" si="218"/>
        <v>600.1</v>
      </c>
      <c r="Q253" s="69">
        <f t="shared" si="218"/>
        <v>640.11</v>
      </c>
      <c r="R253" s="69">
        <f t="shared" si="218"/>
        <v>680.12</v>
      </c>
      <c r="S253" s="69">
        <f t="shared" si="218"/>
        <v>720.13</v>
      </c>
      <c r="T253" s="69">
        <f t="shared" si="218"/>
        <v>760.14</v>
      </c>
      <c r="U253" s="69">
        <f t="shared" si="218"/>
        <v>800.15</v>
      </c>
      <c r="V253" s="69">
        <f t="shared" si="218"/>
        <v>840.16</v>
      </c>
      <c r="W253" s="69">
        <f t="shared" si="218"/>
        <v>880.17</v>
      </c>
      <c r="X253" s="69">
        <f t="shared" si="218"/>
        <v>920.18</v>
      </c>
      <c r="Y253" s="69">
        <f t="shared" si="218"/>
        <v>960.18999999999994</v>
      </c>
      <c r="Z253" s="69">
        <f t="shared" si="218"/>
        <v>1000.1999999999999</v>
      </c>
      <c r="AA253" s="9"/>
      <c r="AB253" s="9"/>
      <c r="AC253" s="9"/>
      <c r="AD253" s="9"/>
      <c r="AE253" s="9"/>
      <c r="AF253" s="9"/>
      <c r="AG253" s="9"/>
      <c r="AH253" s="9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</row>
    <row r="254" spans="1:70" s="2" customFormat="1" ht="15.95" customHeight="1" outlineLevel="2" x14ac:dyDescent="0.3">
      <c r="A254" s="32">
        <v>29</v>
      </c>
      <c r="B254" s="287" t="s">
        <v>443</v>
      </c>
      <c r="C254" s="110" t="s">
        <v>232</v>
      </c>
      <c r="D254" s="32" t="s">
        <v>37</v>
      </c>
      <c r="E254" s="33" t="s">
        <v>39</v>
      </c>
      <c r="F254" s="288" t="s">
        <v>43</v>
      </c>
      <c r="G254" s="43" t="s">
        <v>30</v>
      </c>
      <c r="H254" s="119">
        <v>4.4619999999999997</v>
      </c>
      <c r="I254" s="220">
        <v>0.7</v>
      </c>
      <c r="J254" s="69">
        <v>35</v>
      </c>
      <c r="K254" s="238">
        <f t="shared" si="174"/>
        <v>109.31899999999999</v>
      </c>
      <c r="L254" s="69">
        <f>(K254+10.93)</f>
        <v>120.249</v>
      </c>
      <c r="M254" s="69">
        <f t="shared" ref="M254:AQ254" si="219">(L254+10.93)</f>
        <v>131.179</v>
      </c>
      <c r="N254" s="69">
        <f t="shared" si="219"/>
        <v>142.10900000000001</v>
      </c>
      <c r="O254" s="69">
        <f t="shared" si="219"/>
        <v>153.03900000000002</v>
      </c>
      <c r="P254" s="69">
        <f t="shared" si="219"/>
        <v>163.96900000000002</v>
      </c>
      <c r="Q254" s="69">
        <f t="shared" si="219"/>
        <v>174.89900000000003</v>
      </c>
      <c r="R254" s="69">
        <f t="shared" si="219"/>
        <v>185.82900000000004</v>
      </c>
      <c r="S254" s="69">
        <f t="shared" si="219"/>
        <v>196.75900000000004</v>
      </c>
      <c r="T254" s="69">
        <f t="shared" si="219"/>
        <v>207.68900000000005</v>
      </c>
      <c r="U254" s="69">
        <f t="shared" si="219"/>
        <v>218.61900000000006</v>
      </c>
      <c r="V254" s="69">
        <f t="shared" si="219"/>
        <v>229.54900000000006</v>
      </c>
      <c r="W254" s="69">
        <f t="shared" si="219"/>
        <v>240.47900000000007</v>
      </c>
      <c r="X254" s="69">
        <f t="shared" si="219"/>
        <v>251.40900000000008</v>
      </c>
      <c r="Y254" s="69">
        <f t="shared" si="219"/>
        <v>262.33900000000006</v>
      </c>
      <c r="Z254" s="69">
        <f t="shared" si="219"/>
        <v>273.26900000000006</v>
      </c>
      <c r="AA254" s="69">
        <f t="shared" si="219"/>
        <v>284.19900000000007</v>
      </c>
      <c r="AB254" s="69">
        <f t="shared" si="219"/>
        <v>295.12900000000008</v>
      </c>
      <c r="AC254" s="69">
        <f>(AB254+10.93)</f>
        <v>306.05900000000008</v>
      </c>
      <c r="AD254" s="69">
        <f t="shared" si="219"/>
        <v>316.98900000000009</v>
      </c>
      <c r="AE254" s="69">
        <f t="shared" si="219"/>
        <v>327.9190000000001</v>
      </c>
      <c r="AF254" s="69">
        <f t="shared" si="219"/>
        <v>338.8490000000001</v>
      </c>
      <c r="AG254" s="69">
        <f t="shared" si="219"/>
        <v>349.77900000000011</v>
      </c>
      <c r="AH254" s="69">
        <f t="shared" si="219"/>
        <v>360.70900000000012</v>
      </c>
      <c r="AI254" s="69">
        <f>(AH254+10.93)</f>
        <v>371.63900000000012</v>
      </c>
      <c r="AJ254" s="69">
        <f t="shared" si="219"/>
        <v>382.56900000000013</v>
      </c>
      <c r="AK254" s="69">
        <f t="shared" si="219"/>
        <v>393.49900000000014</v>
      </c>
      <c r="AL254" s="69">
        <f t="shared" si="219"/>
        <v>404.42900000000014</v>
      </c>
      <c r="AM254" s="69">
        <f t="shared" si="219"/>
        <v>415.35900000000015</v>
      </c>
      <c r="AN254" s="69">
        <f t="shared" si="219"/>
        <v>426.28900000000016</v>
      </c>
      <c r="AO254" s="69">
        <f t="shared" si="219"/>
        <v>437.21900000000016</v>
      </c>
      <c r="AP254" s="69">
        <f t="shared" si="219"/>
        <v>448.14900000000017</v>
      </c>
      <c r="AQ254" s="69">
        <f t="shared" si="219"/>
        <v>459.07900000000018</v>
      </c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</row>
    <row r="255" spans="1:70" s="2" customFormat="1" ht="15.95" customHeight="1" outlineLevel="2" x14ac:dyDescent="0.3">
      <c r="A255" s="32">
        <v>30</v>
      </c>
      <c r="B255" s="287" t="s">
        <v>443</v>
      </c>
      <c r="C255" s="46" t="s">
        <v>423</v>
      </c>
      <c r="D255" s="46" t="s">
        <v>430</v>
      </c>
      <c r="E255" s="44" t="s">
        <v>17</v>
      </c>
      <c r="F255" s="288" t="s">
        <v>17</v>
      </c>
      <c r="G255" s="45" t="s">
        <v>368</v>
      </c>
      <c r="H255" s="46">
        <v>2.9340000000000002</v>
      </c>
      <c r="I255" s="62">
        <v>1.2</v>
      </c>
      <c r="J255" s="69">
        <v>35</v>
      </c>
      <c r="K255" s="238">
        <f t="shared" si="174"/>
        <v>123.22799999999999</v>
      </c>
      <c r="L255" s="69">
        <f>(K255+12.32)</f>
        <v>135.548</v>
      </c>
      <c r="M255" s="69">
        <f t="shared" ref="M255:AA255" si="220">(L255+12.32)</f>
        <v>147.86799999999999</v>
      </c>
      <c r="N255" s="69">
        <f t="shared" si="220"/>
        <v>160.18799999999999</v>
      </c>
      <c r="O255" s="69">
        <f t="shared" si="220"/>
        <v>172.50799999999998</v>
      </c>
      <c r="P255" s="69">
        <f t="shared" si="220"/>
        <v>184.82799999999997</v>
      </c>
      <c r="Q255" s="69">
        <f t="shared" si="220"/>
        <v>197.14799999999997</v>
      </c>
      <c r="R255" s="69">
        <f t="shared" si="220"/>
        <v>209.46799999999996</v>
      </c>
      <c r="S255" s="69">
        <f t="shared" si="220"/>
        <v>221.78799999999995</v>
      </c>
      <c r="T255" s="69">
        <f t="shared" si="220"/>
        <v>234.10799999999995</v>
      </c>
      <c r="U255" s="69">
        <f t="shared" si="220"/>
        <v>246.42799999999994</v>
      </c>
      <c r="V255" s="69">
        <f t="shared" si="220"/>
        <v>258.74799999999993</v>
      </c>
      <c r="W255" s="69">
        <f t="shared" si="220"/>
        <v>271.06799999999993</v>
      </c>
      <c r="X255" s="69">
        <f t="shared" si="220"/>
        <v>283.38799999999992</v>
      </c>
      <c r="Y255" s="69">
        <f t="shared" si="220"/>
        <v>295.70799999999991</v>
      </c>
      <c r="Z255" s="69">
        <f t="shared" si="220"/>
        <v>308.02799999999991</v>
      </c>
      <c r="AA255" s="69">
        <f t="shared" si="220"/>
        <v>320.3479999999999</v>
      </c>
      <c r="AB255" s="9"/>
      <c r="AC255" s="9"/>
      <c r="AD255" s="9"/>
      <c r="AE255" s="9"/>
      <c r="AF255" s="9"/>
      <c r="AG255" s="9"/>
      <c r="AH255" s="9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</row>
    <row r="256" spans="1:70" s="2" customFormat="1" ht="15.95" customHeight="1" outlineLevel="2" x14ac:dyDescent="0.3">
      <c r="A256" s="32">
        <v>31</v>
      </c>
      <c r="B256" s="287" t="s">
        <v>443</v>
      </c>
      <c r="C256" s="46" t="s">
        <v>424</v>
      </c>
      <c r="D256" s="46" t="s">
        <v>430</v>
      </c>
      <c r="E256" s="44" t="s">
        <v>17</v>
      </c>
      <c r="F256" s="288" t="s">
        <v>17</v>
      </c>
      <c r="G256" s="43" t="s">
        <v>368</v>
      </c>
      <c r="H256" s="121">
        <v>2</v>
      </c>
      <c r="I256" s="62">
        <v>1.2</v>
      </c>
      <c r="J256" s="69">
        <v>35</v>
      </c>
      <c r="K256" s="238">
        <f t="shared" si="174"/>
        <v>84</v>
      </c>
      <c r="L256" s="69">
        <f>(K256+8.4)</f>
        <v>92.4</v>
      </c>
      <c r="M256" s="69">
        <f t="shared" ref="M256:AA256" si="221">(L256+8.4)</f>
        <v>100.80000000000001</v>
      </c>
      <c r="N256" s="69">
        <f t="shared" si="221"/>
        <v>109.20000000000002</v>
      </c>
      <c r="O256" s="69">
        <f t="shared" si="221"/>
        <v>117.60000000000002</v>
      </c>
      <c r="P256" s="69">
        <f t="shared" si="221"/>
        <v>126.00000000000003</v>
      </c>
      <c r="Q256" s="69">
        <f t="shared" si="221"/>
        <v>134.40000000000003</v>
      </c>
      <c r="R256" s="69">
        <f t="shared" si="221"/>
        <v>142.80000000000004</v>
      </c>
      <c r="S256" s="69">
        <f t="shared" si="221"/>
        <v>151.20000000000005</v>
      </c>
      <c r="T256" s="69">
        <f t="shared" si="221"/>
        <v>159.60000000000005</v>
      </c>
      <c r="U256" s="69">
        <f t="shared" si="221"/>
        <v>168.00000000000006</v>
      </c>
      <c r="V256" s="69">
        <f t="shared" si="221"/>
        <v>176.40000000000006</v>
      </c>
      <c r="W256" s="69">
        <f t="shared" si="221"/>
        <v>184.80000000000007</v>
      </c>
      <c r="X256" s="69">
        <f t="shared" si="221"/>
        <v>193.20000000000007</v>
      </c>
      <c r="Y256" s="69">
        <f t="shared" si="221"/>
        <v>201.60000000000008</v>
      </c>
      <c r="Z256" s="69">
        <f t="shared" si="221"/>
        <v>210.00000000000009</v>
      </c>
      <c r="AA256" s="69">
        <f t="shared" si="221"/>
        <v>218.40000000000009</v>
      </c>
      <c r="AB256" s="69"/>
      <c r="AC256" s="69"/>
      <c r="AD256" s="69"/>
      <c r="AE256" s="69"/>
      <c r="AF256" s="9"/>
      <c r="AG256" s="9"/>
      <c r="AH256" s="9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</row>
    <row r="257" spans="1:70" s="2" customFormat="1" ht="15.95" customHeight="1" outlineLevel="2" x14ac:dyDescent="0.3">
      <c r="A257" s="32">
        <v>32</v>
      </c>
      <c r="B257" s="287" t="s">
        <v>443</v>
      </c>
      <c r="C257" s="46" t="s">
        <v>425</v>
      </c>
      <c r="D257" s="46" t="s">
        <v>431</v>
      </c>
      <c r="E257" s="44" t="s">
        <v>43</v>
      </c>
      <c r="F257" s="42" t="s">
        <v>43</v>
      </c>
      <c r="G257" s="43" t="s">
        <v>368</v>
      </c>
      <c r="H257" s="46">
        <v>3.2069999999999999</v>
      </c>
      <c r="I257" s="220">
        <v>0.7</v>
      </c>
      <c r="J257" s="69">
        <v>35</v>
      </c>
      <c r="K257" s="238">
        <f t="shared" si="174"/>
        <v>78.5715</v>
      </c>
      <c r="L257" s="69">
        <f>(K257+7.86)</f>
        <v>86.4315</v>
      </c>
      <c r="M257" s="69">
        <f t="shared" ref="M257:AO257" si="222">(L257+7.86)</f>
        <v>94.291499999999999</v>
      </c>
      <c r="N257" s="69">
        <f t="shared" si="222"/>
        <v>102.1515</v>
      </c>
      <c r="O257" s="69">
        <f t="shared" si="222"/>
        <v>110.0115</v>
      </c>
      <c r="P257" s="69">
        <f t="shared" si="222"/>
        <v>117.8715</v>
      </c>
      <c r="Q257" s="69">
        <f t="shared" si="222"/>
        <v>125.7315</v>
      </c>
      <c r="R257" s="69">
        <f t="shared" si="222"/>
        <v>133.5915</v>
      </c>
      <c r="S257" s="69">
        <f t="shared" si="222"/>
        <v>141.45150000000001</v>
      </c>
      <c r="T257" s="69">
        <f t="shared" si="222"/>
        <v>149.31150000000002</v>
      </c>
      <c r="U257" s="69">
        <f t="shared" si="222"/>
        <v>157.17150000000004</v>
      </c>
      <c r="V257" s="69">
        <f t="shared" si="222"/>
        <v>165.03150000000005</v>
      </c>
      <c r="W257" s="69">
        <f t="shared" si="222"/>
        <v>172.89150000000006</v>
      </c>
      <c r="X257" s="69">
        <f t="shared" si="222"/>
        <v>180.75150000000008</v>
      </c>
      <c r="Y257" s="69">
        <f t="shared" si="222"/>
        <v>188.61150000000009</v>
      </c>
      <c r="Z257" s="69">
        <f t="shared" si="222"/>
        <v>196.47150000000011</v>
      </c>
      <c r="AA257" s="69">
        <f t="shared" si="222"/>
        <v>204.33150000000012</v>
      </c>
      <c r="AB257" s="69">
        <f t="shared" si="222"/>
        <v>212.19150000000013</v>
      </c>
      <c r="AC257" s="69">
        <f t="shared" si="222"/>
        <v>220.05150000000015</v>
      </c>
      <c r="AD257" s="69">
        <f t="shared" si="222"/>
        <v>227.91150000000016</v>
      </c>
      <c r="AE257" s="69">
        <f t="shared" si="222"/>
        <v>235.77150000000017</v>
      </c>
      <c r="AF257" s="69">
        <f t="shared" si="222"/>
        <v>243.63150000000019</v>
      </c>
      <c r="AG257" s="69">
        <f t="shared" si="222"/>
        <v>251.4915000000002</v>
      </c>
      <c r="AH257" s="69">
        <f t="shared" si="222"/>
        <v>259.35150000000021</v>
      </c>
      <c r="AI257" s="69">
        <f t="shared" si="222"/>
        <v>267.21150000000023</v>
      </c>
      <c r="AJ257" s="69">
        <f t="shared" si="222"/>
        <v>275.07150000000024</v>
      </c>
      <c r="AK257" s="69">
        <f>(AJ257+7.86)</f>
        <v>282.93150000000026</v>
      </c>
      <c r="AL257" s="69">
        <f t="shared" si="222"/>
        <v>290.79150000000027</v>
      </c>
      <c r="AM257" s="69">
        <f t="shared" si="222"/>
        <v>298.65150000000028</v>
      </c>
      <c r="AN257" s="69">
        <f t="shared" si="222"/>
        <v>306.5115000000003</v>
      </c>
      <c r="AO257" s="69">
        <f t="shared" si="222"/>
        <v>314.37150000000031</v>
      </c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</row>
    <row r="258" spans="1:70" s="2" customFormat="1" ht="15.95" customHeight="1" outlineLevel="2" x14ac:dyDescent="0.3">
      <c r="A258" s="32">
        <v>33</v>
      </c>
      <c r="B258" s="287" t="s">
        <v>443</v>
      </c>
      <c r="C258" s="29" t="s">
        <v>165</v>
      </c>
      <c r="D258" s="32" t="s">
        <v>37</v>
      </c>
      <c r="E258" s="33" t="s">
        <v>38</v>
      </c>
      <c r="F258" s="288" t="s">
        <v>38</v>
      </c>
      <c r="G258" s="43" t="s">
        <v>30</v>
      </c>
      <c r="H258" s="119">
        <v>5.7</v>
      </c>
      <c r="I258" s="220">
        <v>0.7</v>
      </c>
      <c r="J258" s="69">
        <v>35</v>
      </c>
      <c r="K258" s="238">
        <f t="shared" si="174"/>
        <v>139.65</v>
      </c>
      <c r="L258" s="69">
        <f>(K258+13.97)</f>
        <v>153.62</v>
      </c>
      <c r="M258" s="69">
        <f t="shared" ref="M258:AQ258" si="223">(L258+13.97)</f>
        <v>167.59</v>
      </c>
      <c r="N258" s="69">
        <f t="shared" si="223"/>
        <v>181.56</v>
      </c>
      <c r="O258" s="69">
        <f t="shared" si="223"/>
        <v>195.53</v>
      </c>
      <c r="P258" s="69">
        <f t="shared" si="223"/>
        <v>209.5</v>
      </c>
      <c r="Q258" s="69">
        <f t="shared" si="223"/>
        <v>223.47</v>
      </c>
      <c r="R258" s="69">
        <f t="shared" si="223"/>
        <v>237.44</v>
      </c>
      <c r="S258" s="69">
        <f t="shared" si="223"/>
        <v>251.41</v>
      </c>
      <c r="T258" s="69">
        <f t="shared" si="223"/>
        <v>265.38</v>
      </c>
      <c r="U258" s="69">
        <f t="shared" si="223"/>
        <v>279.35000000000002</v>
      </c>
      <c r="V258" s="69">
        <f t="shared" si="223"/>
        <v>293.32000000000005</v>
      </c>
      <c r="W258" s="69">
        <f t="shared" si="223"/>
        <v>307.29000000000008</v>
      </c>
      <c r="X258" s="69">
        <f t="shared" si="223"/>
        <v>321.2600000000001</v>
      </c>
      <c r="Y258" s="69">
        <f t="shared" si="223"/>
        <v>335.23000000000013</v>
      </c>
      <c r="Z258" s="69">
        <f t="shared" si="223"/>
        <v>349.20000000000016</v>
      </c>
      <c r="AA258" s="69">
        <f t="shared" si="223"/>
        <v>363.17000000000019</v>
      </c>
      <c r="AB258" s="69">
        <f t="shared" si="223"/>
        <v>377.14000000000021</v>
      </c>
      <c r="AC258" s="69">
        <f t="shared" si="223"/>
        <v>391.11000000000024</v>
      </c>
      <c r="AD258" s="69">
        <f t="shared" si="223"/>
        <v>405.08000000000027</v>
      </c>
      <c r="AE258" s="69">
        <f t="shared" si="223"/>
        <v>419.0500000000003</v>
      </c>
      <c r="AF258" s="69">
        <f t="shared" si="223"/>
        <v>433.02000000000032</v>
      </c>
      <c r="AG258" s="69">
        <f t="shared" si="223"/>
        <v>446.99000000000035</v>
      </c>
      <c r="AH258" s="69">
        <f t="shared" si="223"/>
        <v>460.96000000000038</v>
      </c>
      <c r="AI258" s="69">
        <f t="shared" si="223"/>
        <v>474.9300000000004</v>
      </c>
      <c r="AJ258" s="69">
        <f t="shared" si="223"/>
        <v>488.90000000000043</v>
      </c>
      <c r="AK258" s="69">
        <f t="shared" si="223"/>
        <v>502.87000000000046</v>
      </c>
      <c r="AL258" s="69">
        <f t="shared" si="223"/>
        <v>516.84000000000049</v>
      </c>
      <c r="AM258" s="69">
        <f t="shared" si="223"/>
        <v>530.81000000000051</v>
      </c>
      <c r="AN258" s="69">
        <f t="shared" si="223"/>
        <v>544.78000000000054</v>
      </c>
      <c r="AO258" s="69">
        <f t="shared" si="223"/>
        <v>558.75000000000057</v>
      </c>
      <c r="AP258" s="69">
        <f t="shared" si="223"/>
        <v>572.7200000000006</v>
      </c>
      <c r="AQ258" s="69">
        <f t="shared" si="223"/>
        <v>586.69000000000062</v>
      </c>
      <c r="AR258" s="69"/>
      <c r="AS258" s="69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</row>
    <row r="259" spans="1:70" s="2" customFormat="1" ht="15.95" customHeight="1" outlineLevel="2" x14ac:dyDescent="0.3">
      <c r="A259" s="32">
        <v>34</v>
      </c>
      <c r="B259" s="287" t="s">
        <v>443</v>
      </c>
      <c r="C259" s="46" t="s">
        <v>426</v>
      </c>
      <c r="D259" s="46" t="s">
        <v>431</v>
      </c>
      <c r="E259" s="44" t="s">
        <v>17</v>
      </c>
      <c r="F259" s="42" t="s">
        <v>17</v>
      </c>
      <c r="G259" s="43" t="s">
        <v>368</v>
      </c>
      <c r="H259" s="46">
        <v>3.915</v>
      </c>
      <c r="I259" s="62">
        <v>1.2</v>
      </c>
      <c r="J259" s="69">
        <v>35</v>
      </c>
      <c r="K259" s="238">
        <f t="shared" si="174"/>
        <v>164.42999999999998</v>
      </c>
      <c r="L259" s="69">
        <f>(K259+16.44)</f>
        <v>180.86999999999998</v>
      </c>
      <c r="M259" s="69">
        <f t="shared" ref="M259:AA259" si="224">(L259+16.44)</f>
        <v>197.30999999999997</v>
      </c>
      <c r="N259" s="69">
        <f t="shared" si="224"/>
        <v>213.74999999999997</v>
      </c>
      <c r="O259" s="69">
        <f t="shared" si="224"/>
        <v>230.18999999999997</v>
      </c>
      <c r="P259" s="69">
        <f t="shared" si="224"/>
        <v>246.62999999999997</v>
      </c>
      <c r="Q259" s="69">
        <f t="shared" si="224"/>
        <v>263.07</v>
      </c>
      <c r="R259" s="69">
        <f t="shared" si="224"/>
        <v>279.51</v>
      </c>
      <c r="S259" s="69">
        <f t="shared" si="224"/>
        <v>295.95</v>
      </c>
      <c r="T259" s="69">
        <f t="shared" si="224"/>
        <v>312.39</v>
      </c>
      <c r="U259" s="69">
        <f t="shared" si="224"/>
        <v>328.83</v>
      </c>
      <c r="V259" s="69">
        <f t="shared" si="224"/>
        <v>345.27</v>
      </c>
      <c r="W259" s="69">
        <f t="shared" si="224"/>
        <v>361.71</v>
      </c>
      <c r="X259" s="69">
        <f t="shared" si="224"/>
        <v>378.15</v>
      </c>
      <c r="Y259" s="69">
        <f t="shared" si="224"/>
        <v>394.59</v>
      </c>
      <c r="Z259" s="69">
        <f t="shared" si="224"/>
        <v>411.03</v>
      </c>
      <c r="AA259" s="69">
        <f t="shared" si="224"/>
        <v>427.46999999999997</v>
      </c>
      <c r="AB259" s="9"/>
      <c r="AC259" s="9"/>
      <c r="AD259" s="9"/>
      <c r="AE259" s="9"/>
      <c r="AF259" s="9"/>
      <c r="AG259" s="9"/>
      <c r="AH259" s="9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</row>
    <row r="260" spans="1:70" s="2" customFormat="1" ht="15.95" customHeight="1" outlineLevel="2" x14ac:dyDescent="0.3">
      <c r="A260" s="32">
        <v>35</v>
      </c>
      <c r="B260" s="287" t="s">
        <v>443</v>
      </c>
      <c r="C260" s="46" t="s">
        <v>427</v>
      </c>
      <c r="D260" s="46" t="s">
        <v>431</v>
      </c>
      <c r="E260" s="44" t="s">
        <v>38</v>
      </c>
      <c r="F260" s="42" t="s">
        <v>38</v>
      </c>
      <c r="G260" s="43" t="s">
        <v>368</v>
      </c>
      <c r="H260" s="46">
        <v>2.0009999999999999</v>
      </c>
      <c r="I260" s="220">
        <v>0.7</v>
      </c>
      <c r="J260" s="69">
        <v>35</v>
      </c>
      <c r="K260" s="238">
        <f t="shared" si="174"/>
        <v>49.024499999999996</v>
      </c>
      <c r="L260" s="69">
        <f>(K260+4.9)</f>
        <v>53.924499999999995</v>
      </c>
      <c r="M260" s="69">
        <f t="shared" ref="M260:AP260" si="225">(L260+4.9)</f>
        <v>58.824499999999993</v>
      </c>
      <c r="N260" s="69">
        <f t="shared" si="225"/>
        <v>63.724499999999992</v>
      </c>
      <c r="O260" s="69">
        <f t="shared" si="225"/>
        <v>68.624499999999998</v>
      </c>
      <c r="P260" s="69">
        <f t="shared" si="225"/>
        <v>73.524500000000003</v>
      </c>
      <c r="Q260" s="69">
        <f t="shared" si="225"/>
        <v>78.424500000000009</v>
      </c>
      <c r="R260" s="69">
        <f t="shared" si="225"/>
        <v>83.324500000000015</v>
      </c>
      <c r="S260" s="69">
        <f t="shared" si="225"/>
        <v>88.22450000000002</v>
      </c>
      <c r="T260" s="69">
        <f t="shared" si="225"/>
        <v>93.124500000000026</v>
      </c>
      <c r="U260" s="69">
        <f t="shared" si="225"/>
        <v>98.024500000000032</v>
      </c>
      <c r="V260" s="69">
        <f t="shared" si="225"/>
        <v>102.92450000000004</v>
      </c>
      <c r="W260" s="69">
        <f>(V260+4.9)</f>
        <v>107.82450000000004</v>
      </c>
      <c r="X260" s="69">
        <f t="shared" si="225"/>
        <v>112.72450000000005</v>
      </c>
      <c r="Y260" s="69">
        <f t="shared" si="225"/>
        <v>117.62450000000005</v>
      </c>
      <c r="Z260" s="69">
        <f t="shared" si="225"/>
        <v>122.52450000000006</v>
      </c>
      <c r="AA260" s="69">
        <f t="shared" si="225"/>
        <v>127.42450000000007</v>
      </c>
      <c r="AB260" s="69">
        <f>(AA260+4.9)</f>
        <v>132.32450000000006</v>
      </c>
      <c r="AC260" s="69">
        <f t="shared" si="225"/>
        <v>137.22450000000006</v>
      </c>
      <c r="AD260" s="69">
        <f t="shared" si="225"/>
        <v>142.12450000000007</v>
      </c>
      <c r="AE260" s="69">
        <f t="shared" si="225"/>
        <v>147.02450000000007</v>
      </c>
      <c r="AF260" s="69">
        <f t="shared" si="225"/>
        <v>151.92450000000008</v>
      </c>
      <c r="AG260" s="69">
        <f t="shared" si="225"/>
        <v>156.82450000000009</v>
      </c>
      <c r="AH260" s="69">
        <f t="shared" si="225"/>
        <v>161.72450000000009</v>
      </c>
      <c r="AI260" s="69">
        <f>(AH260+4.9)</f>
        <v>166.6245000000001</v>
      </c>
      <c r="AJ260" s="69">
        <f t="shared" si="225"/>
        <v>171.5245000000001</v>
      </c>
      <c r="AK260" s="69">
        <f t="shared" si="225"/>
        <v>176.42450000000011</v>
      </c>
      <c r="AL260" s="69">
        <f t="shared" si="225"/>
        <v>181.32450000000011</v>
      </c>
      <c r="AM260" s="69">
        <f>(AL260+4.9)</f>
        <v>186.22450000000012</v>
      </c>
      <c r="AN260" s="69">
        <f t="shared" si="225"/>
        <v>191.12450000000013</v>
      </c>
      <c r="AO260" s="69">
        <f t="shared" si="225"/>
        <v>196.02450000000013</v>
      </c>
      <c r="AP260" s="69">
        <f t="shared" si="225"/>
        <v>200.92450000000014</v>
      </c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</row>
    <row r="261" spans="1:70" s="96" customFormat="1" ht="15.95" customHeight="1" outlineLevel="2" x14ac:dyDescent="0.3">
      <c r="A261" s="32">
        <v>36</v>
      </c>
      <c r="B261" s="287" t="s">
        <v>443</v>
      </c>
      <c r="C261" s="46" t="s">
        <v>786</v>
      </c>
      <c r="D261" s="46" t="s">
        <v>787</v>
      </c>
      <c r="E261" s="44"/>
      <c r="F261" s="42" t="s">
        <v>38</v>
      </c>
      <c r="G261" s="43" t="s">
        <v>368</v>
      </c>
      <c r="H261" s="121">
        <v>3.8</v>
      </c>
      <c r="I261" s="220">
        <v>0.7</v>
      </c>
      <c r="J261" s="69">
        <v>35</v>
      </c>
      <c r="K261" s="238">
        <f t="shared" si="174"/>
        <v>93.1</v>
      </c>
      <c r="L261" s="69">
        <f>(K261+9.31)</f>
        <v>102.41</v>
      </c>
      <c r="M261" s="69">
        <f t="shared" ref="M261:AP261" si="226">(L261+9.31)</f>
        <v>111.72</v>
      </c>
      <c r="N261" s="69">
        <f t="shared" si="226"/>
        <v>121.03</v>
      </c>
      <c r="O261" s="69">
        <f t="shared" si="226"/>
        <v>130.34</v>
      </c>
      <c r="P261" s="69">
        <f t="shared" si="226"/>
        <v>139.65</v>
      </c>
      <c r="Q261" s="69">
        <f t="shared" si="226"/>
        <v>148.96</v>
      </c>
      <c r="R261" s="69">
        <f t="shared" si="226"/>
        <v>158.27000000000001</v>
      </c>
      <c r="S261" s="69">
        <f t="shared" si="226"/>
        <v>167.58</v>
      </c>
      <c r="T261" s="69">
        <f t="shared" si="226"/>
        <v>176.89000000000001</v>
      </c>
      <c r="U261" s="69">
        <f t="shared" si="226"/>
        <v>186.20000000000002</v>
      </c>
      <c r="V261" s="69">
        <f t="shared" si="226"/>
        <v>195.51000000000002</v>
      </c>
      <c r="W261" s="69">
        <f t="shared" si="226"/>
        <v>204.82000000000002</v>
      </c>
      <c r="X261" s="69">
        <f t="shared" si="226"/>
        <v>214.13000000000002</v>
      </c>
      <c r="Y261" s="69">
        <f t="shared" si="226"/>
        <v>223.44000000000003</v>
      </c>
      <c r="Z261" s="69">
        <f t="shared" si="226"/>
        <v>232.75000000000003</v>
      </c>
      <c r="AA261" s="69">
        <f t="shared" si="226"/>
        <v>242.06000000000003</v>
      </c>
      <c r="AB261" s="69">
        <f t="shared" si="226"/>
        <v>251.37000000000003</v>
      </c>
      <c r="AC261" s="69">
        <f t="shared" si="226"/>
        <v>260.68</v>
      </c>
      <c r="AD261" s="69">
        <f t="shared" si="226"/>
        <v>269.99</v>
      </c>
      <c r="AE261" s="69">
        <f t="shared" si="226"/>
        <v>279.3</v>
      </c>
      <c r="AF261" s="69">
        <f t="shared" si="226"/>
        <v>288.61</v>
      </c>
      <c r="AG261" s="69">
        <f t="shared" si="226"/>
        <v>297.92</v>
      </c>
      <c r="AH261" s="69">
        <f t="shared" si="226"/>
        <v>307.23</v>
      </c>
      <c r="AI261" s="69">
        <f t="shared" si="226"/>
        <v>316.54000000000002</v>
      </c>
      <c r="AJ261" s="69">
        <f t="shared" si="226"/>
        <v>325.85000000000002</v>
      </c>
      <c r="AK261" s="69">
        <f t="shared" si="226"/>
        <v>335.16</v>
      </c>
      <c r="AL261" s="69">
        <f t="shared" si="226"/>
        <v>344.47</v>
      </c>
      <c r="AM261" s="69">
        <f t="shared" si="226"/>
        <v>353.78000000000003</v>
      </c>
      <c r="AN261" s="69">
        <f t="shared" si="226"/>
        <v>363.09000000000003</v>
      </c>
      <c r="AO261" s="69">
        <f t="shared" si="226"/>
        <v>372.40000000000003</v>
      </c>
      <c r="AP261" s="69">
        <f t="shared" si="226"/>
        <v>381.71000000000004</v>
      </c>
    </row>
    <row r="262" spans="1:70" s="96" customFormat="1" ht="15.95" customHeight="1" outlineLevel="2" x14ac:dyDescent="0.3">
      <c r="A262" s="32">
        <v>37</v>
      </c>
      <c r="B262" s="287" t="s">
        <v>443</v>
      </c>
      <c r="C262" s="46" t="s">
        <v>788</v>
      </c>
      <c r="D262" s="46" t="s">
        <v>32</v>
      </c>
      <c r="E262" s="44"/>
      <c r="F262" s="54" t="s">
        <v>43</v>
      </c>
      <c r="G262" s="43" t="s">
        <v>30</v>
      </c>
      <c r="H262" s="46">
        <v>3.851</v>
      </c>
      <c r="I262" s="220">
        <v>0.7</v>
      </c>
      <c r="J262" s="69">
        <v>35</v>
      </c>
      <c r="K262" s="238">
        <f t="shared" si="174"/>
        <v>94.349500000000006</v>
      </c>
      <c r="L262" s="69">
        <f>(K262+9.44)</f>
        <v>103.7895</v>
      </c>
      <c r="M262" s="69">
        <f t="shared" ref="M262:AP262" si="227">(L262+9.44)</f>
        <v>113.2295</v>
      </c>
      <c r="N262" s="69">
        <f t="shared" si="227"/>
        <v>122.6695</v>
      </c>
      <c r="O262" s="69">
        <f t="shared" si="227"/>
        <v>132.1095</v>
      </c>
      <c r="P262" s="69">
        <f t="shared" si="227"/>
        <v>141.54949999999999</v>
      </c>
      <c r="Q262" s="69">
        <f t="shared" si="227"/>
        <v>150.98949999999999</v>
      </c>
      <c r="R262" s="69">
        <f t="shared" si="227"/>
        <v>160.42949999999999</v>
      </c>
      <c r="S262" s="69">
        <f t="shared" si="227"/>
        <v>169.86949999999999</v>
      </c>
      <c r="T262" s="69">
        <f t="shared" si="227"/>
        <v>179.30949999999999</v>
      </c>
      <c r="U262" s="69">
        <f t="shared" si="227"/>
        <v>188.74949999999998</v>
      </c>
      <c r="V262" s="69">
        <f t="shared" si="227"/>
        <v>198.18949999999998</v>
      </c>
      <c r="W262" s="69">
        <f t="shared" si="227"/>
        <v>207.62949999999998</v>
      </c>
      <c r="X262" s="69">
        <f t="shared" si="227"/>
        <v>217.06949999999998</v>
      </c>
      <c r="Y262" s="69">
        <f t="shared" si="227"/>
        <v>226.50949999999997</v>
      </c>
      <c r="Z262" s="69">
        <f t="shared" si="227"/>
        <v>235.94949999999997</v>
      </c>
      <c r="AA262" s="69">
        <f t="shared" si="227"/>
        <v>245.38949999999997</v>
      </c>
      <c r="AB262" s="69">
        <f t="shared" si="227"/>
        <v>254.82949999999997</v>
      </c>
      <c r="AC262" s="69">
        <f t="shared" si="227"/>
        <v>264.26949999999999</v>
      </c>
      <c r="AD262" s="69">
        <f t="shared" si="227"/>
        <v>273.70949999999999</v>
      </c>
      <c r="AE262" s="69">
        <f t="shared" si="227"/>
        <v>283.14949999999999</v>
      </c>
      <c r="AF262" s="69">
        <f t="shared" si="227"/>
        <v>292.58949999999999</v>
      </c>
      <c r="AG262" s="69">
        <f t="shared" si="227"/>
        <v>302.02949999999998</v>
      </c>
      <c r="AH262" s="69">
        <f t="shared" si="227"/>
        <v>311.46949999999998</v>
      </c>
      <c r="AI262" s="69">
        <f t="shared" si="227"/>
        <v>320.90949999999998</v>
      </c>
      <c r="AJ262" s="69">
        <f t="shared" si="227"/>
        <v>330.34949999999998</v>
      </c>
      <c r="AK262" s="69">
        <f t="shared" si="227"/>
        <v>339.78949999999998</v>
      </c>
      <c r="AL262" s="69">
        <f t="shared" si="227"/>
        <v>349.22949999999997</v>
      </c>
      <c r="AM262" s="69">
        <f t="shared" si="227"/>
        <v>358.66949999999997</v>
      </c>
      <c r="AN262" s="69">
        <f t="shared" si="227"/>
        <v>368.10949999999997</v>
      </c>
      <c r="AO262" s="69">
        <f t="shared" si="227"/>
        <v>377.54949999999997</v>
      </c>
      <c r="AP262" s="69">
        <f t="shared" si="227"/>
        <v>386.98949999999996</v>
      </c>
    </row>
    <row r="263" spans="1:70" s="96" customFormat="1" ht="15.95" customHeight="1" outlineLevel="2" x14ac:dyDescent="0.3">
      <c r="A263" s="32">
        <v>38</v>
      </c>
      <c r="B263" s="287" t="s">
        <v>443</v>
      </c>
      <c r="C263" s="46" t="s">
        <v>789</v>
      </c>
      <c r="D263" s="46" t="s">
        <v>430</v>
      </c>
      <c r="E263" s="44"/>
      <c r="F263" s="288" t="s">
        <v>17</v>
      </c>
      <c r="G263" s="43" t="s">
        <v>36</v>
      </c>
      <c r="H263" s="46">
        <v>2.9990000000000001</v>
      </c>
      <c r="I263" s="62">
        <v>1.2</v>
      </c>
      <c r="J263" s="69">
        <v>35</v>
      </c>
      <c r="K263" s="238">
        <f t="shared" si="174"/>
        <v>125.958</v>
      </c>
      <c r="L263" s="69">
        <f>(K263+12.6)</f>
        <v>138.55799999999999</v>
      </c>
      <c r="M263" s="69">
        <f t="shared" ref="M263:Y263" si="228">(L263+12.6)</f>
        <v>151.15799999999999</v>
      </c>
      <c r="N263" s="69">
        <f t="shared" si="228"/>
        <v>163.75799999999998</v>
      </c>
      <c r="O263" s="69">
        <f t="shared" si="228"/>
        <v>176.35799999999998</v>
      </c>
      <c r="P263" s="69">
        <f t="shared" si="228"/>
        <v>188.95799999999997</v>
      </c>
      <c r="Q263" s="69">
        <f t="shared" si="228"/>
        <v>201.55799999999996</v>
      </c>
      <c r="R263" s="69">
        <f t="shared" si="228"/>
        <v>214.15799999999996</v>
      </c>
      <c r="S263" s="69">
        <f t="shared" si="228"/>
        <v>226.75799999999995</v>
      </c>
      <c r="T263" s="69">
        <f t="shared" si="228"/>
        <v>239.35799999999995</v>
      </c>
      <c r="U263" s="69">
        <f t="shared" si="228"/>
        <v>251.95799999999994</v>
      </c>
      <c r="V263" s="69">
        <f t="shared" si="228"/>
        <v>264.55799999999994</v>
      </c>
      <c r="W263" s="69">
        <f t="shared" si="228"/>
        <v>277.15799999999996</v>
      </c>
      <c r="X263" s="69">
        <f t="shared" si="228"/>
        <v>289.75799999999998</v>
      </c>
      <c r="Y263" s="69">
        <f t="shared" si="228"/>
        <v>302.358</v>
      </c>
      <c r="Z263" s="69"/>
      <c r="AA263" s="69"/>
      <c r="AB263" s="69"/>
      <c r="AC263" s="69"/>
      <c r="AD263" s="69"/>
      <c r="AE263" s="69"/>
      <c r="AF263" s="69"/>
      <c r="AG263" s="69"/>
      <c r="AH263" s="9"/>
    </row>
    <row r="264" spans="1:70" s="96" customFormat="1" ht="15.95" customHeight="1" outlineLevel="2" x14ac:dyDescent="0.3">
      <c r="A264" s="32">
        <v>39</v>
      </c>
      <c r="B264" s="287" t="s">
        <v>443</v>
      </c>
      <c r="C264" s="46" t="s">
        <v>790</v>
      </c>
      <c r="D264" s="46" t="s">
        <v>32</v>
      </c>
      <c r="E264" s="44"/>
      <c r="F264" s="54" t="s">
        <v>43</v>
      </c>
      <c r="G264" s="43" t="s">
        <v>30</v>
      </c>
      <c r="H264" s="46">
        <v>5.0010000000000003</v>
      </c>
      <c r="I264" s="220">
        <v>0.7</v>
      </c>
      <c r="J264" s="69">
        <v>35</v>
      </c>
      <c r="K264" s="238">
        <f t="shared" si="174"/>
        <v>122.5245</v>
      </c>
      <c r="L264" s="69">
        <f>(K264+12.25)</f>
        <v>134.77449999999999</v>
      </c>
      <c r="M264" s="69">
        <f t="shared" ref="M264:AP264" si="229">(L264+12.25)</f>
        <v>147.02449999999999</v>
      </c>
      <c r="N264" s="69">
        <f t="shared" si="229"/>
        <v>159.27449999999999</v>
      </c>
      <c r="O264" s="69">
        <f t="shared" si="229"/>
        <v>171.52449999999999</v>
      </c>
      <c r="P264" s="69">
        <f t="shared" si="229"/>
        <v>183.77449999999999</v>
      </c>
      <c r="Q264" s="69">
        <f t="shared" si="229"/>
        <v>196.02449999999999</v>
      </c>
      <c r="R264" s="69">
        <f t="shared" si="229"/>
        <v>208.27449999999999</v>
      </c>
      <c r="S264" s="69">
        <f t="shared" si="229"/>
        <v>220.52449999999999</v>
      </c>
      <c r="T264" s="69">
        <f t="shared" si="229"/>
        <v>232.77449999999999</v>
      </c>
      <c r="U264" s="69">
        <f t="shared" si="229"/>
        <v>245.02449999999999</v>
      </c>
      <c r="V264" s="69">
        <f t="shared" si="229"/>
        <v>257.27449999999999</v>
      </c>
      <c r="W264" s="69">
        <f t="shared" si="229"/>
        <v>269.52449999999999</v>
      </c>
      <c r="X264" s="69">
        <f t="shared" si="229"/>
        <v>281.77449999999999</v>
      </c>
      <c r="Y264" s="69">
        <f t="shared" si="229"/>
        <v>294.02449999999999</v>
      </c>
      <c r="Z264" s="69">
        <f t="shared" si="229"/>
        <v>306.27449999999999</v>
      </c>
      <c r="AA264" s="69">
        <f t="shared" si="229"/>
        <v>318.52449999999999</v>
      </c>
      <c r="AB264" s="69">
        <f>(AA264+12.25)</f>
        <v>330.77449999999999</v>
      </c>
      <c r="AC264" s="69">
        <f t="shared" si="229"/>
        <v>343.02449999999999</v>
      </c>
      <c r="AD264" s="69">
        <f t="shared" si="229"/>
        <v>355.27449999999999</v>
      </c>
      <c r="AE264" s="69">
        <f t="shared" si="229"/>
        <v>367.52449999999999</v>
      </c>
      <c r="AF264" s="69">
        <f t="shared" si="229"/>
        <v>379.77449999999999</v>
      </c>
      <c r="AG264" s="69">
        <f t="shared" si="229"/>
        <v>392.02449999999999</v>
      </c>
      <c r="AH264" s="69">
        <f>(AG264+12.25)</f>
        <v>404.27449999999999</v>
      </c>
      <c r="AI264" s="69">
        <f t="shared" si="229"/>
        <v>416.52449999999999</v>
      </c>
      <c r="AJ264" s="69">
        <f t="shared" si="229"/>
        <v>428.77449999999999</v>
      </c>
      <c r="AK264" s="69">
        <f>(AJ264+12.25)</f>
        <v>441.02449999999999</v>
      </c>
      <c r="AL264" s="69">
        <f t="shared" si="229"/>
        <v>453.27449999999999</v>
      </c>
      <c r="AM264" s="69">
        <f t="shared" si="229"/>
        <v>465.52449999999999</v>
      </c>
      <c r="AN264" s="69">
        <f>(AM264+12.25)</f>
        <v>477.77449999999999</v>
      </c>
      <c r="AO264" s="69">
        <f t="shared" si="229"/>
        <v>490.02449999999999</v>
      </c>
      <c r="AP264" s="69">
        <f t="shared" si="229"/>
        <v>502.27449999999999</v>
      </c>
    </row>
    <row r="265" spans="1:70" s="96" customFormat="1" ht="15.95" customHeight="1" outlineLevel="2" x14ac:dyDescent="0.3">
      <c r="A265" s="32">
        <v>40</v>
      </c>
      <c r="B265" s="287" t="s">
        <v>443</v>
      </c>
      <c r="C265" s="46" t="s">
        <v>791</v>
      </c>
      <c r="D265" s="46" t="s">
        <v>430</v>
      </c>
      <c r="E265" s="44"/>
      <c r="F265" s="54" t="s">
        <v>43</v>
      </c>
      <c r="G265" s="43" t="s">
        <v>30</v>
      </c>
      <c r="H265" s="46">
        <v>4.1719999999999997</v>
      </c>
      <c r="I265" s="220">
        <v>0.7</v>
      </c>
      <c r="J265" s="69">
        <v>35</v>
      </c>
      <c r="K265" s="238">
        <f t="shared" si="174"/>
        <v>102.21399999999998</v>
      </c>
      <c r="L265" s="69">
        <f>(K265+10.22)</f>
        <v>112.43399999999998</v>
      </c>
      <c r="M265" s="69">
        <f t="shared" ref="M265:AP265" si="230">(L265+10.22)</f>
        <v>122.65399999999998</v>
      </c>
      <c r="N265" s="69">
        <f t="shared" si="230"/>
        <v>132.874</v>
      </c>
      <c r="O265" s="69">
        <f t="shared" si="230"/>
        <v>143.09399999999999</v>
      </c>
      <c r="P265" s="69">
        <f t="shared" si="230"/>
        <v>153.31399999999999</v>
      </c>
      <c r="Q265" s="69">
        <f t="shared" si="230"/>
        <v>163.53399999999999</v>
      </c>
      <c r="R265" s="69">
        <f t="shared" si="230"/>
        <v>173.75399999999999</v>
      </c>
      <c r="S265" s="69">
        <f t="shared" si="230"/>
        <v>183.97399999999999</v>
      </c>
      <c r="T265" s="69">
        <f t="shared" si="230"/>
        <v>194.19399999999999</v>
      </c>
      <c r="U265" s="69">
        <f t="shared" si="230"/>
        <v>204.41399999999999</v>
      </c>
      <c r="V265" s="69">
        <f t="shared" si="230"/>
        <v>214.63399999999999</v>
      </c>
      <c r="W265" s="69">
        <f t="shared" si="230"/>
        <v>224.85399999999998</v>
      </c>
      <c r="X265" s="69">
        <f t="shared" si="230"/>
        <v>235.07399999999998</v>
      </c>
      <c r="Y265" s="69">
        <f t="shared" si="230"/>
        <v>245.29399999999998</v>
      </c>
      <c r="Z265" s="69">
        <f t="shared" si="230"/>
        <v>255.51399999999998</v>
      </c>
      <c r="AA265" s="69">
        <f t="shared" si="230"/>
        <v>265.73399999999998</v>
      </c>
      <c r="AB265" s="69">
        <f t="shared" si="230"/>
        <v>275.95400000000001</v>
      </c>
      <c r="AC265" s="69">
        <f t="shared" si="230"/>
        <v>286.17400000000004</v>
      </c>
      <c r="AD265" s="69">
        <f t="shared" si="230"/>
        <v>296.39400000000006</v>
      </c>
      <c r="AE265" s="69">
        <f t="shared" si="230"/>
        <v>306.61400000000009</v>
      </c>
      <c r="AF265" s="69">
        <f t="shared" si="230"/>
        <v>316.83400000000012</v>
      </c>
      <c r="AG265" s="69">
        <f t="shared" si="230"/>
        <v>327.05400000000014</v>
      </c>
      <c r="AH265" s="69">
        <f t="shared" si="230"/>
        <v>337.27400000000017</v>
      </c>
      <c r="AI265" s="69">
        <f>(AH265+10.22)</f>
        <v>347.4940000000002</v>
      </c>
      <c r="AJ265" s="69">
        <f t="shared" si="230"/>
        <v>357.71400000000023</v>
      </c>
      <c r="AK265" s="69">
        <f>(AJ265+10.22)</f>
        <v>367.93400000000025</v>
      </c>
      <c r="AL265" s="69">
        <f t="shared" si="230"/>
        <v>378.15400000000028</v>
      </c>
      <c r="AM265" s="69">
        <f t="shared" si="230"/>
        <v>388.37400000000031</v>
      </c>
      <c r="AN265" s="69">
        <f>(AM265+10.22)</f>
        <v>398.59400000000034</v>
      </c>
      <c r="AO265" s="69">
        <f t="shared" si="230"/>
        <v>408.81400000000036</v>
      </c>
      <c r="AP265" s="69">
        <f t="shared" si="230"/>
        <v>419.03400000000039</v>
      </c>
    </row>
    <row r="266" spans="1:70" s="96" customFormat="1" ht="15.95" customHeight="1" outlineLevel="2" x14ac:dyDescent="0.3">
      <c r="A266" s="32">
        <v>41</v>
      </c>
      <c r="B266" s="287" t="s">
        <v>443</v>
      </c>
      <c r="C266" s="46" t="s">
        <v>792</v>
      </c>
      <c r="D266" s="46" t="s">
        <v>430</v>
      </c>
      <c r="E266" s="44"/>
      <c r="F266" s="54" t="s">
        <v>43</v>
      </c>
      <c r="G266" s="43" t="s">
        <v>36</v>
      </c>
      <c r="H266" s="46">
        <v>7.274</v>
      </c>
      <c r="I266" s="220">
        <v>0.7</v>
      </c>
      <c r="J266" s="69">
        <v>35</v>
      </c>
      <c r="K266" s="238">
        <f t="shared" si="174"/>
        <v>178.21299999999999</v>
      </c>
      <c r="L266" s="69">
        <f>(K266+17.82)</f>
        <v>196.03299999999999</v>
      </c>
      <c r="M266" s="69">
        <f t="shared" ref="M266:AP266" si="231">(L266+17.82)</f>
        <v>213.85299999999998</v>
      </c>
      <c r="N266" s="69">
        <f t="shared" si="231"/>
        <v>231.67299999999997</v>
      </c>
      <c r="O266" s="69">
        <f t="shared" si="231"/>
        <v>249.49299999999997</v>
      </c>
      <c r="P266" s="69">
        <f t="shared" si="231"/>
        <v>267.31299999999999</v>
      </c>
      <c r="Q266" s="69">
        <f t="shared" si="231"/>
        <v>285.13299999999998</v>
      </c>
      <c r="R266" s="69">
        <f t="shared" si="231"/>
        <v>302.95299999999997</v>
      </c>
      <c r="S266" s="69">
        <f t="shared" si="231"/>
        <v>320.77299999999997</v>
      </c>
      <c r="T266" s="69">
        <f t="shared" si="231"/>
        <v>338.59299999999996</v>
      </c>
      <c r="U266" s="69">
        <f t="shared" si="231"/>
        <v>356.41299999999995</v>
      </c>
      <c r="V266" s="69">
        <f t="shared" si="231"/>
        <v>374.23299999999995</v>
      </c>
      <c r="W266" s="69">
        <f t="shared" si="231"/>
        <v>392.05299999999994</v>
      </c>
      <c r="X266" s="69">
        <f t="shared" si="231"/>
        <v>409.87299999999993</v>
      </c>
      <c r="Y266" s="69">
        <f t="shared" si="231"/>
        <v>427.69299999999993</v>
      </c>
      <c r="Z266" s="69">
        <f t="shared" si="231"/>
        <v>445.51299999999992</v>
      </c>
      <c r="AA266" s="69">
        <f t="shared" si="231"/>
        <v>463.33299999999991</v>
      </c>
      <c r="AB266" s="69">
        <f t="shared" si="231"/>
        <v>481.15299999999991</v>
      </c>
      <c r="AC266" s="69">
        <f t="shared" si="231"/>
        <v>498.9729999999999</v>
      </c>
      <c r="AD266" s="69">
        <f t="shared" si="231"/>
        <v>516.79299999999989</v>
      </c>
      <c r="AE266" s="69">
        <f t="shared" si="231"/>
        <v>534.61299999999994</v>
      </c>
      <c r="AF266" s="69">
        <f t="shared" si="231"/>
        <v>552.43299999999999</v>
      </c>
      <c r="AG266" s="69">
        <f t="shared" si="231"/>
        <v>570.25300000000004</v>
      </c>
      <c r="AH266" s="69">
        <f t="shared" si="231"/>
        <v>588.07300000000009</v>
      </c>
      <c r="AI266" s="69">
        <f t="shared" si="231"/>
        <v>605.89300000000014</v>
      </c>
      <c r="AJ266" s="69">
        <f t="shared" si="231"/>
        <v>623.71300000000019</v>
      </c>
      <c r="AK266" s="69">
        <f t="shared" si="231"/>
        <v>641.53300000000024</v>
      </c>
      <c r="AL266" s="69">
        <f t="shared" si="231"/>
        <v>659.35300000000029</v>
      </c>
      <c r="AM266" s="69">
        <f t="shared" si="231"/>
        <v>677.17300000000034</v>
      </c>
      <c r="AN266" s="69">
        <f t="shared" si="231"/>
        <v>694.99300000000039</v>
      </c>
      <c r="AO266" s="69">
        <f t="shared" si="231"/>
        <v>712.81300000000044</v>
      </c>
      <c r="AP266" s="69">
        <f t="shared" si="231"/>
        <v>730.63300000000049</v>
      </c>
      <c r="AQ266" s="69"/>
      <c r="AR266" s="69"/>
      <c r="AS266" s="69"/>
      <c r="AT266" s="69"/>
      <c r="AU266" s="69"/>
      <c r="AV266" s="69"/>
    </row>
    <row r="267" spans="1:70" s="96" customFormat="1" ht="15.95" customHeight="1" outlineLevel="2" x14ac:dyDescent="0.3">
      <c r="A267" s="32">
        <v>42</v>
      </c>
      <c r="B267" s="287" t="s">
        <v>443</v>
      </c>
      <c r="C267" s="46" t="s">
        <v>793</v>
      </c>
      <c r="D267" s="46" t="s">
        <v>430</v>
      </c>
      <c r="E267" s="44"/>
      <c r="F267" s="54" t="s">
        <v>43</v>
      </c>
      <c r="G267" s="43" t="s">
        <v>36</v>
      </c>
      <c r="H267" s="121">
        <v>4</v>
      </c>
      <c r="I267" s="220">
        <v>0.7</v>
      </c>
      <c r="J267" s="69">
        <v>35</v>
      </c>
      <c r="K267" s="238">
        <f t="shared" si="174"/>
        <v>98</v>
      </c>
      <c r="L267" s="69">
        <f>(K267+9.8)</f>
        <v>107.8</v>
      </c>
      <c r="M267" s="69">
        <f t="shared" ref="M267:AR267" si="232">(L267+9.8)</f>
        <v>117.6</v>
      </c>
      <c r="N267" s="69">
        <f t="shared" si="232"/>
        <v>127.39999999999999</v>
      </c>
      <c r="O267" s="69">
        <f t="shared" si="232"/>
        <v>137.19999999999999</v>
      </c>
      <c r="P267" s="69">
        <f t="shared" si="232"/>
        <v>147</v>
      </c>
      <c r="Q267" s="69">
        <f t="shared" si="232"/>
        <v>156.80000000000001</v>
      </c>
      <c r="R267" s="69">
        <f t="shared" si="232"/>
        <v>166.60000000000002</v>
      </c>
      <c r="S267" s="69">
        <f t="shared" si="232"/>
        <v>176.40000000000003</v>
      </c>
      <c r="T267" s="69">
        <f t="shared" si="232"/>
        <v>186.20000000000005</v>
      </c>
      <c r="U267" s="69">
        <f t="shared" si="232"/>
        <v>196.00000000000006</v>
      </c>
      <c r="V267" s="69">
        <f t="shared" si="232"/>
        <v>205.80000000000007</v>
      </c>
      <c r="W267" s="69">
        <f t="shared" si="232"/>
        <v>215.60000000000008</v>
      </c>
      <c r="X267" s="69">
        <f t="shared" si="232"/>
        <v>225.40000000000009</v>
      </c>
      <c r="Y267" s="69">
        <f t="shared" si="232"/>
        <v>235.2000000000001</v>
      </c>
      <c r="Z267" s="69">
        <f t="shared" si="232"/>
        <v>245.00000000000011</v>
      </c>
      <c r="AA267" s="69">
        <f t="shared" si="232"/>
        <v>254.80000000000013</v>
      </c>
      <c r="AB267" s="69">
        <f>(AA267+9.8)</f>
        <v>264.60000000000014</v>
      </c>
      <c r="AC267" s="69">
        <f t="shared" si="232"/>
        <v>274.40000000000015</v>
      </c>
      <c r="AD267" s="69">
        <f t="shared" si="232"/>
        <v>284.20000000000016</v>
      </c>
      <c r="AE267" s="69">
        <f t="shared" si="232"/>
        <v>294.00000000000017</v>
      </c>
      <c r="AF267" s="69">
        <f>(AE267+9.8)</f>
        <v>303.80000000000018</v>
      </c>
      <c r="AG267" s="69">
        <f t="shared" si="232"/>
        <v>313.60000000000019</v>
      </c>
      <c r="AH267" s="69">
        <f t="shared" si="232"/>
        <v>323.4000000000002</v>
      </c>
      <c r="AI267" s="69">
        <f>(AH267+9.8)</f>
        <v>333.20000000000022</v>
      </c>
      <c r="AJ267" s="69">
        <f t="shared" si="232"/>
        <v>343.00000000000023</v>
      </c>
      <c r="AK267" s="69">
        <f t="shared" si="232"/>
        <v>352.80000000000024</v>
      </c>
      <c r="AL267" s="69">
        <f t="shared" si="232"/>
        <v>362.60000000000025</v>
      </c>
      <c r="AM267" s="69">
        <f t="shared" si="232"/>
        <v>372.40000000000026</v>
      </c>
      <c r="AN267" s="69">
        <f t="shared" si="232"/>
        <v>382.20000000000027</v>
      </c>
      <c r="AO267" s="69">
        <f>(AN267+9.8)</f>
        <v>392.00000000000028</v>
      </c>
      <c r="AP267" s="69">
        <f t="shared" si="232"/>
        <v>401.8000000000003</v>
      </c>
      <c r="AQ267" s="69">
        <f t="shared" si="232"/>
        <v>411.60000000000031</v>
      </c>
      <c r="AR267" s="69">
        <f t="shared" si="232"/>
        <v>421.40000000000032</v>
      </c>
    </row>
    <row r="268" spans="1:70" s="96" customFormat="1" ht="15.95" customHeight="1" outlineLevel="1" x14ac:dyDescent="0.3">
      <c r="A268" s="32"/>
      <c r="B268" s="206" t="s">
        <v>802</v>
      </c>
      <c r="C268" s="46"/>
      <c r="D268" s="46"/>
      <c r="E268" s="56"/>
      <c r="F268" s="62"/>
      <c r="G268" s="43"/>
      <c r="H268" s="132">
        <f>SUBTOTAL(9,H226:H267)</f>
        <v>216.83099999999999</v>
      </c>
      <c r="I268" s="62"/>
      <c r="J268" s="68"/>
      <c r="K268" s="238"/>
      <c r="L268" s="68"/>
      <c r="M268" s="68"/>
      <c r="N268" s="1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</row>
    <row r="269" spans="1:70" s="2" customFormat="1" ht="15.95" customHeight="1" outlineLevel="1" x14ac:dyDescent="0.3">
      <c r="A269" s="32"/>
      <c r="B269" s="51"/>
      <c r="C269" s="32"/>
      <c r="D269" s="32"/>
      <c r="E269" s="145"/>
      <c r="F269" s="55"/>
      <c r="G269" s="49"/>
      <c r="H269" s="94"/>
      <c r="I269" s="55"/>
      <c r="J269" s="68"/>
      <c r="K269" s="238"/>
      <c r="L269" s="68"/>
      <c r="M269" s="68"/>
      <c r="N269" s="1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</row>
    <row r="270" spans="1:70" s="2" customFormat="1" ht="15.95" customHeight="1" outlineLevel="1" x14ac:dyDescent="0.3">
      <c r="A270" s="32"/>
      <c r="B270" s="51"/>
      <c r="C270" s="29"/>
      <c r="D270" s="32"/>
      <c r="E270" s="44"/>
      <c r="F270" s="42"/>
      <c r="G270" s="288"/>
      <c r="H270" s="119"/>
      <c r="I270" s="62"/>
      <c r="J270" s="68"/>
      <c r="K270" s="238"/>
      <c r="L270" s="68"/>
      <c r="M270" s="68"/>
      <c r="N270" s="1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</row>
    <row r="271" spans="1:70" s="2" customFormat="1" ht="15.95" customHeight="1" outlineLevel="1" x14ac:dyDescent="0.3">
      <c r="A271" s="32"/>
      <c r="B271" s="287"/>
      <c r="C271" s="29"/>
      <c r="D271" s="32"/>
      <c r="E271" s="33"/>
      <c r="F271" s="288"/>
      <c r="G271" s="288"/>
      <c r="H271" s="125"/>
      <c r="I271" s="55"/>
      <c r="J271" s="68"/>
      <c r="K271" s="238"/>
      <c r="L271" s="68"/>
      <c r="M271" s="68"/>
      <c r="N271" s="1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</row>
    <row r="272" spans="1:70" s="2" customFormat="1" ht="15.95" customHeight="1" outlineLevel="1" x14ac:dyDescent="0.3">
      <c r="A272" s="32"/>
      <c r="B272" s="287"/>
      <c r="C272" s="29"/>
      <c r="D272" s="32"/>
      <c r="E272" s="33"/>
      <c r="F272" s="288"/>
      <c r="G272" s="288"/>
      <c r="H272" s="125"/>
      <c r="I272" s="55"/>
      <c r="J272" s="68"/>
      <c r="K272" s="238"/>
      <c r="L272" s="68"/>
      <c r="M272" s="68"/>
      <c r="N272" s="1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</row>
    <row r="273" spans="1:38" s="21" customFormat="1" ht="15.95" customHeight="1" outlineLevel="2" x14ac:dyDescent="0.3">
      <c r="A273" s="87">
        <v>1</v>
      </c>
      <c r="B273" s="85" t="s">
        <v>442</v>
      </c>
      <c r="C273" s="154" t="s">
        <v>181</v>
      </c>
      <c r="D273" s="87" t="s">
        <v>44</v>
      </c>
      <c r="E273" s="88" t="s">
        <v>20</v>
      </c>
      <c r="F273" s="85" t="s">
        <v>17</v>
      </c>
      <c r="G273" s="85" t="s">
        <v>30</v>
      </c>
      <c r="H273" s="87">
        <v>0.93700000000000006</v>
      </c>
      <c r="I273" s="89">
        <v>1</v>
      </c>
      <c r="J273" s="75">
        <v>34</v>
      </c>
      <c r="K273" s="306">
        <f t="shared" si="174"/>
        <v>31.858000000000001</v>
      </c>
      <c r="L273" s="75">
        <f>(K273+3.19)</f>
        <v>35.048000000000002</v>
      </c>
      <c r="M273" s="75">
        <f t="shared" ref="M273:AG273" si="233">(L273+3.19)</f>
        <v>38.238</v>
      </c>
      <c r="N273" s="75">
        <f t="shared" si="233"/>
        <v>41.427999999999997</v>
      </c>
      <c r="O273" s="75">
        <f t="shared" si="233"/>
        <v>44.617999999999995</v>
      </c>
      <c r="P273" s="75">
        <f t="shared" si="233"/>
        <v>47.807999999999993</v>
      </c>
      <c r="Q273" s="75">
        <f t="shared" si="233"/>
        <v>50.99799999999999</v>
      </c>
      <c r="R273" s="75">
        <f t="shared" si="233"/>
        <v>54.187999999999988</v>
      </c>
      <c r="S273" s="75">
        <f t="shared" si="233"/>
        <v>57.377999999999986</v>
      </c>
      <c r="T273" s="75">
        <f t="shared" si="233"/>
        <v>60.567999999999984</v>
      </c>
      <c r="U273" s="75">
        <f t="shared" si="233"/>
        <v>63.757999999999981</v>
      </c>
      <c r="V273" s="75">
        <f t="shared" si="233"/>
        <v>66.947999999999979</v>
      </c>
      <c r="W273" s="75">
        <f t="shared" si="233"/>
        <v>70.137999999999977</v>
      </c>
      <c r="X273" s="75">
        <f t="shared" si="233"/>
        <v>73.327999999999975</v>
      </c>
      <c r="Y273" s="75">
        <f t="shared" si="233"/>
        <v>76.517999999999972</v>
      </c>
      <c r="Z273" s="75">
        <f t="shared" si="233"/>
        <v>79.70799999999997</v>
      </c>
      <c r="AA273" s="75">
        <f t="shared" si="233"/>
        <v>82.897999999999968</v>
      </c>
      <c r="AB273" s="75">
        <f t="shared" si="233"/>
        <v>86.087999999999965</v>
      </c>
      <c r="AC273" s="75">
        <f t="shared" si="233"/>
        <v>89.277999999999963</v>
      </c>
      <c r="AD273" s="75">
        <f t="shared" si="233"/>
        <v>92.467999999999961</v>
      </c>
      <c r="AE273" s="75">
        <f t="shared" si="233"/>
        <v>95.657999999999959</v>
      </c>
      <c r="AF273" s="75">
        <f t="shared" si="233"/>
        <v>98.847999999999956</v>
      </c>
      <c r="AG273" s="75">
        <f t="shared" si="233"/>
        <v>102.03799999999995</v>
      </c>
      <c r="AH273" s="308"/>
    </row>
    <row r="274" spans="1:38" s="3" customFormat="1" ht="15.95" customHeight="1" outlineLevel="2" x14ac:dyDescent="0.3">
      <c r="A274" s="290">
        <v>2</v>
      </c>
      <c r="B274" s="287" t="s">
        <v>442</v>
      </c>
      <c r="C274" s="113" t="s">
        <v>178</v>
      </c>
      <c r="D274" s="290" t="s">
        <v>44</v>
      </c>
      <c r="E274" s="291" t="s">
        <v>11</v>
      </c>
      <c r="F274" s="287" t="s">
        <v>11</v>
      </c>
      <c r="G274" s="288" t="s">
        <v>114</v>
      </c>
      <c r="H274" s="290">
        <v>41.386000000000003</v>
      </c>
      <c r="I274" s="55">
        <v>1.2</v>
      </c>
      <c r="J274" s="69">
        <v>34</v>
      </c>
      <c r="K274" s="238">
        <f t="shared" si="174"/>
        <v>1688.5488</v>
      </c>
      <c r="L274" s="69">
        <f>(K274+168.86)</f>
        <v>1857.4088000000002</v>
      </c>
      <c r="M274" s="69">
        <f t="shared" ref="M274:Z274" si="234">(L274+168.86)</f>
        <v>2026.2688000000003</v>
      </c>
      <c r="N274" s="69">
        <f t="shared" si="234"/>
        <v>2195.1288000000004</v>
      </c>
      <c r="O274" s="69">
        <f t="shared" si="234"/>
        <v>2363.9888000000005</v>
      </c>
      <c r="P274" s="69">
        <f t="shared" si="234"/>
        <v>2532.8488000000007</v>
      </c>
      <c r="Q274" s="69">
        <f t="shared" si="234"/>
        <v>2701.7088000000008</v>
      </c>
      <c r="R274" s="69">
        <f t="shared" si="234"/>
        <v>2870.5688000000009</v>
      </c>
      <c r="S274" s="69">
        <f t="shared" si="234"/>
        <v>3039.428800000001</v>
      </c>
      <c r="T274" s="69">
        <f t="shared" si="234"/>
        <v>3208.2888000000012</v>
      </c>
      <c r="U274" s="69">
        <f t="shared" si="234"/>
        <v>3377.1488000000013</v>
      </c>
      <c r="V274" s="69">
        <f t="shared" si="234"/>
        <v>3546.0088000000014</v>
      </c>
      <c r="W274" s="69">
        <f t="shared" si="234"/>
        <v>3714.8688000000016</v>
      </c>
      <c r="X274" s="69">
        <f t="shared" si="234"/>
        <v>3883.7288000000017</v>
      </c>
      <c r="Y274" s="69">
        <f t="shared" si="234"/>
        <v>4052.5888000000018</v>
      </c>
      <c r="Z274" s="69">
        <f t="shared" si="234"/>
        <v>4221.4488000000019</v>
      </c>
      <c r="AA274" s="9"/>
      <c r="AB274" s="9"/>
      <c r="AC274" s="9"/>
      <c r="AD274" s="9"/>
      <c r="AE274" s="9"/>
      <c r="AF274" s="9"/>
      <c r="AG274" s="9"/>
      <c r="AH274" s="9"/>
    </row>
    <row r="275" spans="1:38" s="3" customFormat="1" ht="15.95" customHeight="1" outlineLevel="2" x14ac:dyDescent="0.3">
      <c r="A275" s="290">
        <v>3</v>
      </c>
      <c r="B275" s="287" t="s">
        <v>442</v>
      </c>
      <c r="C275" s="109" t="s">
        <v>179</v>
      </c>
      <c r="D275" s="290" t="s">
        <v>44</v>
      </c>
      <c r="E275" s="291" t="s">
        <v>11</v>
      </c>
      <c r="F275" s="287" t="s">
        <v>11</v>
      </c>
      <c r="G275" s="288" t="s">
        <v>114</v>
      </c>
      <c r="H275" s="120">
        <v>4.1900000000000004</v>
      </c>
      <c r="I275" s="55">
        <v>1.2</v>
      </c>
      <c r="J275" s="69">
        <v>34</v>
      </c>
      <c r="K275" s="238">
        <f t="shared" si="174"/>
        <v>170.95200000000003</v>
      </c>
      <c r="L275" s="69">
        <f>(K275+17.1)</f>
        <v>188.05200000000002</v>
      </c>
      <c r="M275" s="69">
        <f t="shared" ref="M275:Y275" si="235">(L275+17.1)</f>
        <v>205.15200000000002</v>
      </c>
      <c r="N275" s="69">
        <f t="shared" si="235"/>
        <v>222.25200000000001</v>
      </c>
      <c r="O275" s="69">
        <f t="shared" si="235"/>
        <v>239.352</v>
      </c>
      <c r="P275" s="69">
        <f t="shared" si="235"/>
        <v>256.452</v>
      </c>
      <c r="Q275" s="69">
        <f t="shared" si="235"/>
        <v>273.55200000000002</v>
      </c>
      <c r="R275" s="69">
        <f t="shared" si="235"/>
        <v>290.65200000000004</v>
      </c>
      <c r="S275" s="69">
        <f t="shared" si="235"/>
        <v>307.75200000000007</v>
      </c>
      <c r="T275" s="69">
        <f t="shared" si="235"/>
        <v>324.85200000000009</v>
      </c>
      <c r="U275" s="69">
        <f t="shared" si="235"/>
        <v>341.95200000000011</v>
      </c>
      <c r="V275" s="69">
        <f>(U275+17.1)</f>
        <v>359.05200000000013</v>
      </c>
      <c r="W275" s="69">
        <f t="shared" si="235"/>
        <v>376.15200000000016</v>
      </c>
      <c r="X275" s="69">
        <f t="shared" si="235"/>
        <v>393.25200000000018</v>
      </c>
      <c r="Y275" s="69">
        <f t="shared" si="235"/>
        <v>410.3520000000002</v>
      </c>
      <c r="Z275" s="9"/>
      <c r="AA275" s="9"/>
      <c r="AB275" s="9"/>
      <c r="AC275" s="9"/>
      <c r="AD275" s="9"/>
      <c r="AE275" s="9"/>
      <c r="AF275" s="9"/>
      <c r="AG275" s="9"/>
      <c r="AH275" s="9"/>
    </row>
    <row r="276" spans="1:38" s="21" customFormat="1" ht="15.95" customHeight="1" outlineLevel="2" x14ac:dyDescent="0.3">
      <c r="A276" s="87">
        <v>4</v>
      </c>
      <c r="B276" s="85" t="s">
        <v>442</v>
      </c>
      <c r="C276" s="154" t="s">
        <v>186</v>
      </c>
      <c r="D276" s="87" t="s">
        <v>41</v>
      </c>
      <c r="E276" s="88" t="s">
        <v>20</v>
      </c>
      <c r="F276" s="85" t="s">
        <v>17</v>
      </c>
      <c r="G276" s="85" t="s">
        <v>30</v>
      </c>
      <c r="H276" s="87">
        <v>4.1390000000000002</v>
      </c>
      <c r="I276" s="90">
        <v>1.2</v>
      </c>
      <c r="J276" s="75">
        <v>34</v>
      </c>
      <c r="K276" s="306">
        <f t="shared" si="174"/>
        <v>168.87120000000002</v>
      </c>
      <c r="L276" s="75">
        <f>(K276+16.89)</f>
        <v>185.76120000000003</v>
      </c>
      <c r="M276" s="75">
        <f t="shared" ref="M276:Y276" si="236">(L276+16.89)</f>
        <v>202.65120000000002</v>
      </c>
      <c r="N276" s="75">
        <f t="shared" si="236"/>
        <v>219.5412</v>
      </c>
      <c r="O276" s="75">
        <f t="shared" si="236"/>
        <v>236.43119999999999</v>
      </c>
      <c r="P276" s="75">
        <f t="shared" si="236"/>
        <v>253.32119999999998</v>
      </c>
      <c r="Q276" s="75">
        <f t="shared" si="236"/>
        <v>270.21119999999996</v>
      </c>
      <c r="R276" s="75">
        <f t="shared" si="236"/>
        <v>287.10119999999995</v>
      </c>
      <c r="S276" s="75">
        <f t="shared" si="236"/>
        <v>303.99119999999994</v>
      </c>
      <c r="T276" s="75">
        <f t="shared" si="236"/>
        <v>320.88119999999992</v>
      </c>
      <c r="U276" s="75">
        <f t="shared" si="236"/>
        <v>337.77119999999991</v>
      </c>
      <c r="V276" s="75">
        <f t="shared" si="236"/>
        <v>354.66119999999989</v>
      </c>
      <c r="W276" s="75">
        <f t="shared" si="236"/>
        <v>371.55119999999988</v>
      </c>
      <c r="X276" s="75">
        <f t="shared" si="236"/>
        <v>388.44119999999987</v>
      </c>
      <c r="Y276" s="75">
        <f t="shared" si="236"/>
        <v>405.33119999999985</v>
      </c>
      <c r="Z276" s="308"/>
      <c r="AA276" s="308"/>
      <c r="AB276" s="308"/>
      <c r="AC276" s="308"/>
      <c r="AD276" s="308"/>
      <c r="AE276" s="308"/>
      <c r="AF276" s="308"/>
      <c r="AG276" s="308"/>
      <c r="AH276" s="308"/>
    </row>
    <row r="277" spans="1:38" s="21" customFormat="1" ht="15.95" customHeight="1" outlineLevel="2" x14ac:dyDescent="0.3">
      <c r="A277" s="87">
        <v>5</v>
      </c>
      <c r="B277" s="85" t="s">
        <v>442</v>
      </c>
      <c r="C277" s="154" t="s">
        <v>187</v>
      </c>
      <c r="D277" s="87" t="s">
        <v>41</v>
      </c>
      <c r="E277" s="88" t="s">
        <v>20</v>
      </c>
      <c r="F277" s="85" t="s">
        <v>17</v>
      </c>
      <c r="G277" s="85" t="s">
        <v>30</v>
      </c>
      <c r="H277" s="87">
        <v>3.3820000000000001</v>
      </c>
      <c r="I277" s="90">
        <v>1.2</v>
      </c>
      <c r="J277" s="75">
        <v>34</v>
      </c>
      <c r="K277" s="306">
        <f t="shared" si="174"/>
        <v>137.98560000000001</v>
      </c>
      <c r="L277" s="75">
        <f>(K277+13.8)</f>
        <v>151.78560000000002</v>
      </c>
      <c r="M277" s="75">
        <f t="shared" ref="M277:V277" si="237">(L277+13.8)</f>
        <v>165.58560000000003</v>
      </c>
      <c r="N277" s="75">
        <f t="shared" si="237"/>
        <v>179.38560000000004</v>
      </c>
      <c r="O277" s="75">
        <f t="shared" si="237"/>
        <v>193.18560000000005</v>
      </c>
      <c r="P277" s="75">
        <f t="shared" si="237"/>
        <v>206.98560000000006</v>
      </c>
      <c r="Q277" s="75">
        <f t="shared" si="237"/>
        <v>220.78560000000007</v>
      </c>
      <c r="R277" s="75">
        <f t="shared" si="237"/>
        <v>234.58560000000008</v>
      </c>
      <c r="S277" s="75">
        <f t="shared" si="237"/>
        <v>248.3856000000001</v>
      </c>
      <c r="T277" s="75">
        <f>(S277+13.8)</f>
        <v>262.18560000000008</v>
      </c>
      <c r="U277" s="75">
        <f t="shared" si="237"/>
        <v>275.98560000000009</v>
      </c>
      <c r="V277" s="75">
        <f t="shared" si="237"/>
        <v>289.7856000000001</v>
      </c>
      <c r="W277" s="75">
        <f>(V277+13.8)</f>
        <v>303.58560000000011</v>
      </c>
      <c r="X277" s="308"/>
      <c r="Y277" s="308"/>
      <c r="Z277" s="308"/>
      <c r="AA277" s="308"/>
      <c r="AB277" s="308"/>
      <c r="AC277" s="308"/>
      <c r="AD277" s="308"/>
      <c r="AE277" s="308"/>
      <c r="AF277" s="308"/>
      <c r="AG277" s="308"/>
      <c r="AH277" s="308"/>
    </row>
    <row r="278" spans="1:38" s="21" customFormat="1" ht="15.95" customHeight="1" outlineLevel="2" x14ac:dyDescent="0.3">
      <c r="A278" s="87">
        <v>6</v>
      </c>
      <c r="B278" s="85" t="s">
        <v>442</v>
      </c>
      <c r="C278" s="154" t="s">
        <v>180</v>
      </c>
      <c r="D278" s="87" t="s">
        <v>44</v>
      </c>
      <c r="E278" s="88" t="s">
        <v>35</v>
      </c>
      <c r="F278" s="85" t="s">
        <v>21</v>
      </c>
      <c r="G278" s="85" t="s">
        <v>30</v>
      </c>
      <c r="H278" s="148">
        <v>9.8190000000000008</v>
      </c>
      <c r="I278" s="90">
        <v>1.2</v>
      </c>
      <c r="J278" s="75">
        <v>34</v>
      </c>
      <c r="K278" s="306">
        <f t="shared" ref="K278:K325" si="238">(H278*I278*J278)</f>
        <v>400.61520000000002</v>
      </c>
      <c r="L278" s="75">
        <f>(K278+40.06)</f>
        <v>440.67520000000002</v>
      </c>
      <c r="M278" s="75">
        <f t="shared" ref="M278:Z278" si="239">(L278+40.06)</f>
        <v>480.73520000000002</v>
      </c>
      <c r="N278" s="75">
        <f t="shared" si="239"/>
        <v>520.79520000000002</v>
      </c>
      <c r="O278" s="75">
        <f t="shared" si="239"/>
        <v>560.85519999999997</v>
      </c>
      <c r="P278" s="75">
        <f t="shared" si="239"/>
        <v>600.91519999999991</v>
      </c>
      <c r="Q278" s="75">
        <f t="shared" si="239"/>
        <v>640.97519999999986</v>
      </c>
      <c r="R278" s="75">
        <f t="shared" si="239"/>
        <v>681.0351999999998</v>
      </c>
      <c r="S278" s="75">
        <f t="shared" si="239"/>
        <v>721.09519999999975</v>
      </c>
      <c r="T278" s="75">
        <f t="shared" si="239"/>
        <v>761.1551999999997</v>
      </c>
      <c r="U278" s="75">
        <f t="shared" si="239"/>
        <v>801.21519999999964</v>
      </c>
      <c r="V278" s="75">
        <f t="shared" si="239"/>
        <v>841.27519999999959</v>
      </c>
      <c r="W278" s="75">
        <f t="shared" si="239"/>
        <v>881.33519999999953</v>
      </c>
      <c r="X278" s="75">
        <f t="shared" si="239"/>
        <v>921.39519999999948</v>
      </c>
      <c r="Y278" s="75">
        <f t="shared" si="239"/>
        <v>961.45519999999942</v>
      </c>
      <c r="Z278" s="75">
        <f t="shared" si="239"/>
        <v>1001.5151999999994</v>
      </c>
      <c r="AA278" s="308"/>
      <c r="AB278" s="308"/>
      <c r="AC278" s="308"/>
      <c r="AD278" s="308"/>
      <c r="AE278" s="308"/>
      <c r="AF278" s="308"/>
      <c r="AG278" s="308"/>
      <c r="AH278" s="308"/>
    </row>
    <row r="279" spans="1:38" s="21" customFormat="1" ht="15.95" customHeight="1" outlineLevel="2" x14ac:dyDescent="0.3">
      <c r="A279" s="87">
        <v>7</v>
      </c>
      <c r="B279" s="85" t="s">
        <v>442</v>
      </c>
      <c r="C279" s="79" t="s">
        <v>668</v>
      </c>
      <c r="D279" s="87" t="s">
        <v>44</v>
      </c>
      <c r="E279" s="88"/>
      <c r="F279" s="85" t="s">
        <v>21</v>
      </c>
      <c r="G279" s="85" t="s">
        <v>30</v>
      </c>
      <c r="H279" s="79">
        <v>12.576000000000001</v>
      </c>
      <c r="I279" s="90">
        <v>1.2</v>
      </c>
      <c r="J279" s="75">
        <v>34</v>
      </c>
      <c r="K279" s="306">
        <f t="shared" si="238"/>
        <v>513.10080000000005</v>
      </c>
      <c r="L279" s="75">
        <f>(K279+51.31)</f>
        <v>564.41080000000011</v>
      </c>
      <c r="M279" s="75">
        <f t="shared" ref="M279:Y279" si="240">(L279+51.31)</f>
        <v>615.72080000000005</v>
      </c>
      <c r="N279" s="75">
        <f t="shared" si="240"/>
        <v>667.0308</v>
      </c>
      <c r="O279" s="75">
        <f t="shared" si="240"/>
        <v>718.34079999999994</v>
      </c>
      <c r="P279" s="75">
        <f t="shared" si="240"/>
        <v>769.65079999999989</v>
      </c>
      <c r="Q279" s="75">
        <f t="shared" si="240"/>
        <v>820.96079999999984</v>
      </c>
      <c r="R279" s="75">
        <f t="shared" si="240"/>
        <v>872.27079999999978</v>
      </c>
      <c r="S279" s="75">
        <f t="shared" si="240"/>
        <v>923.58079999999973</v>
      </c>
      <c r="T279" s="75">
        <f t="shared" si="240"/>
        <v>974.89079999999967</v>
      </c>
      <c r="U279" s="75">
        <f t="shared" si="240"/>
        <v>1026.2007999999996</v>
      </c>
      <c r="V279" s="75">
        <f t="shared" si="240"/>
        <v>1077.5107999999996</v>
      </c>
      <c r="W279" s="75">
        <f t="shared" si="240"/>
        <v>1128.8207999999995</v>
      </c>
      <c r="X279" s="75">
        <f t="shared" si="240"/>
        <v>1180.1307999999995</v>
      </c>
      <c r="Y279" s="75">
        <f t="shared" si="240"/>
        <v>1231.4407999999994</v>
      </c>
      <c r="Z279" s="308"/>
      <c r="AA279" s="308"/>
      <c r="AB279" s="308"/>
      <c r="AC279" s="308"/>
      <c r="AD279" s="308"/>
      <c r="AE279" s="308"/>
      <c r="AF279" s="308"/>
      <c r="AG279" s="308"/>
      <c r="AH279" s="308"/>
    </row>
    <row r="280" spans="1:38" s="21" customFormat="1" ht="15.95" customHeight="1" outlineLevel="2" x14ac:dyDescent="0.3">
      <c r="A280" s="87">
        <v>8</v>
      </c>
      <c r="B280" s="85" t="s">
        <v>442</v>
      </c>
      <c r="C280" s="79" t="s">
        <v>669</v>
      </c>
      <c r="D280" s="87" t="s">
        <v>44</v>
      </c>
      <c r="E280" s="88"/>
      <c r="F280" s="85" t="s">
        <v>21</v>
      </c>
      <c r="G280" s="85" t="s">
        <v>30</v>
      </c>
      <c r="H280" s="148">
        <v>31.3</v>
      </c>
      <c r="I280" s="90">
        <v>1.2</v>
      </c>
      <c r="J280" s="75">
        <v>34</v>
      </c>
      <c r="K280" s="306">
        <f t="shared" si="238"/>
        <v>1277.04</v>
      </c>
      <c r="L280" s="75">
        <f>(K280+127.7)</f>
        <v>1404.74</v>
      </c>
      <c r="M280" s="75">
        <f t="shared" ref="M280:AA280" si="241">(L280+127.7)</f>
        <v>1532.44</v>
      </c>
      <c r="N280" s="75">
        <f t="shared" si="241"/>
        <v>1660.14</v>
      </c>
      <c r="O280" s="75">
        <f t="shared" si="241"/>
        <v>1787.8400000000001</v>
      </c>
      <c r="P280" s="75">
        <f t="shared" si="241"/>
        <v>1915.5400000000002</v>
      </c>
      <c r="Q280" s="75">
        <f t="shared" si="241"/>
        <v>2043.2400000000002</v>
      </c>
      <c r="R280" s="75">
        <f t="shared" si="241"/>
        <v>2170.94</v>
      </c>
      <c r="S280" s="75">
        <f t="shared" si="241"/>
        <v>2298.64</v>
      </c>
      <c r="T280" s="75">
        <f t="shared" si="241"/>
        <v>2426.3399999999997</v>
      </c>
      <c r="U280" s="75">
        <f t="shared" si="241"/>
        <v>2554.0399999999995</v>
      </c>
      <c r="V280" s="75">
        <f t="shared" si="241"/>
        <v>2681.7399999999993</v>
      </c>
      <c r="W280" s="75">
        <f t="shared" si="241"/>
        <v>2809.4399999999991</v>
      </c>
      <c r="X280" s="75">
        <f t="shared" si="241"/>
        <v>2937.139999999999</v>
      </c>
      <c r="Y280" s="75">
        <f t="shared" si="241"/>
        <v>3064.8399999999988</v>
      </c>
      <c r="Z280" s="75">
        <f t="shared" si="241"/>
        <v>3192.5399999999986</v>
      </c>
      <c r="AA280" s="75">
        <f t="shared" si="241"/>
        <v>3320.2399999999984</v>
      </c>
      <c r="AB280" s="75"/>
      <c r="AC280" s="75"/>
      <c r="AD280" s="75"/>
      <c r="AE280" s="75"/>
      <c r="AF280" s="75"/>
      <c r="AG280" s="75"/>
      <c r="AH280" s="308"/>
    </row>
    <row r="281" spans="1:38" s="21" customFormat="1" ht="15.95" customHeight="1" outlineLevel="2" x14ac:dyDescent="0.3">
      <c r="A281" s="87">
        <v>9</v>
      </c>
      <c r="B281" s="85" t="s">
        <v>442</v>
      </c>
      <c r="C281" s="79" t="s">
        <v>670</v>
      </c>
      <c r="D281" s="87" t="s">
        <v>44</v>
      </c>
      <c r="E281" s="88"/>
      <c r="F281" s="85" t="s">
        <v>11</v>
      </c>
      <c r="G281" s="85" t="s">
        <v>30</v>
      </c>
      <c r="H281" s="79">
        <v>249.99100000000001</v>
      </c>
      <c r="I281" s="90">
        <v>1.2</v>
      </c>
      <c r="J281" s="75">
        <v>34</v>
      </c>
      <c r="K281" s="306">
        <f t="shared" si="238"/>
        <v>10199.632799999999</v>
      </c>
      <c r="L281" s="75">
        <f>(K281+1019.96)</f>
        <v>11219.592799999999</v>
      </c>
      <c r="M281" s="75">
        <f t="shared" ref="M281:Z281" si="242">(L281+1019.96)</f>
        <v>12239.552799999998</v>
      </c>
      <c r="N281" s="75">
        <f t="shared" si="242"/>
        <v>13259.512799999997</v>
      </c>
      <c r="O281" s="75">
        <f t="shared" si="242"/>
        <v>14279.472799999996</v>
      </c>
      <c r="P281" s="75">
        <f t="shared" si="242"/>
        <v>15299.432799999995</v>
      </c>
      <c r="Q281" s="75">
        <f t="shared" si="242"/>
        <v>16319.392799999994</v>
      </c>
      <c r="R281" s="75">
        <f t="shared" si="242"/>
        <v>17339.352799999993</v>
      </c>
      <c r="S281" s="75">
        <f t="shared" si="242"/>
        <v>18359.312799999992</v>
      </c>
      <c r="T281" s="75">
        <f>(S281+1019.96)</f>
        <v>19379.272799999992</v>
      </c>
      <c r="U281" s="75">
        <f t="shared" si="242"/>
        <v>20399.232799999991</v>
      </c>
      <c r="V281" s="75">
        <f t="shared" si="242"/>
        <v>21419.19279999999</v>
      </c>
      <c r="W281" s="75">
        <f t="shared" si="242"/>
        <v>22439.152799999989</v>
      </c>
      <c r="X281" s="75">
        <f t="shared" si="242"/>
        <v>23459.112799999988</v>
      </c>
      <c r="Y281" s="75">
        <f t="shared" si="242"/>
        <v>24479.072799999987</v>
      </c>
      <c r="Z281" s="75">
        <f t="shared" si="242"/>
        <v>25499.032799999986</v>
      </c>
      <c r="AA281" s="308"/>
      <c r="AB281" s="308"/>
      <c r="AC281" s="308"/>
      <c r="AD281" s="308"/>
      <c r="AE281" s="308"/>
      <c r="AF281" s="308"/>
      <c r="AG281" s="308"/>
      <c r="AH281" s="308"/>
    </row>
    <row r="282" spans="1:38" s="21" customFormat="1" ht="15.95" customHeight="1" outlineLevel="2" x14ac:dyDescent="0.3">
      <c r="A282" s="87">
        <v>10</v>
      </c>
      <c r="B282" s="85" t="s">
        <v>442</v>
      </c>
      <c r="C282" s="79" t="s">
        <v>671</v>
      </c>
      <c r="D282" s="87" t="s">
        <v>44</v>
      </c>
      <c r="E282" s="88"/>
      <c r="F282" s="85" t="s">
        <v>11</v>
      </c>
      <c r="G282" s="85" t="s">
        <v>30</v>
      </c>
      <c r="H282" s="79">
        <v>64.406999999999996</v>
      </c>
      <c r="I282" s="90">
        <v>1.2</v>
      </c>
      <c r="J282" s="75">
        <v>34</v>
      </c>
      <c r="K282" s="306">
        <f t="shared" si="238"/>
        <v>2627.8055999999997</v>
      </c>
      <c r="L282" s="75">
        <f>(K282+262.78)</f>
        <v>2890.5855999999994</v>
      </c>
      <c r="M282" s="75">
        <f t="shared" ref="M282:Z282" si="243">(L282+262.78)</f>
        <v>3153.3655999999992</v>
      </c>
      <c r="N282" s="75">
        <f t="shared" si="243"/>
        <v>3416.1455999999989</v>
      </c>
      <c r="O282" s="75">
        <f t="shared" si="243"/>
        <v>3678.9255999999987</v>
      </c>
      <c r="P282" s="75">
        <f t="shared" si="243"/>
        <v>3941.7055999999984</v>
      </c>
      <c r="Q282" s="75">
        <f t="shared" si="243"/>
        <v>4204.4855999999982</v>
      </c>
      <c r="R282" s="75">
        <f t="shared" si="243"/>
        <v>4467.2655999999979</v>
      </c>
      <c r="S282" s="75">
        <f t="shared" si="243"/>
        <v>4730.0455999999976</v>
      </c>
      <c r="T282" s="75">
        <f t="shared" si="243"/>
        <v>4992.8255999999974</v>
      </c>
      <c r="U282" s="75">
        <f t="shared" si="243"/>
        <v>5255.6055999999971</v>
      </c>
      <c r="V282" s="75">
        <f t="shared" si="243"/>
        <v>5518.3855999999969</v>
      </c>
      <c r="W282" s="75">
        <f t="shared" si="243"/>
        <v>5781.1655999999966</v>
      </c>
      <c r="X282" s="75">
        <f t="shared" si="243"/>
        <v>6043.9455999999964</v>
      </c>
      <c r="Y282" s="75">
        <f t="shared" si="243"/>
        <v>6306.7255999999961</v>
      </c>
      <c r="Z282" s="75">
        <f t="shared" si="243"/>
        <v>6569.5055999999959</v>
      </c>
      <c r="AA282" s="308"/>
      <c r="AB282" s="308"/>
      <c r="AC282" s="308"/>
      <c r="AD282" s="308"/>
      <c r="AE282" s="308"/>
      <c r="AF282" s="308"/>
      <c r="AG282" s="308"/>
      <c r="AH282" s="308"/>
    </row>
    <row r="283" spans="1:38" s="21" customFormat="1" ht="15.95" customHeight="1" outlineLevel="2" x14ac:dyDescent="0.3">
      <c r="A283" s="87">
        <v>11</v>
      </c>
      <c r="B283" s="85" t="s">
        <v>442</v>
      </c>
      <c r="C283" s="79" t="s">
        <v>672</v>
      </c>
      <c r="D283" s="186" t="s">
        <v>655</v>
      </c>
      <c r="E283" s="88"/>
      <c r="F283" s="85" t="s">
        <v>11</v>
      </c>
      <c r="G283" s="85" t="s">
        <v>30</v>
      </c>
      <c r="H283" s="148">
        <v>29.02</v>
      </c>
      <c r="I283" s="90">
        <v>1.2</v>
      </c>
      <c r="J283" s="75">
        <v>34</v>
      </c>
      <c r="K283" s="306">
        <f t="shared" si="238"/>
        <v>1184.0159999999998</v>
      </c>
      <c r="L283" s="75">
        <f>(K283+118.4)</f>
        <v>1302.4159999999999</v>
      </c>
      <c r="M283" s="75">
        <f t="shared" ref="M283:Z283" si="244">(L283+118.4)</f>
        <v>1420.816</v>
      </c>
      <c r="N283" s="75">
        <f t="shared" si="244"/>
        <v>1539.2160000000001</v>
      </c>
      <c r="O283" s="75">
        <f t="shared" si="244"/>
        <v>1657.6160000000002</v>
      </c>
      <c r="P283" s="75">
        <f t="shared" si="244"/>
        <v>1776.0160000000003</v>
      </c>
      <c r="Q283" s="75">
        <f t="shared" si="244"/>
        <v>1894.4160000000004</v>
      </c>
      <c r="R283" s="75">
        <f t="shared" si="244"/>
        <v>2012.8160000000005</v>
      </c>
      <c r="S283" s="75">
        <f t="shared" si="244"/>
        <v>2131.2160000000003</v>
      </c>
      <c r="T283" s="75">
        <f>(S283+118.4)</f>
        <v>2249.6160000000004</v>
      </c>
      <c r="U283" s="75">
        <f t="shared" si="244"/>
        <v>2368.0160000000005</v>
      </c>
      <c r="V283" s="75">
        <f t="shared" si="244"/>
        <v>2486.4160000000006</v>
      </c>
      <c r="W283" s="75">
        <f t="shared" si="244"/>
        <v>2604.8160000000007</v>
      </c>
      <c r="X283" s="75">
        <f t="shared" si="244"/>
        <v>2723.2160000000008</v>
      </c>
      <c r="Y283" s="75">
        <f t="shared" si="244"/>
        <v>2841.6160000000009</v>
      </c>
      <c r="Z283" s="75">
        <f t="shared" si="244"/>
        <v>2960.016000000001</v>
      </c>
      <c r="AA283" s="308"/>
      <c r="AB283" s="308"/>
      <c r="AC283" s="308"/>
      <c r="AD283" s="308"/>
      <c r="AE283" s="308"/>
      <c r="AF283" s="308"/>
      <c r="AG283" s="308"/>
      <c r="AH283" s="308"/>
    </row>
    <row r="284" spans="1:38" s="21" customFormat="1" ht="15.95" customHeight="1" outlineLevel="2" x14ac:dyDescent="0.3">
      <c r="A284" s="87">
        <v>12</v>
      </c>
      <c r="B284" s="85" t="s">
        <v>442</v>
      </c>
      <c r="C284" s="79" t="s">
        <v>673</v>
      </c>
      <c r="D284" s="186" t="s">
        <v>681</v>
      </c>
      <c r="E284" s="88"/>
      <c r="F284" s="85" t="s">
        <v>11</v>
      </c>
      <c r="G284" s="85" t="s">
        <v>30</v>
      </c>
      <c r="H284" s="79">
        <v>14.901</v>
      </c>
      <c r="I284" s="90">
        <v>1.2</v>
      </c>
      <c r="J284" s="75">
        <v>34</v>
      </c>
      <c r="K284" s="306">
        <f t="shared" si="238"/>
        <v>607.96079999999995</v>
      </c>
      <c r="L284" s="75">
        <f>(K284+60.8)</f>
        <v>668.7607999999999</v>
      </c>
      <c r="M284" s="75">
        <f t="shared" ref="M284:Z284" si="245">(L284+60.8)</f>
        <v>729.56079999999986</v>
      </c>
      <c r="N284" s="75">
        <f t="shared" si="245"/>
        <v>790.36079999999981</v>
      </c>
      <c r="O284" s="75">
        <f t="shared" si="245"/>
        <v>851.16079999999977</v>
      </c>
      <c r="P284" s="75">
        <f t="shared" si="245"/>
        <v>911.96079999999972</v>
      </c>
      <c r="Q284" s="75">
        <f t="shared" si="245"/>
        <v>972.76079999999968</v>
      </c>
      <c r="R284" s="75">
        <f t="shared" si="245"/>
        <v>1033.5607999999997</v>
      </c>
      <c r="S284" s="75">
        <f t="shared" si="245"/>
        <v>1094.3607999999997</v>
      </c>
      <c r="T284" s="75">
        <f t="shared" si="245"/>
        <v>1155.1607999999997</v>
      </c>
      <c r="U284" s="75">
        <f t="shared" si="245"/>
        <v>1215.9607999999996</v>
      </c>
      <c r="V284" s="75">
        <f t="shared" si="245"/>
        <v>1276.7607999999996</v>
      </c>
      <c r="W284" s="75">
        <f t="shared" si="245"/>
        <v>1337.5607999999995</v>
      </c>
      <c r="X284" s="75">
        <f t="shared" si="245"/>
        <v>1398.3607999999995</v>
      </c>
      <c r="Y284" s="75">
        <f t="shared" si="245"/>
        <v>1459.1607999999994</v>
      </c>
      <c r="Z284" s="75">
        <f t="shared" si="245"/>
        <v>1519.9607999999994</v>
      </c>
      <c r="AA284" s="308"/>
      <c r="AB284" s="308"/>
      <c r="AC284" s="308"/>
      <c r="AD284" s="308"/>
      <c r="AE284" s="308"/>
      <c r="AF284" s="308"/>
      <c r="AG284" s="308"/>
      <c r="AH284" s="308"/>
    </row>
    <row r="285" spans="1:38" s="21" customFormat="1" ht="15.95" customHeight="1" outlineLevel="2" x14ac:dyDescent="0.3">
      <c r="A285" s="87">
        <v>13</v>
      </c>
      <c r="B285" s="85" t="s">
        <v>442</v>
      </c>
      <c r="C285" s="79" t="s">
        <v>674</v>
      </c>
      <c r="D285" s="87" t="s">
        <v>44</v>
      </c>
      <c r="E285" s="88"/>
      <c r="F285" s="85" t="s">
        <v>17</v>
      </c>
      <c r="G285" s="85" t="s">
        <v>30</v>
      </c>
      <c r="H285" s="79">
        <v>9.9269999999999996</v>
      </c>
      <c r="I285" s="90">
        <v>1.2</v>
      </c>
      <c r="J285" s="75">
        <v>34</v>
      </c>
      <c r="K285" s="306">
        <f t="shared" si="238"/>
        <v>405.02159999999998</v>
      </c>
      <c r="L285" s="75">
        <f>(K285+40.5)</f>
        <v>445.52159999999998</v>
      </c>
      <c r="M285" s="75">
        <f t="shared" ref="M285:Z285" si="246">(L285+40.5)</f>
        <v>486.02159999999998</v>
      </c>
      <c r="N285" s="75">
        <f t="shared" si="246"/>
        <v>526.52160000000003</v>
      </c>
      <c r="O285" s="75">
        <f t="shared" si="246"/>
        <v>567.02160000000003</v>
      </c>
      <c r="P285" s="75">
        <f t="shared" si="246"/>
        <v>607.52160000000003</v>
      </c>
      <c r="Q285" s="75">
        <f t="shared" si="246"/>
        <v>648.02160000000003</v>
      </c>
      <c r="R285" s="75">
        <f t="shared" si="246"/>
        <v>688.52160000000003</v>
      </c>
      <c r="S285" s="75">
        <f t="shared" si="246"/>
        <v>729.02160000000003</v>
      </c>
      <c r="T285" s="75">
        <f t="shared" si="246"/>
        <v>769.52160000000003</v>
      </c>
      <c r="U285" s="75">
        <f t="shared" si="246"/>
        <v>810.02160000000003</v>
      </c>
      <c r="V285" s="75">
        <f t="shared" si="246"/>
        <v>850.52160000000003</v>
      </c>
      <c r="W285" s="75">
        <f t="shared" si="246"/>
        <v>891.02160000000003</v>
      </c>
      <c r="X285" s="75">
        <f t="shared" si="246"/>
        <v>931.52160000000003</v>
      </c>
      <c r="Y285" s="75">
        <f t="shared" si="246"/>
        <v>972.02160000000003</v>
      </c>
      <c r="Z285" s="75">
        <f t="shared" si="246"/>
        <v>1012.5216</v>
      </c>
      <c r="AA285" s="308"/>
      <c r="AB285" s="308"/>
      <c r="AC285" s="308"/>
      <c r="AD285" s="308"/>
      <c r="AE285" s="308"/>
      <c r="AF285" s="308"/>
      <c r="AG285" s="308"/>
      <c r="AH285" s="308"/>
    </row>
    <row r="286" spans="1:38" s="21" customFormat="1" ht="15.95" customHeight="1" outlineLevel="2" x14ac:dyDescent="0.3">
      <c r="A286" s="87">
        <v>14</v>
      </c>
      <c r="B286" s="85" t="s">
        <v>442</v>
      </c>
      <c r="C286" s="79" t="s">
        <v>675</v>
      </c>
      <c r="D286" s="186" t="s">
        <v>682</v>
      </c>
      <c r="E286" s="88"/>
      <c r="F286" s="85" t="s">
        <v>21</v>
      </c>
      <c r="G286" s="85" t="s">
        <v>30</v>
      </c>
      <c r="H286" s="79">
        <v>61.593000000000004</v>
      </c>
      <c r="I286" s="89">
        <v>1.2</v>
      </c>
      <c r="J286" s="75">
        <v>34</v>
      </c>
      <c r="K286" s="306">
        <f t="shared" si="238"/>
        <v>2512.9944</v>
      </c>
      <c r="L286" s="75">
        <f>(K286+251.3)</f>
        <v>2764.2944000000002</v>
      </c>
      <c r="M286" s="75">
        <f t="shared" ref="M286:Z286" si="247">(L286+251.3)</f>
        <v>3015.5944000000004</v>
      </c>
      <c r="N286" s="75">
        <f t="shared" si="247"/>
        <v>3266.8944000000006</v>
      </c>
      <c r="O286" s="75">
        <f t="shared" si="247"/>
        <v>3518.1944000000008</v>
      </c>
      <c r="P286" s="75">
        <f t="shared" si="247"/>
        <v>3769.494400000001</v>
      </c>
      <c r="Q286" s="75">
        <f t="shared" si="247"/>
        <v>4020.7944000000011</v>
      </c>
      <c r="R286" s="75">
        <f t="shared" si="247"/>
        <v>4272.0944000000009</v>
      </c>
      <c r="S286" s="75">
        <f t="shared" si="247"/>
        <v>4523.394400000001</v>
      </c>
      <c r="T286" s="75">
        <f t="shared" si="247"/>
        <v>4774.6944000000012</v>
      </c>
      <c r="U286" s="75">
        <f t="shared" si="247"/>
        <v>5025.9944000000014</v>
      </c>
      <c r="V286" s="75">
        <f t="shared" si="247"/>
        <v>5277.2944000000016</v>
      </c>
      <c r="W286" s="75">
        <f t="shared" si="247"/>
        <v>5528.5944000000018</v>
      </c>
      <c r="X286" s="75">
        <f t="shared" si="247"/>
        <v>5779.894400000002</v>
      </c>
      <c r="Y286" s="75">
        <f t="shared" si="247"/>
        <v>6031.1944000000021</v>
      </c>
      <c r="Z286" s="75">
        <f t="shared" si="247"/>
        <v>6282.4944000000023</v>
      </c>
      <c r="AA286" s="308"/>
      <c r="AB286" s="308"/>
      <c r="AC286" s="308"/>
      <c r="AD286" s="308"/>
      <c r="AE286" s="308"/>
      <c r="AF286" s="308"/>
      <c r="AG286" s="308"/>
      <c r="AH286" s="308"/>
    </row>
    <row r="287" spans="1:38" s="21" customFormat="1" ht="15.95" customHeight="1" outlineLevel="2" x14ac:dyDescent="0.3">
      <c r="A287" s="87">
        <v>15</v>
      </c>
      <c r="B287" s="85" t="s">
        <v>442</v>
      </c>
      <c r="C287" s="79" t="s">
        <v>676</v>
      </c>
      <c r="D287" s="186" t="s">
        <v>41</v>
      </c>
      <c r="E287" s="88"/>
      <c r="F287" s="85" t="s">
        <v>17</v>
      </c>
      <c r="G287" s="85" t="s">
        <v>30</v>
      </c>
      <c r="H287" s="79">
        <v>0.79100000000000004</v>
      </c>
      <c r="I287" s="89">
        <v>1</v>
      </c>
      <c r="J287" s="75">
        <v>34</v>
      </c>
      <c r="K287" s="306">
        <f t="shared" si="238"/>
        <v>26.894000000000002</v>
      </c>
      <c r="L287" s="75">
        <f>(K287+2.69)</f>
        <v>29.584000000000003</v>
      </c>
      <c r="M287" s="75">
        <f t="shared" ref="M287:AD287" si="248">(L287+2.69)</f>
        <v>32.274000000000001</v>
      </c>
      <c r="N287" s="75">
        <f t="shared" si="248"/>
        <v>34.963999999999999</v>
      </c>
      <c r="O287" s="75">
        <f t="shared" si="248"/>
        <v>37.653999999999996</v>
      </c>
      <c r="P287" s="75">
        <f t="shared" si="248"/>
        <v>40.343999999999994</v>
      </c>
      <c r="Q287" s="75">
        <f t="shared" si="248"/>
        <v>43.033999999999992</v>
      </c>
      <c r="R287" s="75">
        <f t="shared" si="248"/>
        <v>45.72399999999999</v>
      </c>
      <c r="S287" s="75">
        <f t="shared" si="248"/>
        <v>48.413999999999987</v>
      </c>
      <c r="T287" s="75">
        <f t="shared" si="248"/>
        <v>51.103999999999985</v>
      </c>
      <c r="U287" s="75">
        <f t="shared" si="248"/>
        <v>53.793999999999983</v>
      </c>
      <c r="V287" s="75">
        <f>(U287+2.69)</f>
        <v>56.48399999999998</v>
      </c>
      <c r="W287" s="75">
        <f t="shared" si="248"/>
        <v>59.173999999999978</v>
      </c>
      <c r="X287" s="75">
        <f t="shared" si="248"/>
        <v>61.863999999999976</v>
      </c>
      <c r="Y287" s="75">
        <f t="shared" si="248"/>
        <v>64.553999999999974</v>
      </c>
      <c r="Z287" s="75">
        <f t="shared" si="248"/>
        <v>67.243999999999971</v>
      </c>
      <c r="AA287" s="75">
        <f>(Z287+2.69)</f>
        <v>69.933999999999969</v>
      </c>
      <c r="AB287" s="75">
        <f t="shared" si="248"/>
        <v>72.623999999999967</v>
      </c>
      <c r="AC287" s="75">
        <f t="shared" si="248"/>
        <v>75.313999999999965</v>
      </c>
      <c r="AD287" s="75">
        <f t="shared" si="248"/>
        <v>78.003999999999962</v>
      </c>
      <c r="AE287" s="75">
        <f>(AD287+2.69)</f>
        <v>80.69399999999996</v>
      </c>
      <c r="AF287" s="75"/>
      <c r="AG287" s="75"/>
      <c r="AH287" s="75"/>
      <c r="AI287" s="75"/>
      <c r="AJ287" s="75"/>
      <c r="AK287" s="75"/>
      <c r="AL287" s="75"/>
    </row>
    <row r="288" spans="1:38" s="21" customFormat="1" ht="15.95" customHeight="1" outlineLevel="2" x14ac:dyDescent="0.3">
      <c r="A288" s="87">
        <v>16</v>
      </c>
      <c r="B288" s="85" t="s">
        <v>442</v>
      </c>
      <c r="C288" s="79" t="s">
        <v>677</v>
      </c>
      <c r="D288" s="186" t="s">
        <v>683</v>
      </c>
      <c r="E288" s="88"/>
      <c r="F288" s="85" t="s">
        <v>11</v>
      </c>
      <c r="G288" s="85" t="s">
        <v>30</v>
      </c>
      <c r="H288" s="79">
        <v>9.1020000000000003</v>
      </c>
      <c r="I288" s="89">
        <v>1.2</v>
      </c>
      <c r="J288" s="75">
        <v>34</v>
      </c>
      <c r="K288" s="306">
        <f t="shared" si="238"/>
        <v>371.36160000000001</v>
      </c>
      <c r="L288" s="75">
        <f>(K288+37.14)</f>
        <v>408.5016</v>
      </c>
      <c r="M288" s="75">
        <f t="shared" ref="M288:Z288" si="249">(L288+37.14)</f>
        <v>445.64159999999998</v>
      </c>
      <c r="N288" s="75">
        <f t="shared" si="249"/>
        <v>482.78159999999997</v>
      </c>
      <c r="O288" s="75">
        <f t="shared" si="249"/>
        <v>519.92160000000001</v>
      </c>
      <c r="P288" s="75">
        <f t="shared" si="249"/>
        <v>557.0616</v>
      </c>
      <c r="Q288" s="75">
        <f t="shared" si="249"/>
        <v>594.20159999999998</v>
      </c>
      <c r="R288" s="75">
        <f t="shared" si="249"/>
        <v>631.34159999999997</v>
      </c>
      <c r="S288" s="75">
        <f t="shared" si="249"/>
        <v>668.48159999999996</v>
      </c>
      <c r="T288" s="75">
        <f>(S288+37.14)</f>
        <v>705.62159999999994</v>
      </c>
      <c r="U288" s="75">
        <f t="shared" si="249"/>
        <v>742.76159999999993</v>
      </c>
      <c r="V288" s="75">
        <f t="shared" si="249"/>
        <v>779.90159999999992</v>
      </c>
      <c r="W288" s="75">
        <f t="shared" si="249"/>
        <v>817.0415999999999</v>
      </c>
      <c r="X288" s="75">
        <f t="shared" si="249"/>
        <v>854.18159999999989</v>
      </c>
      <c r="Y288" s="75">
        <f t="shared" si="249"/>
        <v>891.32159999999988</v>
      </c>
      <c r="Z288" s="75">
        <f t="shared" si="249"/>
        <v>928.46159999999986</v>
      </c>
      <c r="AA288" s="308"/>
      <c r="AB288" s="308"/>
      <c r="AC288" s="308"/>
      <c r="AD288" s="308"/>
      <c r="AE288" s="308"/>
      <c r="AF288" s="308"/>
      <c r="AG288" s="308"/>
      <c r="AH288" s="308"/>
    </row>
    <row r="289" spans="1:70" s="21" customFormat="1" ht="15.95" customHeight="1" outlineLevel="2" x14ac:dyDescent="0.3">
      <c r="A289" s="87">
        <v>17</v>
      </c>
      <c r="B289" s="85" t="s">
        <v>442</v>
      </c>
      <c r="C289" s="79" t="s">
        <v>678</v>
      </c>
      <c r="D289" s="186" t="s">
        <v>684</v>
      </c>
      <c r="E289" s="88"/>
      <c r="F289" s="85" t="s">
        <v>11</v>
      </c>
      <c r="G289" s="85" t="s">
        <v>30</v>
      </c>
      <c r="H289" s="79">
        <v>4.4370000000000003</v>
      </c>
      <c r="I289" s="89">
        <v>1.2</v>
      </c>
      <c r="J289" s="75">
        <v>34</v>
      </c>
      <c r="K289" s="306">
        <f t="shared" si="238"/>
        <v>181.02959999999999</v>
      </c>
      <c r="L289" s="75">
        <f>(K289+18.1)</f>
        <v>199.12959999999998</v>
      </c>
      <c r="M289" s="75">
        <f t="shared" ref="M289:Z289" si="250">(L289+18.1)</f>
        <v>217.22959999999998</v>
      </c>
      <c r="N289" s="75">
        <f t="shared" si="250"/>
        <v>235.32959999999997</v>
      </c>
      <c r="O289" s="75">
        <f t="shared" si="250"/>
        <v>253.42959999999997</v>
      </c>
      <c r="P289" s="75">
        <f t="shared" si="250"/>
        <v>271.52959999999996</v>
      </c>
      <c r="Q289" s="75">
        <f t="shared" si="250"/>
        <v>289.62959999999998</v>
      </c>
      <c r="R289" s="75">
        <f t="shared" si="250"/>
        <v>307.7296</v>
      </c>
      <c r="S289" s="75">
        <f t="shared" si="250"/>
        <v>325.82960000000003</v>
      </c>
      <c r="T289" s="75">
        <f t="shared" si="250"/>
        <v>343.92960000000005</v>
      </c>
      <c r="U289" s="75">
        <f t="shared" si="250"/>
        <v>362.02960000000007</v>
      </c>
      <c r="V289" s="75">
        <f t="shared" si="250"/>
        <v>380.1296000000001</v>
      </c>
      <c r="W289" s="75">
        <f t="shared" si="250"/>
        <v>398.22960000000012</v>
      </c>
      <c r="X289" s="75">
        <f t="shared" si="250"/>
        <v>416.32960000000014</v>
      </c>
      <c r="Y289" s="75">
        <f t="shared" si="250"/>
        <v>434.42960000000016</v>
      </c>
      <c r="Z289" s="75">
        <f t="shared" si="250"/>
        <v>452.52960000000019</v>
      </c>
      <c r="AA289" s="308"/>
      <c r="AB289" s="308"/>
      <c r="AC289" s="308"/>
      <c r="AD289" s="308"/>
      <c r="AE289" s="308"/>
      <c r="AF289" s="308"/>
      <c r="AG289" s="308"/>
      <c r="AH289" s="308"/>
    </row>
    <row r="290" spans="1:70" s="21" customFormat="1" ht="15.95" customHeight="1" outlineLevel="2" x14ac:dyDescent="0.3">
      <c r="A290" s="87">
        <v>18</v>
      </c>
      <c r="B290" s="85" t="s">
        <v>442</v>
      </c>
      <c r="C290" s="79" t="s">
        <v>679</v>
      </c>
      <c r="D290" s="186" t="s">
        <v>685</v>
      </c>
      <c r="E290" s="88"/>
      <c r="F290" s="85" t="s">
        <v>11</v>
      </c>
      <c r="G290" s="85" t="s">
        <v>30</v>
      </c>
      <c r="H290" s="79">
        <v>6.0449999999999999</v>
      </c>
      <c r="I290" s="89">
        <v>1.2</v>
      </c>
      <c r="J290" s="75">
        <v>34</v>
      </c>
      <c r="K290" s="306">
        <f t="shared" si="238"/>
        <v>246.636</v>
      </c>
      <c r="L290" s="75">
        <f>(K290+24.66)</f>
        <v>271.29599999999999</v>
      </c>
      <c r="M290" s="75">
        <f t="shared" ref="M290:Y290" si="251">(L290+24.66)</f>
        <v>295.95600000000002</v>
      </c>
      <c r="N290" s="75">
        <f t="shared" si="251"/>
        <v>320.61600000000004</v>
      </c>
      <c r="O290" s="75">
        <f t="shared" si="251"/>
        <v>345.27600000000007</v>
      </c>
      <c r="P290" s="75">
        <f t="shared" si="251"/>
        <v>369.93600000000009</v>
      </c>
      <c r="Q290" s="75">
        <f t="shared" si="251"/>
        <v>394.59600000000012</v>
      </c>
      <c r="R290" s="75">
        <f t="shared" si="251"/>
        <v>419.25600000000014</v>
      </c>
      <c r="S290" s="75">
        <f t="shared" si="251"/>
        <v>443.91600000000017</v>
      </c>
      <c r="T290" s="75">
        <f t="shared" si="251"/>
        <v>468.57600000000019</v>
      </c>
      <c r="U290" s="75">
        <f t="shared" si="251"/>
        <v>493.23600000000022</v>
      </c>
      <c r="V290" s="75">
        <f>(U290+24.66)</f>
        <v>517.89600000000019</v>
      </c>
      <c r="W290" s="75">
        <f t="shared" si="251"/>
        <v>542.55600000000015</v>
      </c>
      <c r="X290" s="75">
        <f t="shared" si="251"/>
        <v>567.21600000000012</v>
      </c>
      <c r="Y290" s="75">
        <f t="shared" si="251"/>
        <v>591.87600000000009</v>
      </c>
      <c r="Z290" s="75">
        <f>(Y290+24.66)</f>
        <v>616.53600000000006</v>
      </c>
      <c r="AA290" s="308"/>
      <c r="AB290" s="308"/>
      <c r="AC290" s="308"/>
      <c r="AD290" s="308"/>
      <c r="AE290" s="308"/>
      <c r="AF290" s="308"/>
      <c r="AG290" s="308"/>
      <c r="AH290" s="308"/>
    </row>
    <row r="291" spans="1:70" s="21" customFormat="1" ht="15.95" customHeight="1" outlineLevel="2" x14ac:dyDescent="0.3">
      <c r="A291" s="87">
        <v>19</v>
      </c>
      <c r="B291" s="85" t="s">
        <v>442</v>
      </c>
      <c r="C291" s="79" t="s">
        <v>680</v>
      </c>
      <c r="D291" s="186" t="s">
        <v>686</v>
      </c>
      <c r="E291" s="88"/>
      <c r="F291" s="85" t="s">
        <v>11</v>
      </c>
      <c r="G291" s="85" t="s">
        <v>30</v>
      </c>
      <c r="H291" s="79">
        <v>6.444</v>
      </c>
      <c r="I291" s="89">
        <v>1.2</v>
      </c>
      <c r="J291" s="75">
        <v>34</v>
      </c>
      <c r="K291" s="306">
        <f t="shared" si="238"/>
        <v>262.91519999999997</v>
      </c>
      <c r="L291" s="75">
        <f>(K291+26.29)</f>
        <v>289.20519999999999</v>
      </c>
      <c r="M291" s="75">
        <f t="shared" ref="M291:Z291" si="252">(L291+26.29)</f>
        <v>315.49520000000001</v>
      </c>
      <c r="N291" s="75">
        <f t="shared" si="252"/>
        <v>341.78520000000003</v>
      </c>
      <c r="O291" s="75">
        <f t="shared" si="252"/>
        <v>368.07520000000005</v>
      </c>
      <c r="P291" s="75">
        <f t="shared" si="252"/>
        <v>394.36520000000007</v>
      </c>
      <c r="Q291" s="75">
        <f t="shared" si="252"/>
        <v>420.65520000000009</v>
      </c>
      <c r="R291" s="75">
        <f t="shared" si="252"/>
        <v>446.94520000000011</v>
      </c>
      <c r="S291" s="75">
        <f t="shared" si="252"/>
        <v>473.23520000000013</v>
      </c>
      <c r="T291" s="75">
        <f t="shared" si="252"/>
        <v>499.52520000000015</v>
      </c>
      <c r="U291" s="75">
        <f t="shared" si="252"/>
        <v>525.81520000000012</v>
      </c>
      <c r="V291" s="75">
        <f t="shared" si="252"/>
        <v>552.10520000000008</v>
      </c>
      <c r="W291" s="75">
        <f t="shared" si="252"/>
        <v>578.39520000000005</v>
      </c>
      <c r="X291" s="75">
        <f t="shared" si="252"/>
        <v>604.68520000000001</v>
      </c>
      <c r="Y291" s="75">
        <f t="shared" si="252"/>
        <v>630.97519999999997</v>
      </c>
      <c r="Z291" s="75">
        <f t="shared" si="252"/>
        <v>657.26519999999994</v>
      </c>
      <c r="AA291" s="308"/>
      <c r="AB291" s="308"/>
      <c r="AC291" s="308"/>
      <c r="AD291" s="308"/>
      <c r="AE291" s="308"/>
      <c r="AF291" s="308"/>
      <c r="AG291" s="308"/>
      <c r="AH291" s="308"/>
    </row>
    <row r="292" spans="1:70" s="96" customFormat="1" ht="15.95" customHeight="1" outlineLevel="1" x14ac:dyDescent="0.3">
      <c r="A292" s="290"/>
      <c r="B292" s="206" t="s">
        <v>802</v>
      </c>
      <c r="C292" s="32"/>
      <c r="D292" s="157"/>
      <c r="E292" s="291"/>
      <c r="F292" s="287"/>
      <c r="G292" s="287"/>
      <c r="H292" s="94">
        <f>SUBTOTAL(9,H273:H291)</f>
        <v>564.38699999999994</v>
      </c>
      <c r="I292" s="54"/>
      <c r="J292" s="68"/>
      <c r="K292" s="238"/>
      <c r="L292" s="68"/>
      <c r="M292" s="68"/>
      <c r="N292" s="1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</row>
    <row r="293" spans="1:70" s="3" customFormat="1" ht="15.95" customHeight="1" outlineLevel="1" x14ac:dyDescent="0.3">
      <c r="A293" s="290"/>
      <c r="B293" s="51"/>
      <c r="C293" s="109"/>
      <c r="D293" s="290"/>
      <c r="E293" s="291"/>
      <c r="F293" s="287"/>
      <c r="G293" s="287"/>
      <c r="H293" s="133"/>
      <c r="I293" s="54"/>
      <c r="J293" s="68"/>
      <c r="K293" s="238"/>
      <c r="L293" s="68"/>
      <c r="M293" s="68"/>
      <c r="N293" s="1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</row>
    <row r="294" spans="1:70" s="3" customFormat="1" ht="15.95" customHeight="1" outlineLevel="1" x14ac:dyDescent="0.3">
      <c r="A294" s="290"/>
      <c r="B294" s="51"/>
      <c r="C294" s="109"/>
      <c r="D294" s="290"/>
      <c r="E294" s="291"/>
      <c r="F294" s="287"/>
      <c r="G294" s="287"/>
      <c r="H294" s="119"/>
      <c r="I294" s="54"/>
      <c r="J294" s="68"/>
      <c r="K294" s="238"/>
      <c r="L294" s="68"/>
      <c r="M294" s="68"/>
      <c r="N294" s="1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</row>
    <row r="295" spans="1:70" s="3" customFormat="1" ht="15.95" customHeight="1" outlineLevel="1" x14ac:dyDescent="0.3">
      <c r="A295" s="290"/>
      <c r="B295" s="51"/>
      <c r="C295" s="109"/>
      <c r="D295" s="290"/>
      <c r="E295" s="291"/>
      <c r="F295" s="287"/>
      <c r="G295" s="287"/>
      <c r="H295" s="290"/>
      <c r="I295" s="54"/>
      <c r="J295" s="68"/>
      <c r="K295" s="238"/>
      <c r="L295" s="68"/>
      <c r="M295" s="68"/>
      <c r="N295" s="1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</row>
    <row r="296" spans="1:70" s="3" customFormat="1" ht="15.95" customHeight="1" outlineLevel="1" x14ac:dyDescent="0.3">
      <c r="A296" s="32"/>
      <c r="B296" s="287"/>
      <c r="C296" s="109"/>
      <c r="D296" s="290"/>
      <c r="E296" s="291"/>
      <c r="F296" s="287"/>
      <c r="G296" s="287"/>
      <c r="H296" s="290"/>
      <c r="I296" s="54"/>
      <c r="J296" s="68"/>
      <c r="K296" s="238"/>
      <c r="L296" s="68"/>
      <c r="M296" s="68"/>
      <c r="N296" s="1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</row>
    <row r="297" spans="1:70" s="4" customFormat="1" ht="15.95" customHeight="1" outlineLevel="2" x14ac:dyDescent="0.3">
      <c r="A297" s="32">
        <v>1</v>
      </c>
      <c r="B297" s="287" t="s">
        <v>441</v>
      </c>
      <c r="C297" s="111" t="s">
        <v>191</v>
      </c>
      <c r="D297" s="32" t="s">
        <v>115</v>
      </c>
      <c r="E297" s="291" t="s">
        <v>57</v>
      </c>
      <c r="F297" s="287" t="s">
        <v>23</v>
      </c>
      <c r="G297" s="288" t="s">
        <v>107</v>
      </c>
      <c r="H297" s="123">
        <v>161.96899999999999</v>
      </c>
      <c r="I297" s="55">
        <v>1.2</v>
      </c>
      <c r="J297" s="69">
        <v>28</v>
      </c>
      <c r="K297" s="238">
        <f t="shared" si="238"/>
        <v>5442.1584000000003</v>
      </c>
      <c r="L297" s="69">
        <f>(K297+544.22)</f>
        <v>5986.3784000000005</v>
      </c>
      <c r="M297" s="69">
        <f t="shared" ref="M297:AE297" si="253">(L297+544.22)</f>
        <v>6530.5984000000008</v>
      </c>
      <c r="N297" s="69">
        <f t="shared" si="253"/>
        <v>7074.818400000001</v>
      </c>
      <c r="O297" s="69">
        <f t="shared" si="253"/>
        <v>7619.0384000000013</v>
      </c>
      <c r="P297" s="69">
        <f t="shared" si="253"/>
        <v>8163.2584000000015</v>
      </c>
      <c r="Q297" s="69">
        <f t="shared" si="253"/>
        <v>8707.4784000000018</v>
      </c>
      <c r="R297" s="69">
        <f t="shared" si="253"/>
        <v>9251.6984000000011</v>
      </c>
      <c r="S297" s="69">
        <f t="shared" si="253"/>
        <v>9795.9184000000005</v>
      </c>
      <c r="T297" s="69">
        <f t="shared" si="253"/>
        <v>10340.1384</v>
      </c>
      <c r="U297" s="69">
        <f t="shared" si="253"/>
        <v>10884.358399999999</v>
      </c>
      <c r="V297" s="69">
        <f t="shared" si="253"/>
        <v>11428.578399999999</v>
      </c>
      <c r="W297" s="69">
        <f t="shared" si="253"/>
        <v>11972.798399999998</v>
      </c>
      <c r="X297" s="69">
        <f t="shared" si="253"/>
        <v>12517.018399999997</v>
      </c>
      <c r="Y297" s="69">
        <f t="shared" si="253"/>
        <v>13061.238399999997</v>
      </c>
      <c r="Z297" s="69">
        <f t="shared" si="253"/>
        <v>13605.458399999996</v>
      </c>
      <c r="AA297" s="69">
        <f t="shared" si="253"/>
        <v>14149.678399999995</v>
      </c>
      <c r="AB297" s="69">
        <f t="shared" si="253"/>
        <v>14693.898399999995</v>
      </c>
      <c r="AC297" s="69">
        <f t="shared" si="253"/>
        <v>15238.118399999994</v>
      </c>
      <c r="AD297" s="69">
        <f t="shared" si="253"/>
        <v>15782.338399999993</v>
      </c>
      <c r="AE297" s="69">
        <f t="shared" si="253"/>
        <v>16326.558399999993</v>
      </c>
      <c r="AF297" s="9"/>
      <c r="AG297" s="9"/>
      <c r="AH297" s="9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</row>
    <row r="298" spans="1:70" s="4" customFormat="1" ht="15.95" customHeight="1" outlineLevel="2" x14ac:dyDescent="0.3">
      <c r="A298" s="32">
        <v>2</v>
      </c>
      <c r="B298" s="49" t="s">
        <v>441</v>
      </c>
      <c r="C298" s="32" t="s">
        <v>631</v>
      </c>
      <c r="D298" s="32" t="s">
        <v>135</v>
      </c>
      <c r="E298" s="33"/>
      <c r="F298" s="288" t="s">
        <v>23</v>
      </c>
      <c r="G298" s="43" t="s">
        <v>14</v>
      </c>
      <c r="H298" s="32">
        <v>2.3679999999999999</v>
      </c>
      <c r="I298" s="220">
        <v>0.7</v>
      </c>
      <c r="J298" s="69">
        <v>28</v>
      </c>
      <c r="K298" s="238">
        <f t="shared" si="238"/>
        <v>46.41279999999999</v>
      </c>
      <c r="L298" s="69">
        <f>(K298+4.64)</f>
        <v>51.052799999999991</v>
      </c>
      <c r="M298" s="69">
        <f t="shared" ref="M298:AY298" si="254">(L298+4.64)</f>
        <v>55.692799999999991</v>
      </c>
      <c r="N298" s="69">
        <f t="shared" si="254"/>
        <v>60.332799999999992</v>
      </c>
      <c r="O298" s="69">
        <f t="shared" si="254"/>
        <v>64.972799999999992</v>
      </c>
      <c r="P298" s="69">
        <f t="shared" si="254"/>
        <v>69.612799999999993</v>
      </c>
      <c r="Q298" s="69">
        <f t="shared" si="254"/>
        <v>74.252799999999993</v>
      </c>
      <c r="R298" s="69">
        <f t="shared" si="254"/>
        <v>78.892799999999994</v>
      </c>
      <c r="S298" s="69">
        <f t="shared" si="254"/>
        <v>83.532799999999995</v>
      </c>
      <c r="T298" s="69">
        <f t="shared" si="254"/>
        <v>88.172799999999995</v>
      </c>
      <c r="U298" s="69">
        <f t="shared" si="254"/>
        <v>92.812799999999996</v>
      </c>
      <c r="V298" s="69">
        <f>(U298+4.64)</f>
        <v>97.452799999999996</v>
      </c>
      <c r="W298" s="69">
        <f t="shared" si="254"/>
        <v>102.0928</v>
      </c>
      <c r="X298" s="69">
        <f t="shared" si="254"/>
        <v>106.7328</v>
      </c>
      <c r="Y298" s="69">
        <f t="shared" si="254"/>
        <v>111.3728</v>
      </c>
      <c r="Z298" s="69">
        <f>(Y298+4.64)</f>
        <v>116.0128</v>
      </c>
      <c r="AA298" s="69">
        <f t="shared" si="254"/>
        <v>120.6528</v>
      </c>
      <c r="AB298" s="69">
        <f t="shared" si="254"/>
        <v>125.2928</v>
      </c>
      <c r="AC298" s="69">
        <f t="shared" si="254"/>
        <v>129.93279999999999</v>
      </c>
      <c r="AD298" s="69">
        <f t="shared" si="254"/>
        <v>134.57279999999997</v>
      </c>
      <c r="AE298" s="69">
        <f t="shared" si="254"/>
        <v>139.21279999999996</v>
      </c>
      <c r="AF298" s="69">
        <f t="shared" si="254"/>
        <v>143.85279999999995</v>
      </c>
      <c r="AG298" s="69">
        <f t="shared" si="254"/>
        <v>148.49279999999993</v>
      </c>
      <c r="AH298" s="69">
        <f t="shared" si="254"/>
        <v>153.13279999999992</v>
      </c>
      <c r="AI298" s="69">
        <f t="shared" si="254"/>
        <v>157.7727999999999</v>
      </c>
      <c r="AJ298" s="69">
        <f t="shared" si="254"/>
        <v>162.41279999999989</v>
      </c>
      <c r="AK298" s="69">
        <f t="shared" si="254"/>
        <v>167.05279999999988</v>
      </c>
      <c r="AL298" s="69">
        <f t="shared" si="254"/>
        <v>171.69279999999986</v>
      </c>
      <c r="AM298" s="69">
        <f t="shared" si="254"/>
        <v>176.33279999999985</v>
      </c>
      <c r="AN298" s="69">
        <f t="shared" si="254"/>
        <v>180.97279999999984</v>
      </c>
      <c r="AO298" s="69">
        <f t="shared" si="254"/>
        <v>185.61279999999982</v>
      </c>
      <c r="AP298" s="69">
        <f t="shared" si="254"/>
        <v>190.25279999999981</v>
      </c>
      <c r="AQ298" s="69">
        <f t="shared" si="254"/>
        <v>194.8927999999998</v>
      </c>
      <c r="AR298" s="69">
        <f t="shared" si="254"/>
        <v>199.53279999999978</v>
      </c>
      <c r="AS298" s="69">
        <f t="shared" si="254"/>
        <v>204.17279999999977</v>
      </c>
      <c r="AT298" s="69">
        <f t="shared" si="254"/>
        <v>208.81279999999975</v>
      </c>
      <c r="AU298" s="69">
        <f t="shared" si="254"/>
        <v>213.45279999999974</v>
      </c>
      <c r="AV298" s="69">
        <f t="shared" si="254"/>
        <v>218.09279999999973</v>
      </c>
      <c r="AW298" s="69">
        <f t="shared" si="254"/>
        <v>222.73279999999971</v>
      </c>
      <c r="AX298" s="69">
        <f t="shared" si="254"/>
        <v>227.3727999999997</v>
      </c>
      <c r="AY298" s="69">
        <f t="shared" si="254"/>
        <v>232.01279999999969</v>
      </c>
      <c r="AZ298" s="69"/>
      <c r="BA298" s="69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</row>
    <row r="299" spans="1:70" s="4" customFormat="1" ht="15.95" customHeight="1" outlineLevel="2" x14ac:dyDescent="0.3">
      <c r="A299" s="32">
        <v>3</v>
      </c>
      <c r="B299" s="287" t="s">
        <v>441</v>
      </c>
      <c r="C299" s="46" t="s">
        <v>388</v>
      </c>
      <c r="D299" s="32" t="s">
        <v>433</v>
      </c>
      <c r="E299" s="44" t="s">
        <v>17</v>
      </c>
      <c r="F299" s="42" t="s">
        <v>17</v>
      </c>
      <c r="G299" s="43" t="s">
        <v>368</v>
      </c>
      <c r="H299" s="46">
        <v>2.7650000000000001</v>
      </c>
      <c r="I299" s="62">
        <v>1.2</v>
      </c>
      <c r="J299" s="69">
        <v>28</v>
      </c>
      <c r="K299" s="238">
        <f t="shared" si="238"/>
        <v>92.903999999999996</v>
      </c>
      <c r="L299" s="69">
        <f>(K299+9.29)</f>
        <v>102.19399999999999</v>
      </c>
      <c r="M299" s="69">
        <f t="shared" ref="M299:AI299" si="255">(L299+9.29)</f>
        <v>111.48399999999998</v>
      </c>
      <c r="N299" s="69">
        <f t="shared" si="255"/>
        <v>120.77399999999997</v>
      </c>
      <c r="O299" s="69">
        <f t="shared" si="255"/>
        <v>130.06399999999996</v>
      </c>
      <c r="P299" s="69">
        <f t="shared" si="255"/>
        <v>139.35399999999996</v>
      </c>
      <c r="Q299" s="69">
        <f t="shared" si="255"/>
        <v>148.64399999999995</v>
      </c>
      <c r="R299" s="69">
        <f t="shared" si="255"/>
        <v>157.93399999999994</v>
      </c>
      <c r="S299" s="69">
        <f t="shared" si="255"/>
        <v>167.22399999999993</v>
      </c>
      <c r="T299" s="69">
        <f t="shared" si="255"/>
        <v>176.51399999999992</v>
      </c>
      <c r="U299" s="69">
        <f t="shared" si="255"/>
        <v>185.80399999999992</v>
      </c>
      <c r="V299" s="69">
        <f t="shared" si="255"/>
        <v>195.09399999999991</v>
      </c>
      <c r="W299" s="69">
        <f t="shared" si="255"/>
        <v>204.3839999999999</v>
      </c>
      <c r="X299" s="69">
        <f t="shared" si="255"/>
        <v>213.67399999999989</v>
      </c>
      <c r="Y299" s="69">
        <f t="shared" si="255"/>
        <v>222.96399999999988</v>
      </c>
      <c r="Z299" s="69">
        <f t="shared" si="255"/>
        <v>232.25399999999988</v>
      </c>
      <c r="AA299" s="69">
        <f t="shared" si="255"/>
        <v>241.54399999999987</v>
      </c>
      <c r="AB299" s="69">
        <f t="shared" si="255"/>
        <v>250.83399999999986</v>
      </c>
      <c r="AC299" s="69">
        <f t="shared" si="255"/>
        <v>260.12399999999985</v>
      </c>
      <c r="AD299" s="69">
        <f t="shared" si="255"/>
        <v>269.41399999999987</v>
      </c>
      <c r="AE299" s="69">
        <f t="shared" si="255"/>
        <v>278.70399999999989</v>
      </c>
      <c r="AF299" s="69">
        <f t="shared" si="255"/>
        <v>287.99399999999991</v>
      </c>
      <c r="AG299" s="69">
        <f t="shared" si="255"/>
        <v>297.28399999999993</v>
      </c>
      <c r="AH299" s="69">
        <f t="shared" si="255"/>
        <v>306.57399999999996</v>
      </c>
      <c r="AI299" s="69">
        <f t="shared" si="255"/>
        <v>315.86399999999998</v>
      </c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</row>
    <row r="300" spans="1:70" s="96" customFormat="1" ht="15.95" customHeight="1" outlineLevel="2" x14ac:dyDescent="0.3">
      <c r="A300" s="32">
        <v>4</v>
      </c>
      <c r="B300" s="49" t="s">
        <v>441</v>
      </c>
      <c r="C300" s="32" t="s">
        <v>657</v>
      </c>
      <c r="D300" s="32" t="s">
        <v>115</v>
      </c>
      <c r="E300" s="33"/>
      <c r="F300" s="287" t="s">
        <v>23</v>
      </c>
      <c r="G300" s="45" t="s">
        <v>36</v>
      </c>
      <c r="H300" s="32">
        <v>16.158999999999999</v>
      </c>
      <c r="I300" s="55">
        <v>1.2</v>
      </c>
      <c r="J300" s="69">
        <v>28</v>
      </c>
      <c r="K300" s="238">
        <f t="shared" si="238"/>
        <v>542.94239999999991</v>
      </c>
      <c r="L300" s="69">
        <f>(K300+54.29)</f>
        <v>597.23239999999987</v>
      </c>
      <c r="M300" s="69">
        <f t="shared" ref="M300:AE300" si="256">(L300+54.29)</f>
        <v>651.52239999999983</v>
      </c>
      <c r="N300" s="69">
        <f t="shared" si="256"/>
        <v>705.8123999999998</v>
      </c>
      <c r="O300" s="69">
        <f t="shared" si="256"/>
        <v>760.10239999999976</v>
      </c>
      <c r="P300" s="69">
        <f t="shared" si="256"/>
        <v>814.39239999999972</v>
      </c>
      <c r="Q300" s="69">
        <f t="shared" si="256"/>
        <v>868.68239999999969</v>
      </c>
      <c r="R300" s="69">
        <f t="shared" si="256"/>
        <v>922.97239999999965</v>
      </c>
      <c r="S300" s="69">
        <f t="shared" si="256"/>
        <v>977.26239999999962</v>
      </c>
      <c r="T300" s="69">
        <f t="shared" si="256"/>
        <v>1031.5523999999996</v>
      </c>
      <c r="U300" s="69">
        <f t="shared" si="256"/>
        <v>1085.8423999999995</v>
      </c>
      <c r="V300" s="69">
        <f t="shared" si="256"/>
        <v>1140.1323999999995</v>
      </c>
      <c r="W300" s="69">
        <f t="shared" si="256"/>
        <v>1194.4223999999995</v>
      </c>
      <c r="X300" s="69">
        <f t="shared" si="256"/>
        <v>1248.7123999999994</v>
      </c>
      <c r="Y300" s="69">
        <f t="shared" si="256"/>
        <v>1303.0023999999994</v>
      </c>
      <c r="Z300" s="69">
        <f t="shared" si="256"/>
        <v>1357.2923999999994</v>
      </c>
      <c r="AA300" s="69">
        <f t="shared" si="256"/>
        <v>1411.5823999999993</v>
      </c>
      <c r="AB300" s="69">
        <f t="shared" si="256"/>
        <v>1465.8723999999993</v>
      </c>
      <c r="AC300" s="69">
        <f t="shared" si="256"/>
        <v>1520.1623999999993</v>
      </c>
      <c r="AD300" s="69">
        <f t="shared" si="256"/>
        <v>1574.4523999999992</v>
      </c>
      <c r="AE300" s="69">
        <f t="shared" si="256"/>
        <v>1628.7423999999992</v>
      </c>
      <c r="AF300" s="69"/>
      <c r="AG300" s="9"/>
      <c r="AH300" s="9"/>
    </row>
    <row r="301" spans="1:70" s="96" customFormat="1" ht="15.95" customHeight="1" outlineLevel="2" x14ac:dyDescent="0.3">
      <c r="A301" s="32">
        <v>5</v>
      </c>
      <c r="B301" s="49" t="s">
        <v>441</v>
      </c>
      <c r="C301" s="32" t="s">
        <v>661</v>
      </c>
      <c r="D301" s="157" t="s">
        <v>46</v>
      </c>
      <c r="E301" s="33"/>
      <c r="F301" s="42" t="s">
        <v>17</v>
      </c>
      <c r="G301" s="45" t="s">
        <v>36</v>
      </c>
      <c r="H301" s="32">
        <v>29.617999999999999</v>
      </c>
      <c r="I301" s="55">
        <v>1.2</v>
      </c>
      <c r="J301" s="69">
        <v>28</v>
      </c>
      <c r="K301" s="238">
        <f t="shared" si="238"/>
        <v>995.1647999999999</v>
      </c>
      <c r="L301" s="69">
        <f>(K301+99.52)</f>
        <v>1094.6848</v>
      </c>
      <c r="M301" s="69">
        <f t="shared" ref="M301:AD301" si="257">(L301+99.52)</f>
        <v>1194.2048</v>
      </c>
      <c r="N301" s="69">
        <f t="shared" si="257"/>
        <v>1293.7248</v>
      </c>
      <c r="O301" s="69">
        <f t="shared" si="257"/>
        <v>1393.2447999999999</v>
      </c>
      <c r="P301" s="69">
        <f t="shared" si="257"/>
        <v>1492.7647999999999</v>
      </c>
      <c r="Q301" s="69">
        <f t="shared" si="257"/>
        <v>1592.2847999999999</v>
      </c>
      <c r="R301" s="69">
        <f t="shared" si="257"/>
        <v>1691.8047999999999</v>
      </c>
      <c r="S301" s="69">
        <f t="shared" si="257"/>
        <v>1791.3247999999999</v>
      </c>
      <c r="T301" s="69">
        <f t="shared" si="257"/>
        <v>1890.8447999999999</v>
      </c>
      <c r="U301" s="69">
        <f t="shared" si="257"/>
        <v>1990.3647999999998</v>
      </c>
      <c r="V301" s="69">
        <f>(U301+99.52)</f>
        <v>2089.8847999999998</v>
      </c>
      <c r="W301" s="69">
        <f t="shared" si="257"/>
        <v>2189.4047999999998</v>
      </c>
      <c r="X301" s="69">
        <f t="shared" si="257"/>
        <v>2288.9247999999998</v>
      </c>
      <c r="Y301" s="69">
        <f t="shared" si="257"/>
        <v>2388.4447999999998</v>
      </c>
      <c r="Z301" s="69">
        <f t="shared" si="257"/>
        <v>2487.9647999999997</v>
      </c>
      <c r="AA301" s="69">
        <f>(Z301+99.52)</f>
        <v>2587.4847999999997</v>
      </c>
      <c r="AB301" s="69">
        <f t="shared" si="257"/>
        <v>2687.0047999999997</v>
      </c>
      <c r="AC301" s="69">
        <f>(AB301+99.52)</f>
        <v>2786.5247999999997</v>
      </c>
      <c r="AD301" s="69">
        <f t="shared" si="257"/>
        <v>2886.0447999999997</v>
      </c>
      <c r="AE301" s="69">
        <f>(AD301+99.52)</f>
        <v>2985.5647999999997</v>
      </c>
      <c r="AF301" s="9"/>
      <c r="AG301" s="9"/>
      <c r="AH301" s="9"/>
    </row>
    <row r="302" spans="1:70" s="96" customFormat="1" ht="15.95" customHeight="1" outlineLevel="2" x14ac:dyDescent="0.3">
      <c r="A302" s="32">
        <v>6</v>
      </c>
      <c r="B302" s="49" t="s">
        <v>441</v>
      </c>
      <c r="C302" s="32" t="s">
        <v>658</v>
      </c>
      <c r="D302" s="32" t="s">
        <v>115</v>
      </c>
      <c r="E302" s="33"/>
      <c r="F302" s="287" t="s">
        <v>23</v>
      </c>
      <c r="G302" s="45" t="s">
        <v>36</v>
      </c>
      <c r="H302" s="32">
        <v>4.649</v>
      </c>
      <c r="I302" s="220">
        <v>0.7</v>
      </c>
      <c r="J302" s="69">
        <v>28</v>
      </c>
      <c r="K302" s="238">
        <f t="shared" si="238"/>
        <v>91.120399999999989</v>
      </c>
      <c r="L302" s="69">
        <f>(K302+9.11)</f>
        <v>100.23039999999999</v>
      </c>
      <c r="M302" s="69">
        <f t="shared" ref="M302:AQ302" si="258">(L302+9.11)</f>
        <v>109.34039999999999</v>
      </c>
      <c r="N302" s="69">
        <f t="shared" si="258"/>
        <v>118.45039999999999</v>
      </c>
      <c r="O302" s="69">
        <f t="shared" si="258"/>
        <v>127.56039999999999</v>
      </c>
      <c r="P302" s="69">
        <f t="shared" si="258"/>
        <v>136.67039999999997</v>
      </c>
      <c r="Q302" s="69">
        <f t="shared" si="258"/>
        <v>145.78039999999999</v>
      </c>
      <c r="R302" s="69">
        <f t="shared" si="258"/>
        <v>154.8904</v>
      </c>
      <c r="S302" s="69">
        <f t="shared" si="258"/>
        <v>164.00040000000001</v>
      </c>
      <c r="T302" s="69">
        <f t="shared" si="258"/>
        <v>173.11040000000003</v>
      </c>
      <c r="U302" s="69">
        <f t="shared" si="258"/>
        <v>182.22040000000004</v>
      </c>
      <c r="V302" s="69">
        <f t="shared" si="258"/>
        <v>191.33040000000005</v>
      </c>
      <c r="W302" s="69">
        <f t="shared" si="258"/>
        <v>200.44040000000007</v>
      </c>
      <c r="X302" s="69">
        <f>(W302+9.11)</f>
        <v>209.55040000000008</v>
      </c>
      <c r="Y302" s="69">
        <f t="shared" si="258"/>
        <v>218.6604000000001</v>
      </c>
      <c r="Z302" s="69">
        <f t="shared" si="258"/>
        <v>227.77040000000011</v>
      </c>
      <c r="AA302" s="69">
        <f t="shared" si="258"/>
        <v>236.88040000000012</v>
      </c>
      <c r="AB302" s="69">
        <f t="shared" si="258"/>
        <v>245.99040000000014</v>
      </c>
      <c r="AC302" s="69">
        <f>(AB302+9.11)</f>
        <v>255.10040000000015</v>
      </c>
      <c r="AD302" s="69">
        <f t="shared" si="258"/>
        <v>264.21040000000016</v>
      </c>
      <c r="AE302" s="69">
        <f t="shared" si="258"/>
        <v>273.32040000000018</v>
      </c>
      <c r="AF302" s="69">
        <f t="shared" si="258"/>
        <v>282.43040000000019</v>
      </c>
      <c r="AG302" s="69">
        <f t="shared" si="258"/>
        <v>291.5404000000002</v>
      </c>
      <c r="AH302" s="69">
        <f t="shared" si="258"/>
        <v>300.65040000000022</v>
      </c>
      <c r="AI302" s="69">
        <f>(AH302+9.11)</f>
        <v>309.76040000000023</v>
      </c>
      <c r="AJ302" s="69">
        <f t="shared" si="258"/>
        <v>318.87040000000025</v>
      </c>
      <c r="AK302" s="69">
        <f t="shared" si="258"/>
        <v>327.98040000000026</v>
      </c>
      <c r="AL302" s="69">
        <f>(AK302+9.11)</f>
        <v>337.09040000000027</v>
      </c>
      <c r="AM302" s="69">
        <f t="shared" si="258"/>
        <v>346.20040000000029</v>
      </c>
      <c r="AN302" s="69">
        <f t="shared" si="258"/>
        <v>355.3104000000003</v>
      </c>
      <c r="AO302" s="69">
        <f t="shared" si="258"/>
        <v>364.42040000000031</v>
      </c>
      <c r="AP302" s="69">
        <f t="shared" si="258"/>
        <v>373.53040000000033</v>
      </c>
      <c r="AQ302" s="69">
        <f t="shared" si="258"/>
        <v>382.64040000000034</v>
      </c>
      <c r="AR302" s="69">
        <f>(AQ302+9.11)</f>
        <v>391.75040000000035</v>
      </c>
      <c r="AS302" s="69">
        <f>(AR302+9.11)</f>
        <v>400.86040000000037</v>
      </c>
      <c r="AT302" s="69">
        <f t="shared" ref="AT302:BA302" si="259">(AS302+9.11)</f>
        <v>409.97040000000038</v>
      </c>
      <c r="AU302" s="69">
        <f t="shared" si="259"/>
        <v>419.0804000000004</v>
      </c>
      <c r="AV302" s="69">
        <f t="shared" si="259"/>
        <v>428.19040000000041</v>
      </c>
      <c r="AW302" s="69">
        <f>(AV302+9.11)</f>
        <v>437.30040000000042</v>
      </c>
      <c r="AX302" s="69">
        <f t="shared" si="259"/>
        <v>446.41040000000044</v>
      </c>
      <c r="AY302" s="69">
        <f t="shared" si="259"/>
        <v>455.52040000000045</v>
      </c>
      <c r="AZ302" s="69">
        <f t="shared" si="259"/>
        <v>464.63040000000046</v>
      </c>
      <c r="BA302" s="69">
        <f t="shared" si="259"/>
        <v>473.74040000000048</v>
      </c>
    </row>
    <row r="303" spans="1:70" s="96" customFormat="1" ht="15.95" customHeight="1" outlineLevel="2" x14ac:dyDescent="0.3">
      <c r="A303" s="32">
        <v>7</v>
      </c>
      <c r="B303" s="49" t="s">
        <v>441</v>
      </c>
      <c r="C303" s="32" t="s">
        <v>664</v>
      </c>
      <c r="D303" s="32" t="s">
        <v>667</v>
      </c>
      <c r="E303" s="33"/>
      <c r="F303" s="288" t="s">
        <v>11</v>
      </c>
      <c r="G303" s="45" t="s">
        <v>36</v>
      </c>
      <c r="H303" s="32">
        <v>16.286000000000001</v>
      </c>
      <c r="I303" s="55">
        <v>1.2</v>
      </c>
      <c r="J303" s="69">
        <v>28</v>
      </c>
      <c r="K303" s="238">
        <f t="shared" si="238"/>
        <v>547.20960000000002</v>
      </c>
      <c r="L303" s="69">
        <f>(K303+54.72)</f>
        <v>601.92960000000005</v>
      </c>
      <c r="M303" s="69">
        <f t="shared" ref="M303:AD303" si="260">(L303+54.72)</f>
        <v>656.64960000000008</v>
      </c>
      <c r="N303" s="69">
        <f t="shared" si="260"/>
        <v>711.3696000000001</v>
      </c>
      <c r="O303" s="69">
        <f t="shared" si="260"/>
        <v>766.08960000000013</v>
      </c>
      <c r="P303" s="69">
        <f t="shared" si="260"/>
        <v>820.80960000000016</v>
      </c>
      <c r="Q303" s="69">
        <f t="shared" si="260"/>
        <v>875.52960000000019</v>
      </c>
      <c r="R303" s="69">
        <f t="shared" si="260"/>
        <v>930.24960000000021</v>
      </c>
      <c r="S303" s="69">
        <f t="shared" si="260"/>
        <v>984.96960000000024</v>
      </c>
      <c r="T303" s="69">
        <f t="shared" si="260"/>
        <v>1039.6896000000002</v>
      </c>
      <c r="U303" s="69">
        <f t="shared" si="260"/>
        <v>1094.4096000000002</v>
      </c>
      <c r="V303" s="69">
        <f t="shared" si="260"/>
        <v>1149.1296000000002</v>
      </c>
      <c r="W303" s="69">
        <f t="shared" si="260"/>
        <v>1203.8496000000002</v>
      </c>
      <c r="X303" s="69">
        <f t="shared" si="260"/>
        <v>1258.5696000000003</v>
      </c>
      <c r="Y303" s="69">
        <f t="shared" si="260"/>
        <v>1313.2896000000003</v>
      </c>
      <c r="Z303" s="69">
        <f t="shared" si="260"/>
        <v>1368.0096000000003</v>
      </c>
      <c r="AA303" s="69">
        <f t="shared" si="260"/>
        <v>1422.7296000000003</v>
      </c>
      <c r="AB303" s="69">
        <f t="shared" si="260"/>
        <v>1477.4496000000004</v>
      </c>
      <c r="AC303" s="69">
        <f t="shared" si="260"/>
        <v>1532.1696000000004</v>
      </c>
      <c r="AD303" s="69">
        <f t="shared" si="260"/>
        <v>1586.8896000000004</v>
      </c>
      <c r="AE303" s="69">
        <f>(AD303+54.72)</f>
        <v>1641.6096000000005</v>
      </c>
      <c r="AF303" s="69"/>
      <c r="AG303" s="69"/>
      <c r="AH303" s="9"/>
    </row>
    <row r="304" spans="1:70" s="96" customFormat="1" ht="15.95" customHeight="1" outlineLevel="1" x14ac:dyDescent="0.3">
      <c r="A304" s="32"/>
      <c r="B304" s="206" t="s">
        <v>802</v>
      </c>
      <c r="C304" s="32"/>
      <c r="D304" s="157"/>
      <c r="E304" s="33"/>
      <c r="F304" s="42"/>
      <c r="G304" s="45"/>
      <c r="H304" s="133">
        <f>SUBTOTAL(9,H297:H303)</f>
        <v>233.81399999999996</v>
      </c>
      <c r="I304" s="62"/>
      <c r="J304" s="68"/>
      <c r="K304" s="238"/>
      <c r="L304" s="68"/>
      <c r="M304" s="68"/>
      <c r="N304" s="1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</row>
    <row r="305" spans="1:70" s="3" customFormat="1" ht="15.95" customHeight="1" outlineLevel="1" x14ac:dyDescent="0.3">
      <c r="A305" s="46"/>
      <c r="B305" s="43"/>
      <c r="C305" s="46"/>
      <c r="D305" s="46"/>
      <c r="E305" s="44"/>
      <c r="F305" s="42"/>
      <c r="G305" s="43"/>
      <c r="H305" s="46"/>
      <c r="I305" s="62"/>
      <c r="J305" s="68"/>
      <c r="K305" s="238"/>
      <c r="L305" s="68"/>
      <c r="M305" s="68"/>
      <c r="N305" s="1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</row>
    <row r="306" spans="1:70" s="15" customFormat="1" ht="15.95" customHeight="1" outlineLevel="1" x14ac:dyDescent="0.3">
      <c r="A306" s="32"/>
      <c r="B306" s="51"/>
      <c r="C306" s="112"/>
      <c r="D306" s="32"/>
      <c r="E306" s="33"/>
      <c r="F306" s="55"/>
      <c r="G306" s="55"/>
      <c r="H306" s="133"/>
      <c r="I306" s="55"/>
      <c r="J306" s="68"/>
      <c r="K306" s="238"/>
      <c r="L306" s="68"/>
      <c r="M306" s="68"/>
      <c r="N306" s="1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</row>
    <row r="307" spans="1:70" ht="15.95" customHeight="1" outlineLevel="1" x14ac:dyDescent="0.3">
      <c r="A307" s="290"/>
      <c r="B307" s="287"/>
      <c r="C307" s="112"/>
      <c r="D307" s="32"/>
      <c r="E307" s="33"/>
      <c r="F307" s="288"/>
      <c r="G307" s="288"/>
      <c r="H307" s="32"/>
      <c r="I307" s="55"/>
      <c r="J307" s="68"/>
      <c r="K307" s="238"/>
    </row>
    <row r="308" spans="1:70" ht="15.95" customHeight="1" outlineLevel="1" x14ac:dyDescent="0.3">
      <c r="A308" s="290"/>
      <c r="B308" s="287"/>
      <c r="C308" s="112"/>
      <c r="D308" s="32"/>
      <c r="E308" s="33"/>
      <c r="F308" s="288"/>
      <c r="G308" s="288"/>
      <c r="H308" s="32"/>
      <c r="I308" s="55"/>
      <c r="J308" s="68"/>
      <c r="K308" s="238"/>
    </row>
    <row r="309" spans="1:70" ht="15.95" customHeight="1" outlineLevel="2" x14ac:dyDescent="0.3">
      <c r="A309" s="290">
        <v>1</v>
      </c>
      <c r="B309" s="287" t="s">
        <v>440</v>
      </c>
      <c r="C309" s="289" t="s">
        <v>192</v>
      </c>
      <c r="D309" s="290" t="s">
        <v>32</v>
      </c>
      <c r="E309" s="291" t="s">
        <v>21</v>
      </c>
      <c r="F309" s="287" t="s">
        <v>21</v>
      </c>
      <c r="G309" s="287" t="s">
        <v>30</v>
      </c>
      <c r="H309" s="290">
        <v>2.0609999999999999</v>
      </c>
      <c r="I309" s="54">
        <v>1.2</v>
      </c>
      <c r="J309" s="69">
        <v>36</v>
      </c>
      <c r="K309" s="238">
        <f t="shared" si="238"/>
        <v>89.035199999999989</v>
      </c>
      <c r="L309" s="69">
        <f>(K309+8.9)</f>
        <v>97.935199999999995</v>
      </c>
      <c r="M309" s="69">
        <f t="shared" ref="M309:X309" si="261">(L309+8.9)</f>
        <v>106.8352</v>
      </c>
      <c r="N309" s="69">
        <f t="shared" si="261"/>
        <v>115.73520000000001</v>
      </c>
      <c r="O309" s="69">
        <f t="shared" si="261"/>
        <v>124.63520000000001</v>
      </c>
      <c r="P309" s="69">
        <f t="shared" si="261"/>
        <v>133.5352</v>
      </c>
      <c r="Q309" s="69">
        <f t="shared" si="261"/>
        <v>142.43520000000001</v>
      </c>
      <c r="R309" s="69">
        <f t="shared" si="261"/>
        <v>151.33520000000001</v>
      </c>
      <c r="S309" s="69">
        <f t="shared" si="261"/>
        <v>160.23520000000002</v>
      </c>
      <c r="T309" s="69">
        <f>(S309+8.9)</f>
        <v>169.13520000000003</v>
      </c>
      <c r="U309" s="69">
        <f t="shared" si="261"/>
        <v>178.03520000000003</v>
      </c>
      <c r="V309" s="69">
        <f t="shared" si="261"/>
        <v>186.93520000000004</v>
      </c>
      <c r="W309" s="69">
        <f t="shared" si="261"/>
        <v>195.83520000000004</v>
      </c>
      <c r="X309" s="69">
        <f t="shared" si="261"/>
        <v>204.73520000000005</v>
      </c>
      <c r="Y309" s="69"/>
      <c r="Z309" s="69"/>
    </row>
    <row r="310" spans="1:70" ht="15.95" customHeight="1" outlineLevel="2" x14ac:dyDescent="0.3">
      <c r="A310" s="290">
        <v>2</v>
      </c>
      <c r="B310" s="287" t="s">
        <v>440</v>
      </c>
      <c r="C310" s="112" t="s">
        <v>639</v>
      </c>
      <c r="D310" s="32" t="s">
        <v>640</v>
      </c>
      <c r="E310" s="291"/>
      <c r="F310" s="288" t="s">
        <v>11</v>
      </c>
      <c r="G310" s="43" t="s">
        <v>30</v>
      </c>
      <c r="H310" s="32">
        <v>12.037000000000001</v>
      </c>
      <c r="I310" s="55">
        <v>1.2</v>
      </c>
      <c r="J310" s="69">
        <v>36</v>
      </c>
      <c r="K310" s="238">
        <f t="shared" si="238"/>
        <v>519.99839999999995</v>
      </c>
      <c r="L310" s="69">
        <f>(K310+52)</f>
        <v>571.99839999999995</v>
      </c>
      <c r="M310" s="69">
        <f t="shared" ref="M310:Y310" si="262">(L310+52)</f>
        <v>623.99839999999995</v>
      </c>
      <c r="N310" s="69">
        <f t="shared" si="262"/>
        <v>675.99839999999995</v>
      </c>
      <c r="O310" s="69">
        <f t="shared" si="262"/>
        <v>727.99839999999995</v>
      </c>
      <c r="P310" s="69">
        <f t="shared" si="262"/>
        <v>779.99839999999995</v>
      </c>
      <c r="Q310" s="69">
        <f t="shared" si="262"/>
        <v>831.99839999999995</v>
      </c>
      <c r="R310" s="69">
        <f t="shared" si="262"/>
        <v>883.99839999999995</v>
      </c>
      <c r="S310" s="69">
        <f t="shared" si="262"/>
        <v>935.99839999999995</v>
      </c>
      <c r="T310" s="69">
        <f>(S310+52)</f>
        <v>987.99839999999995</v>
      </c>
      <c r="U310" s="69">
        <f t="shared" si="262"/>
        <v>1039.9983999999999</v>
      </c>
      <c r="V310" s="69">
        <f t="shared" si="262"/>
        <v>1091.9983999999999</v>
      </c>
      <c r="W310" s="69">
        <f>(V310+52)</f>
        <v>1143.9983999999999</v>
      </c>
      <c r="X310" s="69">
        <f t="shared" si="262"/>
        <v>1195.9983999999999</v>
      </c>
      <c r="Y310" s="69">
        <f t="shared" si="262"/>
        <v>1247.9983999999999</v>
      </c>
    </row>
    <row r="311" spans="1:70" s="2" customFormat="1" ht="15.95" customHeight="1" outlineLevel="2" x14ac:dyDescent="0.3">
      <c r="A311" s="290">
        <v>3</v>
      </c>
      <c r="B311" s="287" t="s">
        <v>440</v>
      </c>
      <c r="C311" s="46" t="s">
        <v>522</v>
      </c>
      <c r="D311" s="46" t="s">
        <v>58</v>
      </c>
      <c r="E311" s="44" t="s">
        <v>11</v>
      </c>
      <c r="F311" s="42" t="s">
        <v>11</v>
      </c>
      <c r="G311" s="42" t="s">
        <v>14</v>
      </c>
      <c r="H311" s="290">
        <v>12.907</v>
      </c>
      <c r="I311" s="55">
        <v>1.2</v>
      </c>
      <c r="J311" s="69">
        <v>36</v>
      </c>
      <c r="K311" s="238">
        <f t="shared" si="238"/>
        <v>557.58240000000001</v>
      </c>
      <c r="L311" s="69">
        <f>(K311+55.76)</f>
        <v>613.3424</v>
      </c>
      <c r="M311" s="69">
        <f t="shared" ref="M311:Y311" si="263">(L311+55.76)</f>
        <v>669.10239999999999</v>
      </c>
      <c r="N311" s="69">
        <f t="shared" si="263"/>
        <v>724.86239999999998</v>
      </c>
      <c r="O311" s="69">
        <f t="shared" si="263"/>
        <v>780.62239999999997</v>
      </c>
      <c r="P311" s="69">
        <f t="shared" si="263"/>
        <v>836.38239999999996</v>
      </c>
      <c r="Q311" s="69">
        <f t="shared" si="263"/>
        <v>892.14239999999995</v>
      </c>
      <c r="R311" s="69">
        <f t="shared" si="263"/>
        <v>947.90239999999994</v>
      </c>
      <c r="S311" s="69">
        <f t="shared" si="263"/>
        <v>1003.6623999999999</v>
      </c>
      <c r="T311" s="69">
        <f t="shared" si="263"/>
        <v>1059.4223999999999</v>
      </c>
      <c r="U311" s="69">
        <f t="shared" si="263"/>
        <v>1115.1823999999999</v>
      </c>
      <c r="V311" s="69">
        <f t="shared" si="263"/>
        <v>1170.9423999999999</v>
      </c>
      <c r="W311" s="69">
        <f t="shared" si="263"/>
        <v>1226.7023999999999</v>
      </c>
      <c r="X311" s="69">
        <f t="shared" si="263"/>
        <v>1282.4623999999999</v>
      </c>
      <c r="Y311" s="69">
        <f t="shared" si="263"/>
        <v>1338.2223999999999</v>
      </c>
      <c r="Z311" s="69"/>
      <c r="AA311" s="9"/>
      <c r="AB311" s="9"/>
      <c r="AC311" s="9"/>
      <c r="AD311" s="9"/>
      <c r="AE311" s="9"/>
      <c r="AF311" s="9"/>
      <c r="AG311" s="9"/>
      <c r="AH311" s="9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</row>
    <row r="312" spans="1:70" s="2" customFormat="1" ht="15.95" customHeight="1" outlineLevel="2" x14ac:dyDescent="0.3">
      <c r="A312" s="290">
        <v>4</v>
      </c>
      <c r="B312" s="287" t="s">
        <v>440</v>
      </c>
      <c r="C312" s="46" t="s">
        <v>523</v>
      </c>
      <c r="D312" s="46" t="s">
        <v>58</v>
      </c>
      <c r="E312" s="44" t="s">
        <v>11</v>
      </c>
      <c r="F312" s="42" t="s">
        <v>11</v>
      </c>
      <c r="G312" s="42" t="s">
        <v>14</v>
      </c>
      <c r="H312" s="290">
        <v>4.4000000000000004</v>
      </c>
      <c r="I312" s="62">
        <v>1.2</v>
      </c>
      <c r="J312" s="69">
        <v>36</v>
      </c>
      <c r="K312" s="238">
        <f t="shared" si="238"/>
        <v>190.08</v>
      </c>
      <c r="L312" s="69">
        <f>(K312+19.01)</f>
        <v>209.09</v>
      </c>
      <c r="M312" s="69">
        <f t="shared" ref="M312:Y312" si="264">(L312+19.01)</f>
        <v>228.1</v>
      </c>
      <c r="N312" s="69">
        <f t="shared" si="264"/>
        <v>247.10999999999999</v>
      </c>
      <c r="O312" s="69">
        <f t="shared" si="264"/>
        <v>266.12</v>
      </c>
      <c r="P312" s="69">
        <f t="shared" si="264"/>
        <v>285.13</v>
      </c>
      <c r="Q312" s="69">
        <f t="shared" si="264"/>
        <v>304.14</v>
      </c>
      <c r="R312" s="69">
        <f t="shared" si="264"/>
        <v>323.14999999999998</v>
      </c>
      <c r="S312" s="69">
        <f>(R312+19.01)</f>
        <v>342.15999999999997</v>
      </c>
      <c r="T312" s="69">
        <f t="shared" si="264"/>
        <v>361.16999999999996</v>
      </c>
      <c r="U312" s="69">
        <f>(T312+19.01)</f>
        <v>380.17999999999995</v>
      </c>
      <c r="V312" s="69">
        <f t="shared" si="264"/>
        <v>399.18999999999994</v>
      </c>
      <c r="W312" s="69">
        <f>(V312+19.01)</f>
        <v>418.19999999999993</v>
      </c>
      <c r="X312" s="69">
        <f t="shared" si="264"/>
        <v>437.20999999999992</v>
      </c>
      <c r="Y312" s="69">
        <f t="shared" si="264"/>
        <v>456.21999999999991</v>
      </c>
      <c r="Z312" s="9"/>
      <c r="AA312" s="9"/>
      <c r="AB312" s="9"/>
      <c r="AC312" s="9"/>
      <c r="AD312" s="9"/>
      <c r="AE312" s="9"/>
      <c r="AF312" s="9"/>
      <c r="AG312" s="9"/>
      <c r="AH312" s="9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</row>
    <row r="313" spans="1:70" s="2" customFormat="1" ht="15.95" customHeight="1" outlineLevel="2" x14ac:dyDescent="0.3">
      <c r="A313" s="290">
        <v>5</v>
      </c>
      <c r="B313" s="287" t="s">
        <v>440</v>
      </c>
      <c r="C313" s="289" t="s">
        <v>193</v>
      </c>
      <c r="D313" s="290" t="s">
        <v>41</v>
      </c>
      <c r="E313" s="291" t="s">
        <v>25</v>
      </c>
      <c r="F313" s="287" t="s">
        <v>43</v>
      </c>
      <c r="G313" s="287" t="s">
        <v>30</v>
      </c>
      <c r="H313" s="290">
        <v>19.513000000000002</v>
      </c>
      <c r="I313" s="55">
        <v>1.2</v>
      </c>
      <c r="J313" s="69">
        <v>36</v>
      </c>
      <c r="K313" s="238">
        <f t="shared" si="238"/>
        <v>842.96160000000009</v>
      </c>
      <c r="L313" s="69">
        <f>(K313+84.3)</f>
        <v>927.26160000000004</v>
      </c>
      <c r="M313" s="69">
        <f t="shared" ref="M313:Y313" si="265">(L313+84.3)</f>
        <v>1011.5616</v>
      </c>
      <c r="N313" s="69">
        <f t="shared" si="265"/>
        <v>1095.8616</v>
      </c>
      <c r="O313" s="69">
        <f t="shared" si="265"/>
        <v>1180.1615999999999</v>
      </c>
      <c r="P313" s="69">
        <f t="shared" si="265"/>
        <v>1264.4615999999999</v>
      </c>
      <c r="Q313" s="69">
        <f t="shared" si="265"/>
        <v>1348.7615999999998</v>
      </c>
      <c r="R313" s="69">
        <f t="shared" si="265"/>
        <v>1433.0615999999998</v>
      </c>
      <c r="S313" s="69">
        <f t="shared" si="265"/>
        <v>1517.3615999999997</v>
      </c>
      <c r="T313" s="69">
        <f t="shared" si="265"/>
        <v>1601.6615999999997</v>
      </c>
      <c r="U313" s="69">
        <f>(T313+84.3)</f>
        <v>1685.9615999999996</v>
      </c>
      <c r="V313" s="69">
        <f t="shared" si="265"/>
        <v>1770.2615999999996</v>
      </c>
      <c r="W313" s="69">
        <f>(V313+84.3)</f>
        <v>1854.5615999999995</v>
      </c>
      <c r="X313" s="69">
        <f t="shared" si="265"/>
        <v>1938.8615999999995</v>
      </c>
      <c r="Y313" s="69">
        <f t="shared" si="265"/>
        <v>2023.1615999999995</v>
      </c>
      <c r="Z313" s="9"/>
      <c r="AA313" s="9"/>
      <c r="AB313" s="9"/>
      <c r="AC313" s="9"/>
      <c r="AD313" s="9"/>
      <c r="AE313" s="9"/>
      <c r="AF313" s="9"/>
      <c r="AG313" s="9"/>
      <c r="AH313" s="9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</row>
    <row r="314" spans="1:70" s="2" customFormat="1" ht="15.95" customHeight="1" outlineLevel="2" x14ac:dyDescent="0.3">
      <c r="A314" s="290">
        <v>6</v>
      </c>
      <c r="B314" s="287" t="s">
        <v>440</v>
      </c>
      <c r="C314" s="289" t="s">
        <v>194</v>
      </c>
      <c r="D314" s="290" t="s">
        <v>41</v>
      </c>
      <c r="E314" s="291" t="s">
        <v>25</v>
      </c>
      <c r="F314" s="287" t="s">
        <v>43</v>
      </c>
      <c r="G314" s="287" t="s">
        <v>30</v>
      </c>
      <c r="H314" s="290">
        <v>0.42899999999999999</v>
      </c>
      <c r="I314" s="220">
        <v>0.7</v>
      </c>
      <c r="J314" s="69">
        <v>36</v>
      </c>
      <c r="K314" s="238">
        <f t="shared" si="238"/>
        <v>10.810799999999999</v>
      </c>
      <c r="L314" s="69">
        <f>(K314+1.08)</f>
        <v>11.890799999999999</v>
      </c>
      <c r="M314" s="69">
        <f t="shared" ref="M314:AO314" si="266">(L314+1.08)</f>
        <v>12.970799999999999</v>
      </c>
      <c r="N314" s="69">
        <f t="shared" si="266"/>
        <v>14.050799999999999</v>
      </c>
      <c r="O314" s="69">
        <f t="shared" si="266"/>
        <v>15.130799999999999</v>
      </c>
      <c r="P314" s="69">
        <f t="shared" si="266"/>
        <v>16.210799999999999</v>
      </c>
      <c r="Q314" s="69">
        <f t="shared" si="266"/>
        <v>17.290799999999997</v>
      </c>
      <c r="R314" s="69">
        <f t="shared" si="266"/>
        <v>18.370799999999996</v>
      </c>
      <c r="S314" s="69">
        <f t="shared" si="266"/>
        <v>19.450799999999994</v>
      </c>
      <c r="T314" s="69">
        <f t="shared" si="266"/>
        <v>20.530799999999992</v>
      </c>
      <c r="U314" s="69">
        <f t="shared" si="266"/>
        <v>21.61079999999999</v>
      </c>
      <c r="V314" s="69">
        <f t="shared" si="266"/>
        <v>22.690799999999989</v>
      </c>
      <c r="W314" s="69">
        <f t="shared" si="266"/>
        <v>23.770799999999987</v>
      </c>
      <c r="X314" s="69">
        <f t="shared" si="266"/>
        <v>24.850799999999985</v>
      </c>
      <c r="Y314" s="69">
        <f t="shared" si="266"/>
        <v>25.930799999999984</v>
      </c>
      <c r="Z314" s="69">
        <f t="shared" si="266"/>
        <v>27.010799999999982</v>
      </c>
      <c r="AA314" s="69">
        <f t="shared" si="266"/>
        <v>28.09079999999998</v>
      </c>
      <c r="AB314" s="69">
        <f t="shared" si="266"/>
        <v>29.170799999999979</v>
      </c>
      <c r="AC314" s="69">
        <f t="shared" si="266"/>
        <v>30.250799999999977</v>
      </c>
      <c r="AD314" s="69">
        <f t="shared" si="266"/>
        <v>31.330799999999975</v>
      </c>
      <c r="AE314" s="69">
        <f t="shared" si="266"/>
        <v>32.410799999999973</v>
      </c>
      <c r="AF314" s="69">
        <f t="shared" si="266"/>
        <v>33.490799999999972</v>
      </c>
      <c r="AG314" s="69">
        <f t="shared" si="266"/>
        <v>34.57079999999997</v>
      </c>
      <c r="AH314" s="69">
        <f t="shared" si="266"/>
        <v>35.650799999999968</v>
      </c>
      <c r="AI314" s="69">
        <f t="shared" si="266"/>
        <v>36.730799999999967</v>
      </c>
      <c r="AJ314" s="69">
        <f t="shared" si="266"/>
        <v>37.810799999999965</v>
      </c>
      <c r="AK314" s="69">
        <f t="shared" si="266"/>
        <v>38.890799999999963</v>
      </c>
      <c r="AL314" s="69">
        <f t="shared" si="266"/>
        <v>39.970799999999961</v>
      </c>
      <c r="AM314" s="69">
        <f t="shared" si="266"/>
        <v>41.05079999999996</v>
      </c>
      <c r="AN314" s="69">
        <f t="shared" si="266"/>
        <v>42.130799999999958</v>
      </c>
      <c r="AO314" s="69">
        <f t="shared" si="266"/>
        <v>43.210799999999956</v>
      </c>
      <c r="AP314" s="69"/>
      <c r="AQ314" s="69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</row>
    <row r="315" spans="1:70" s="2" customFormat="1" ht="15.95" customHeight="1" outlineLevel="2" x14ac:dyDescent="0.3">
      <c r="A315" s="290">
        <v>7</v>
      </c>
      <c r="B315" s="287" t="s">
        <v>440</v>
      </c>
      <c r="C315" s="289" t="s">
        <v>195</v>
      </c>
      <c r="D315" s="290" t="s">
        <v>47</v>
      </c>
      <c r="E315" s="291" t="s">
        <v>25</v>
      </c>
      <c r="F315" s="287" t="s">
        <v>43</v>
      </c>
      <c r="G315" s="287" t="s">
        <v>30</v>
      </c>
      <c r="H315" s="120">
        <v>10.689</v>
      </c>
      <c r="I315" s="55">
        <v>1.2</v>
      </c>
      <c r="J315" s="69">
        <v>36</v>
      </c>
      <c r="K315" s="238">
        <f t="shared" si="238"/>
        <v>461.76480000000004</v>
      </c>
      <c r="L315" s="69">
        <f>(K315+46.18)</f>
        <v>507.94480000000004</v>
      </c>
      <c r="M315" s="69">
        <f t="shared" ref="M315:U315" si="267">(L315+46.18)</f>
        <v>554.12480000000005</v>
      </c>
      <c r="N315" s="69">
        <f t="shared" si="267"/>
        <v>600.3048</v>
      </c>
      <c r="O315" s="69">
        <f t="shared" si="267"/>
        <v>646.48479999999995</v>
      </c>
      <c r="P315" s="69">
        <f t="shared" si="267"/>
        <v>692.6647999999999</v>
      </c>
      <c r="Q315" s="69">
        <f t="shared" si="267"/>
        <v>738.84479999999985</v>
      </c>
      <c r="R315" s="69">
        <f t="shared" si="267"/>
        <v>785.0247999999998</v>
      </c>
      <c r="S315" s="69">
        <f t="shared" si="267"/>
        <v>831.20479999999975</v>
      </c>
      <c r="T315" s="69">
        <f t="shared" si="267"/>
        <v>877.3847999999997</v>
      </c>
      <c r="U315" s="69">
        <f t="shared" si="267"/>
        <v>923.56479999999965</v>
      </c>
      <c r="V315" s="69">
        <f>(U315+46.18)</f>
        <v>969.7447999999996</v>
      </c>
      <c r="W315" s="69">
        <f>(V315+46.18)</f>
        <v>1015.9247999999995</v>
      </c>
      <c r="X315" s="69">
        <f>(W315+46.18)</f>
        <v>1062.1047999999996</v>
      </c>
      <c r="Y315" s="69">
        <f>(X315+46.18)</f>
        <v>1108.2847999999997</v>
      </c>
      <c r="Z315" s="69">
        <f>(Y315+46.18)</f>
        <v>1154.4647999999997</v>
      </c>
      <c r="AA315" s="9"/>
      <c r="AB315" s="9"/>
      <c r="AC315" s="9"/>
      <c r="AD315" s="9"/>
      <c r="AE315" s="9"/>
      <c r="AF315" s="9"/>
      <c r="AG315" s="9"/>
      <c r="AH315" s="9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</row>
    <row r="316" spans="1:70" s="2" customFormat="1" ht="15.95" customHeight="1" outlineLevel="2" x14ac:dyDescent="0.3">
      <c r="A316" s="290">
        <v>8</v>
      </c>
      <c r="B316" s="287" t="s">
        <v>440</v>
      </c>
      <c r="C316" s="289" t="s">
        <v>196</v>
      </c>
      <c r="D316" s="290" t="s">
        <v>48</v>
      </c>
      <c r="E316" s="291" t="s">
        <v>25</v>
      </c>
      <c r="F316" s="287" t="s">
        <v>43</v>
      </c>
      <c r="G316" s="287" t="s">
        <v>30</v>
      </c>
      <c r="H316" s="290">
        <v>5.3920000000000003</v>
      </c>
      <c r="I316" s="220">
        <v>0.7</v>
      </c>
      <c r="J316" s="69">
        <v>36</v>
      </c>
      <c r="K316" s="238">
        <f t="shared" si="238"/>
        <v>135.8784</v>
      </c>
      <c r="L316" s="69">
        <f>(K316+13.59)</f>
        <v>149.4684</v>
      </c>
      <c r="M316" s="69">
        <f t="shared" ref="M316:AL316" si="268">(L316+13.59)</f>
        <v>163.05840000000001</v>
      </c>
      <c r="N316" s="69">
        <f t="shared" si="268"/>
        <v>176.64840000000001</v>
      </c>
      <c r="O316" s="69">
        <f t="shared" si="268"/>
        <v>190.23840000000001</v>
      </c>
      <c r="P316" s="69">
        <f t="shared" si="268"/>
        <v>203.82840000000002</v>
      </c>
      <c r="Q316" s="69">
        <f t="shared" si="268"/>
        <v>217.41840000000002</v>
      </c>
      <c r="R316" s="69">
        <f t="shared" si="268"/>
        <v>231.00840000000002</v>
      </c>
      <c r="S316" s="69">
        <f t="shared" si="268"/>
        <v>244.59840000000003</v>
      </c>
      <c r="T316" s="69">
        <f t="shared" si="268"/>
        <v>258.1884</v>
      </c>
      <c r="U316" s="69">
        <f t="shared" si="268"/>
        <v>271.77839999999998</v>
      </c>
      <c r="V316" s="69">
        <f t="shared" si="268"/>
        <v>285.36839999999995</v>
      </c>
      <c r="W316" s="69">
        <f t="shared" si="268"/>
        <v>298.95839999999993</v>
      </c>
      <c r="X316" s="69">
        <f t="shared" si="268"/>
        <v>312.5483999999999</v>
      </c>
      <c r="Y316" s="69">
        <f t="shared" si="268"/>
        <v>326.13839999999988</v>
      </c>
      <c r="Z316" s="69">
        <f t="shared" si="268"/>
        <v>339.72839999999985</v>
      </c>
      <c r="AA316" s="69">
        <f t="shared" si="268"/>
        <v>353.31839999999983</v>
      </c>
      <c r="AB316" s="69">
        <f>(AA316+13.59)</f>
        <v>366.9083999999998</v>
      </c>
      <c r="AC316" s="69">
        <f t="shared" si="268"/>
        <v>380.49839999999978</v>
      </c>
      <c r="AD316" s="69">
        <f t="shared" si="268"/>
        <v>394.08839999999975</v>
      </c>
      <c r="AE316" s="69">
        <f t="shared" si="268"/>
        <v>407.67839999999973</v>
      </c>
      <c r="AF316" s="69">
        <f t="shared" si="268"/>
        <v>421.2683999999997</v>
      </c>
      <c r="AG316" s="69">
        <f>(AF316+13.59)</f>
        <v>434.85839999999968</v>
      </c>
      <c r="AH316" s="69">
        <f t="shared" si="268"/>
        <v>448.44839999999965</v>
      </c>
      <c r="AI316" s="69">
        <f t="shared" si="268"/>
        <v>462.03839999999963</v>
      </c>
      <c r="AJ316" s="69">
        <f>(AI316+13.59)</f>
        <v>475.6283999999996</v>
      </c>
      <c r="AK316" s="69">
        <f t="shared" si="268"/>
        <v>489.21839999999958</v>
      </c>
      <c r="AL316" s="69">
        <f t="shared" si="268"/>
        <v>502.80839999999955</v>
      </c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</row>
    <row r="317" spans="1:70" s="21" customFormat="1" ht="15.95" customHeight="1" outlineLevel="2" x14ac:dyDescent="0.3">
      <c r="A317" s="375">
        <v>9</v>
      </c>
      <c r="B317" s="376" t="s">
        <v>440</v>
      </c>
      <c r="C317" s="377" t="s">
        <v>753</v>
      </c>
      <c r="D317" s="155" t="s">
        <v>638</v>
      </c>
      <c r="E317" s="378"/>
      <c r="F317" s="379" t="s">
        <v>11</v>
      </c>
      <c r="G317" s="376" t="s">
        <v>30</v>
      </c>
      <c r="H317" s="155">
        <v>49.706000000000003</v>
      </c>
      <c r="I317" s="191">
        <v>1.2</v>
      </c>
      <c r="J317" s="380">
        <v>36</v>
      </c>
      <c r="K317" s="381">
        <f t="shared" si="238"/>
        <v>2147.2991999999999</v>
      </c>
      <c r="L317" s="380">
        <f>(K317+214.73)</f>
        <v>2362.0291999999999</v>
      </c>
      <c r="M317" s="380">
        <f t="shared" ref="M317:Y317" si="269">(L317+214.73)</f>
        <v>2576.7592</v>
      </c>
      <c r="N317" s="380">
        <f t="shared" si="269"/>
        <v>2791.4892</v>
      </c>
      <c r="O317" s="380">
        <f t="shared" si="269"/>
        <v>3006.2192</v>
      </c>
      <c r="P317" s="380">
        <f t="shared" si="269"/>
        <v>3220.9492</v>
      </c>
      <c r="Q317" s="380">
        <f>(P317+214.73)</f>
        <v>3435.6792</v>
      </c>
      <c r="R317" s="380">
        <f t="shared" si="269"/>
        <v>3650.4092000000001</v>
      </c>
      <c r="S317" s="380">
        <f t="shared" si="269"/>
        <v>3865.1392000000001</v>
      </c>
      <c r="T317" s="380">
        <f t="shared" si="269"/>
        <v>4079.8692000000001</v>
      </c>
      <c r="U317" s="380">
        <f>(T317+214.73)</f>
        <v>4294.5991999999997</v>
      </c>
      <c r="V317" s="380">
        <f t="shared" si="269"/>
        <v>4509.3291999999992</v>
      </c>
      <c r="W317" s="380">
        <f t="shared" si="269"/>
        <v>4724.0591999999988</v>
      </c>
      <c r="X317" s="380">
        <f t="shared" si="269"/>
        <v>4938.7891999999983</v>
      </c>
      <c r="Y317" s="380">
        <f t="shared" si="269"/>
        <v>5153.5191999999979</v>
      </c>
      <c r="Z317" s="382"/>
      <c r="AA317" s="382"/>
      <c r="AB317" s="382"/>
      <c r="AC317" s="382"/>
      <c r="AD317" s="382"/>
      <c r="AE317" s="382"/>
      <c r="AF317" s="382"/>
      <c r="AG317" s="382"/>
      <c r="AH317" s="382"/>
    </row>
    <row r="318" spans="1:70" s="365" customFormat="1" ht="15.95" customHeight="1" outlineLevel="2" x14ac:dyDescent="0.3">
      <c r="A318" s="347">
        <v>10</v>
      </c>
      <c r="B318" s="358"/>
      <c r="C318" s="326" t="s">
        <v>641</v>
      </c>
      <c r="D318" s="326" t="s">
        <v>41</v>
      </c>
      <c r="E318" s="342" t="s">
        <v>43</v>
      </c>
      <c r="F318" s="358" t="s">
        <v>43</v>
      </c>
      <c r="G318" s="358" t="s">
        <v>30</v>
      </c>
      <c r="H318" s="326">
        <v>142.488</v>
      </c>
      <c r="I318" s="323">
        <v>1.2</v>
      </c>
      <c r="J318" s="69">
        <v>36</v>
      </c>
      <c r="K318" s="381">
        <f t="shared" si="238"/>
        <v>6155.4816000000001</v>
      </c>
      <c r="L318" s="315"/>
      <c r="M318" s="315"/>
      <c r="N318" s="315"/>
      <c r="O318" s="315"/>
      <c r="P318" s="315"/>
      <c r="Q318" s="315"/>
      <c r="R318" s="315"/>
      <c r="S318" s="315"/>
      <c r="T318" s="315"/>
      <c r="U318" s="315"/>
      <c r="V318" s="315"/>
      <c r="W318" s="315"/>
      <c r="X318" s="315"/>
      <c r="Y318" s="315"/>
    </row>
    <row r="319" spans="1:70" s="96" customFormat="1" ht="15.95" customHeight="1" outlineLevel="1" x14ac:dyDescent="0.3">
      <c r="A319" s="359"/>
      <c r="B319" s="360" t="s">
        <v>802</v>
      </c>
      <c r="C319" s="361"/>
      <c r="D319" s="333"/>
      <c r="E319" s="362"/>
      <c r="F319" s="363"/>
      <c r="G319" s="99"/>
      <c r="H319" s="364">
        <f>SUBTOTAL(9,H309:H317)</f>
        <v>117.13400000000001</v>
      </c>
      <c r="I319" s="336"/>
      <c r="J319" s="338"/>
      <c r="K319" s="339"/>
      <c r="L319" s="338"/>
      <c r="M319" s="338"/>
      <c r="N319" s="340"/>
      <c r="O319" s="341"/>
      <c r="P319" s="341"/>
      <c r="Q319" s="341"/>
      <c r="R319" s="341"/>
      <c r="S319" s="341"/>
      <c r="T319" s="341"/>
      <c r="U319" s="341"/>
      <c r="V319" s="341"/>
      <c r="W319" s="341"/>
      <c r="X319" s="341"/>
      <c r="Y319" s="341"/>
      <c r="Z319" s="341"/>
      <c r="AA319" s="341"/>
      <c r="AB319" s="341"/>
      <c r="AC319" s="341"/>
      <c r="AD319" s="341"/>
      <c r="AE319" s="341"/>
      <c r="AF319" s="341"/>
      <c r="AG319" s="341"/>
      <c r="AH319" s="341"/>
    </row>
    <row r="320" spans="1:70" s="2" customFormat="1" ht="15.95" customHeight="1" outlineLevel="1" x14ac:dyDescent="0.3">
      <c r="A320" s="290"/>
      <c r="B320" s="51"/>
      <c r="C320" s="289"/>
      <c r="D320" s="290"/>
      <c r="E320" s="291"/>
      <c r="F320" s="287"/>
      <c r="G320" s="287"/>
      <c r="H320" s="131"/>
      <c r="I320" s="54"/>
      <c r="J320" s="68"/>
      <c r="K320" s="238"/>
      <c r="L320" s="68"/>
      <c r="M320" s="68"/>
      <c r="N320" s="1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</row>
    <row r="321" spans="1:96" s="4" customFormat="1" ht="15.95" customHeight="1" outlineLevel="1" x14ac:dyDescent="0.3">
      <c r="A321" s="290"/>
      <c r="B321" s="51"/>
      <c r="C321" s="111"/>
      <c r="D321" s="290"/>
      <c r="E321" s="291"/>
      <c r="F321" s="287"/>
      <c r="G321" s="287"/>
      <c r="H321" s="290"/>
      <c r="I321" s="54"/>
      <c r="J321" s="68"/>
      <c r="K321" s="238"/>
      <c r="L321" s="68"/>
      <c r="M321" s="68"/>
      <c r="N321" s="1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</row>
    <row r="322" spans="1:96" ht="15.95" customHeight="1" outlineLevel="1" x14ac:dyDescent="0.3">
      <c r="A322" s="290"/>
      <c r="B322" s="287"/>
      <c r="C322" s="109"/>
      <c r="D322" s="290"/>
      <c r="E322" s="291"/>
      <c r="F322" s="287"/>
      <c r="G322" s="287"/>
      <c r="H322" s="290"/>
      <c r="I322" s="54"/>
      <c r="J322" s="68"/>
      <c r="K322" s="238"/>
    </row>
    <row r="323" spans="1:96" s="15" customFormat="1" ht="15.95" customHeight="1" outlineLevel="2" x14ac:dyDescent="0.3">
      <c r="A323" s="32">
        <v>1</v>
      </c>
      <c r="B323" s="287" t="s">
        <v>439</v>
      </c>
      <c r="C323" s="46" t="s">
        <v>386</v>
      </c>
      <c r="D323" s="290" t="s">
        <v>10</v>
      </c>
      <c r="E323" s="44" t="s">
        <v>11</v>
      </c>
      <c r="F323" s="62" t="s">
        <v>11</v>
      </c>
      <c r="G323" s="45" t="s">
        <v>30</v>
      </c>
      <c r="H323" s="46">
        <v>1.242</v>
      </c>
      <c r="I323" s="62">
        <v>1.2</v>
      </c>
      <c r="J323" s="69">
        <v>36</v>
      </c>
      <c r="K323" s="238">
        <f t="shared" si="238"/>
        <v>53.654399999999995</v>
      </c>
      <c r="L323" s="69">
        <f>(K323+5.37)</f>
        <v>59.024399999999993</v>
      </c>
      <c r="M323" s="69">
        <f t="shared" ref="M323:Y323" si="270">(L323+5.37)</f>
        <v>64.39439999999999</v>
      </c>
      <c r="N323" s="69">
        <f t="shared" si="270"/>
        <v>69.764399999999995</v>
      </c>
      <c r="O323" s="69">
        <f t="shared" si="270"/>
        <v>75.134399999999999</v>
      </c>
      <c r="P323" s="69">
        <f t="shared" si="270"/>
        <v>80.504400000000004</v>
      </c>
      <c r="Q323" s="69">
        <f t="shared" si="270"/>
        <v>85.874400000000009</v>
      </c>
      <c r="R323" s="69">
        <f t="shared" si="270"/>
        <v>91.244400000000013</v>
      </c>
      <c r="S323" s="69">
        <f t="shared" si="270"/>
        <v>96.614400000000018</v>
      </c>
      <c r="T323" s="69">
        <f t="shared" si="270"/>
        <v>101.98440000000002</v>
      </c>
      <c r="U323" s="69">
        <f t="shared" si="270"/>
        <v>107.35440000000003</v>
      </c>
      <c r="V323" s="69">
        <f t="shared" si="270"/>
        <v>112.72440000000003</v>
      </c>
      <c r="W323" s="69">
        <f t="shared" si="270"/>
        <v>118.09440000000004</v>
      </c>
      <c r="X323" s="69">
        <f t="shared" si="270"/>
        <v>123.46440000000004</v>
      </c>
      <c r="Y323" s="69">
        <f t="shared" si="270"/>
        <v>128.83440000000004</v>
      </c>
      <c r="Z323" s="69"/>
      <c r="AA323" s="69"/>
      <c r="AB323" s="69"/>
      <c r="AC323" s="69"/>
      <c r="AD323" s="69"/>
      <c r="AE323" s="69"/>
      <c r="AF323" s="69"/>
      <c r="AG323" s="69"/>
      <c r="AH323" s="69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</row>
    <row r="324" spans="1:96" s="2" customFormat="1" ht="15.95" customHeight="1" outlineLevel="2" x14ac:dyDescent="0.3">
      <c r="A324" s="32">
        <v>2</v>
      </c>
      <c r="B324" s="287" t="s">
        <v>439</v>
      </c>
      <c r="C324" s="46" t="s">
        <v>387</v>
      </c>
      <c r="D324" s="290" t="s">
        <v>10</v>
      </c>
      <c r="E324" s="44" t="s">
        <v>19</v>
      </c>
      <c r="F324" s="62" t="s">
        <v>19</v>
      </c>
      <c r="G324" s="43" t="s">
        <v>30</v>
      </c>
      <c r="H324" s="46">
        <v>1.2909999999999999</v>
      </c>
      <c r="I324" s="220">
        <v>0.7</v>
      </c>
      <c r="J324" s="69">
        <v>36</v>
      </c>
      <c r="K324" s="238">
        <f t="shared" si="238"/>
        <v>32.533199999999994</v>
      </c>
      <c r="L324" s="69">
        <f>(K324+3.25)</f>
        <v>35.783199999999994</v>
      </c>
      <c r="M324" s="69">
        <f t="shared" ref="M324:AG324" si="271">(L324+3.25)</f>
        <v>39.033199999999994</v>
      </c>
      <c r="N324" s="69">
        <f t="shared" si="271"/>
        <v>42.283199999999994</v>
      </c>
      <c r="O324" s="69">
        <f t="shared" si="271"/>
        <v>45.533199999999994</v>
      </c>
      <c r="P324" s="69">
        <f t="shared" si="271"/>
        <v>48.783199999999994</v>
      </c>
      <c r="Q324" s="69">
        <f t="shared" si="271"/>
        <v>52.033199999999994</v>
      </c>
      <c r="R324" s="69">
        <f t="shared" si="271"/>
        <v>55.283199999999994</v>
      </c>
      <c r="S324" s="69">
        <f t="shared" si="271"/>
        <v>58.533199999999994</v>
      </c>
      <c r="T324" s="69">
        <f t="shared" si="271"/>
        <v>61.783199999999994</v>
      </c>
      <c r="U324" s="69">
        <f t="shared" si="271"/>
        <v>65.033199999999994</v>
      </c>
      <c r="V324" s="69">
        <f t="shared" si="271"/>
        <v>68.283199999999994</v>
      </c>
      <c r="W324" s="69">
        <f t="shared" si="271"/>
        <v>71.533199999999994</v>
      </c>
      <c r="X324" s="69">
        <f t="shared" si="271"/>
        <v>74.783199999999994</v>
      </c>
      <c r="Y324" s="69">
        <f t="shared" si="271"/>
        <v>78.033199999999994</v>
      </c>
      <c r="Z324" s="69">
        <f>(Y324+3.25)</f>
        <v>81.283199999999994</v>
      </c>
      <c r="AA324" s="69">
        <f t="shared" si="271"/>
        <v>84.533199999999994</v>
      </c>
      <c r="AB324" s="69">
        <f t="shared" si="271"/>
        <v>87.783199999999994</v>
      </c>
      <c r="AC324" s="69">
        <f t="shared" si="271"/>
        <v>91.033199999999994</v>
      </c>
      <c r="AD324" s="69">
        <f>(AC324+3.25)</f>
        <v>94.283199999999994</v>
      </c>
      <c r="AE324" s="69">
        <f t="shared" si="271"/>
        <v>97.533199999999994</v>
      </c>
      <c r="AF324" s="69">
        <f>(AE324+3.25)</f>
        <v>100.78319999999999</v>
      </c>
      <c r="AG324" s="69">
        <f t="shared" si="271"/>
        <v>104.03319999999999</v>
      </c>
      <c r="AH324" s="69"/>
      <c r="AI324" s="69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</row>
    <row r="325" spans="1:96" s="2" customFormat="1" ht="15.95" customHeight="1" outlineLevel="2" x14ac:dyDescent="0.3">
      <c r="A325" s="32">
        <v>3</v>
      </c>
      <c r="B325" s="161" t="s">
        <v>439</v>
      </c>
      <c r="C325" s="32" t="s">
        <v>579</v>
      </c>
      <c r="D325" s="157" t="s">
        <v>10</v>
      </c>
      <c r="E325" s="49" t="s">
        <v>19</v>
      </c>
      <c r="F325" s="42" t="s">
        <v>19</v>
      </c>
      <c r="G325" s="156" t="s">
        <v>30</v>
      </c>
      <c r="H325" s="32">
        <v>5.7530000000000001</v>
      </c>
      <c r="I325" s="220">
        <v>0.7</v>
      </c>
      <c r="J325" s="69">
        <v>36</v>
      </c>
      <c r="K325" s="238">
        <f t="shared" si="238"/>
        <v>144.97559999999999</v>
      </c>
      <c r="L325" s="69">
        <f>(K325+14.5)</f>
        <v>159.47559999999999</v>
      </c>
      <c r="M325" s="69">
        <f t="shared" ref="M325:AF325" si="272">(L325+14.5)</f>
        <v>173.97559999999999</v>
      </c>
      <c r="N325" s="69">
        <f t="shared" si="272"/>
        <v>188.47559999999999</v>
      </c>
      <c r="O325" s="69">
        <f t="shared" si="272"/>
        <v>202.97559999999999</v>
      </c>
      <c r="P325" s="69">
        <f t="shared" si="272"/>
        <v>217.47559999999999</v>
      </c>
      <c r="Q325" s="69">
        <f t="shared" si="272"/>
        <v>231.97559999999999</v>
      </c>
      <c r="R325" s="69">
        <f t="shared" si="272"/>
        <v>246.47559999999999</v>
      </c>
      <c r="S325" s="69">
        <f t="shared" si="272"/>
        <v>260.97559999999999</v>
      </c>
      <c r="T325" s="69">
        <f t="shared" si="272"/>
        <v>275.47559999999999</v>
      </c>
      <c r="U325" s="69">
        <f t="shared" si="272"/>
        <v>289.97559999999999</v>
      </c>
      <c r="V325" s="69">
        <f t="shared" si="272"/>
        <v>304.47559999999999</v>
      </c>
      <c r="W325" s="69">
        <f t="shared" si="272"/>
        <v>318.97559999999999</v>
      </c>
      <c r="X325" s="69">
        <f t="shared" si="272"/>
        <v>333.47559999999999</v>
      </c>
      <c r="Y325" s="69">
        <f t="shared" si="272"/>
        <v>347.97559999999999</v>
      </c>
      <c r="Z325" s="69">
        <f t="shared" si="272"/>
        <v>362.47559999999999</v>
      </c>
      <c r="AA325" s="69">
        <f t="shared" si="272"/>
        <v>376.97559999999999</v>
      </c>
      <c r="AB325" s="69">
        <f t="shared" si="272"/>
        <v>391.47559999999999</v>
      </c>
      <c r="AC325" s="69">
        <f t="shared" si="272"/>
        <v>405.97559999999999</v>
      </c>
      <c r="AD325" s="69">
        <f t="shared" si="272"/>
        <v>420.47559999999999</v>
      </c>
      <c r="AE325" s="69">
        <f t="shared" si="272"/>
        <v>434.97559999999999</v>
      </c>
      <c r="AF325" s="69">
        <f t="shared" si="272"/>
        <v>449.47559999999999</v>
      </c>
      <c r="AG325" s="69">
        <f>(AF325+14.5)</f>
        <v>463.97559999999999</v>
      </c>
      <c r="AH325" s="69">
        <f>(AG325+14.5)</f>
        <v>478.47559999999999</v>
      </c>
      <c r="AI325" s="69">
        <f t="shared" ref="AI325:AQ325" si="273">(AH325+14.5)</f>
        <v>492.97559999999999</v>
      </c>
      <c r="AJ325" s="69">
        <f t="shared" si="273"/>
        <v>507.47559999999999</v>
      </c>
      <c r="AK325" s="69">
        <f t="shared" si="273"/>
        <v>521.97559999999999</v>
      </c>
      <c r="AL325" s="69">
        <f t="shared" si="273"/>
        <v>536.47559999999999</v>
      </c>
      <c r="AM325" s="69">
        <f t="shared" si="273"/>
        <v>550.97559999999999</v>
      </c>
      <c r="AN325" s="69">
        <f t="shared" si="273"/>
        <v>565.47559999999999</v>
      </c>
      <c r="AO325" s="69">
        <f t="shared" si="273"/>
        <v>579.97559999999999</v>
      </c>
      <c r="AP325" s="69">
        <f t="shared" si="273"/>
        <v>594.47559999999999</v>
      </c>
      <c r="AQ325" s="69">
        <f t="shared" si="273"/>
        <v>608.97559999999999</v>
      </c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</row>
    <row r="326" spans="1:96" s="96" customFormat="1" ht="15.95" customHeight="1" outlineLevel="1" x14ac:dyDescent="0.3">
      <c r="A326" s="32"/>
      <c r="B326" s="206" t="s">
        <v>802</v>
      </c>
      <c r="C326" s="32"/>
      <c r="D326" s="157"/>
      <c r="E326" s="49"/>
      <c r="F326" s="42"/>
      <c r="G326" s="209"/>
      <c r="H326" s="94">
        <f>SUBTOTAL(9,H323:H325)</f>
        <v>8.2859999999999996</v>
      </c>
      <c r="I326" s="62"/>
      <c r="J326" s="68"/>
      <c r="K326" s="238"/>
      <c r="L326" s="68"/>
      <c r="M326" s="68"/>
      <c r="N326" s="1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</row>
    <row r="327" spans="1:96" s="2" customFormat="1" ht="15.95" customHeight="1" outlineLevel="1" x14ac:dyDescent="0.3">
      <c r="A327" s="32"/>
      <c r="B327" s="38"/>
      <c r="C327" s="32"/>
      <c r="D327" s="32"/>
      <c r="E327" s="49"/>
      <c r="F327" s="55"/>
      <c r="G327" s="45"/>
      <c r="H327" s="133"/>
      <c r="I327" s="55"/>
      <c r="J327" s="68"/>
      <c r="K327" s="238"/>
      <c r="L327" s="68"/>
      <c r="M327" s="68"/>
      <c r="N327" s="1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</row>
    <row r="328" spans="1:96" s="15" customFormat="1" ht="15.95" customHeight="1" outlineLevel="1" x14ac:dyDescent="0.3">
      <c r="A328" s="46"/>
      <c r="B328" s="51"/>
      <c r="C328" s="46"/>
      <c r="D328" s="290"/>
      <c r="E328" s="44"/>
      <c r="F328" s="62"/>
      <c r="G328" s="45"/>
      <c r="H328" s="46"/>
      <c r="I328" s="62"/>
      <c r="J328" s="68"/>
      <c r="K328" s="238"/>
      <c r="L328" s="68"/>
      <c r="M328" s="68"/>
      <c r="N328" s="1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</row>
    <row r="329" spans="1:96" s="3" customFormat="1" ht="15.95" customHeight="1" outlineLevel="1" x14ac:dyDescent="0.3">
      <c r="A329" s="46"/>
      <c r="B329" s="43"/>
      <c r="C329" s="46"/>
      <c r="D329" s="290"/>
      <c r="E329" s="44"/>
      <c r="F329" s="62"/>
      <c r="G329" s="45"/>
      <c r="H329" s="46"/>
      <c r="I329" s="62"/>
      <c r="J329" s="68"/>
      <c r="K329" s="238"/>
      <c r="L329" s="68"/>
      <c r="M329" s="68"/>
      <c r="N329" s="1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</row>
    <row r="330" spans="1:96" s="3" customFormat="1" ht="15.95" customHeight="1" outlineLevel="1" x14ac:dyDescent="0.3">
      <c r="A330" s="46"/>
      <c r="B330" s="43"/>
      <c r="C330" s="46"/>
      <c r="D330" s="290"/>
      <c r="E330" s="44"/>
      <c r="F330" s="62"/>
      <c r="G330" s="45"/>
      <c r="H330" s="46"/>
      <c r="I330" s="62"/>
      <c r="J330" s="68"/>
      <c r="K330" s="238"/>
      <c r="L330" s="68"/>
      <c r="M330" s="68"/>
      <c r="N330" s="1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</row>
    <row r="331" spans="1:96" s="4" customFormat="1" ht="15.95" customHeight="1" outlineLevel="2" x14ac:dyDescent="0.3">
      <c r="A331" s="290">
        <v>1</v>
      </c>
      <c r="B331" s="287" t="s">
        <v>438</v>
      </c>
      <c r="C331" s="29" t="s">
        <v>466</v>
      </c>
      <c r="D331" s="32" t="s">
        <v>49</v>
      </c>
      <c r="E331" s="33" t="s">
        <v>29</v>
      </c>
      <c r="F331" s="288" t="s">
        <v>43</v>
      </c>
      <c r="G331" s="288" t="s">
        <v>50</v>
      </c>
      <c r="H331" s="32">
        <v>10.601000000000001</v>
      </c>
      <c r="I331" s="55">
        <v>1.2</v>
      </c>
      <c r="J331" s="69">
        <v>15</v>
      </c>
      <c r="K331" s="238">
        <f t="shared" ref="K331:K384" si="274">(H331*I331*J331)</f>
        <v>190.81800000000001</v>
      </c>
      <c r="L331" s="69">
        <f>(K331+19.08)</f>
        <v>209.89800000000002</v>
      </c>
      <c r="M331" s="69">
        <f t="shared" ref="M331:BB331" si="275">(L331+19.08)</f>
        <v>228.97800000000001</v>
      </c>
      <c r="N331" s="69">
        <f t="shared" si="275"/>
        <v>248.05799999999999</v>
      </c>
      <c r="O331" s="69">
        <f t="shared" si="275"/>
        <v>267.13799999999998</v>
      </c>
      <c r="P331" s="69">
        <f t="shared" si="275"/>
        <v>286.21799999999996</v>
      </c>
      <c r="Q331" s="69">
        <f t="shared" si="275"/>
        <v>305.29799999999994</v>
      </c>
      <c r="R331" s="69">
        <f t="shared" si="275"/>
        <v>324.37799999999993</v>
      </c>
      <c r="S331" s="69">
        <f t="shared" si="275"/>
        <v>343.45799999999991</v>
      </c>
      <c r="T331" s="69">
        <f t="shared" si="275"/>
        <v>362.5379999999999</v>
      </c>
      <c r="U331" s="69">
        <f t="shared" si="275"/>
        <v>381.61799999999988</v>
      </c>
      <c r="V331" s="69">
        <f t="shared" si="275"/>
        <v>400.69799999999987</v>
      </c>
      <c r="W331" s="69">
        <f t="shared" si="275"/>
        <v>419.77799999999985</v>
      </c>
      <c r="X331" s="69">
        <f t="shared" si="275"/>
        <v>438.85799999999983</v>
      </c>
      <c r="Y331" s="69">
        <f t="shared" si="275"/>
        <v>457.93799999999982</v>
      </c>
      <c r="Z331" s="69">
        <f t="shared" si="275"/>
        <v>477.0179999999998</v>
      </c>
      <c r="AA331" s="69">
        <f t="shared" si="275"/>
        <v>496.09799999999979</v>
      </c>
      <c r="AB331" s="69">
        <f t="shared" si="275"/>
        <v>515.17799999999977</v>
      </c>
      <c r="AC331" s="69">
        <f t="shared" si="275"/>
        <v>534.25799999999981</v>
      </c>
      <c r="AD331" s="69">
        <f t="shared" si="275"/>
        <v>553.33799999999985</v>
      </c>
      <c r="AE331" s="69">
        <f t="shared" si="275"/>
        <v>572.41799999999989</v>
      </c>
      <c r="AF331" s="69">
        <f t="shared" si="275"/>
        <v>591.49799999999993</v>
      </c>
      <c r="AG331" s="69">
        <f t="shared" si="275"/>
        <v>610.57799999999997</v>
      </c>
      <c r="AH331" s="69">
        <f t="shared" si="275"/>
        <v>629.65800000000002</v>
      </c>
      <c r="AI331" s="69">
        <f t="shared" si="275"/>
        <v>648.73800000000006</v>
      </c>
      <c r="AJ331" s="69">
        <f t="shared" si="275"/>
        <v>667.8180000000001</v>
      </c>
      <c r="AK331" s="69">
        <f t="shared" si="275"/>
        <v>686.89800000000014</v>
      </c>
      <c r="AL331" s="69">
        <f t="shared" si="275"/>
        <v>705.97800000000018</v>
      </c>
      <c r="AM331" s="69">
        <f t="shared" si="275"/>
        <v>725.05800000000022</v>
      </c>
      <c r="AN331" s="69">
        <f t="shared" si="275"/>
        <v>744.13800000000026</v>
      </c>
      <c r="AO331" s="69">
        <f t="shared" si="275"/>
        <v>763.2180000000003</v>
      </c>
      <c r="AP331" s="69">
        <f t="shared" si="275"/>
        <v>782.29800000000034</v>
      </c>
      <c r="AQ331" s="69">
        <f t="shared" si="275"/>
        <v>801.37800000000038</v>
      </c>
      <c r="AR331" s="69">
        <f t="shared" si="275"/>
        <v>820.45800000000042</v>
      </c>
      <c r="AS331" s="69">
        <f t="shared" si="275"/>
        <v>839.53800000000047</v>
      </c>
      <c r="AT331" s="69">
        <f t="shared" si="275"/>
        <v>858.61800000000051</v>
      </c>
      <c r="AU331" s="69">
        <f t="shared" si="275"/>
        <v>877.69800000000055</v>
      </c>
      <c r="AV331" s="69">
        <f t="shared" si="275"/>
        <v>896.77800000000059</v>
      </c>
      <c r="AW331" s="69">
        <f t="shared" si="275"/>
        <v>915.85800000000063</v>
      </c>
      <c r="AX331" s="69">
        <f t="shared" si="275"/>
        <v>934.93800000000067</v>
      </c>
      <c r="AY331" s="69">
        <f t="shared" si="275"/>
        <v>954.01800000000071</v>
      </c>
      <c r="AZ331" s="69">
        <f t="shared" si="275"/>
        <v>973.09800000000075</v>
      </c>
      <c r="BA331" s="69">
        <f t="shared" si="275"/>
        <v>992.17800000000079</v>
      </c>
      <c r="BB331" s="69">
        <f t="shared" si="275"/>
        <v>1011.2580000000008</v>
      </c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</row>
    <row r="332" spans="1:96" s="4" customFormat="1" ht="15.95" customHeight="1" outlineLevel="2" x14ac:dyDescent="0.3">
      <c r="A332" s="290">
        <v>2</v>
      </c>
      <c r="B332" s="287" t="s">
        <v>438</v>
      </c>
      <c r="C332" s="32" t="s">
        <v>467</v>
      </c>
      <c r="D332" s="32" t="s">
        <v>462</v>
      </c>
      <c r="E332" s="44" t="s">
        <v>23</v>
      </c>
      <c r="F332" s="42" t="s">
        <v>23</v>
      </c>
      <c r="G332" s="43" t="s">
        <v>30</v>
      </c>
      <c r="H332" s="46">
        <v>3.911</v>
      </c>
      <c r="I332" s="220">
        <v>0.7</v>
      </c>
      <c r="J332" s="69">
        <v>15</v>
      </c>
      <c r="K332" s="238">
        <f t="shared" si="274"/>
        <v>41.0655</v>
      </c>
      <c r="L332" s="69">
        <f>(K332+4.11)</f>
        <v>45.1755</v>
      </c>
      <c r="M332" s="69">
        <f t="shared" ref="M332:BX332" si="276">(L332+4.11)</f>
        <v>49.285499999999999</v>
      </c>
      <c r="N332" s="69">
        <f t="shared" si="276"/>
        <v>53.395499999999998</v>
      </c>
      <c r="O332" s="69">
        <f t="shared" si="276"/>
        <v>57.505499999999998</v>
      </c>
      <c r="P332" s="69">
        <f t="shared" si="276"/>
        <v>61.615499999999997</v>
      </c>
      <c r="Q332" s="69">
        <f t="shared" si="276"/>
        <v>65.725499999999997</v>
      </c>
      <c r="R332" s="69">
        <f t="shared" si="276"/>
        <v>69.835499999999996</v>
      </c>
      <c r="S332" s="69">
        <f t="shared" si="276"/>
        <v>73.945499999999996</v>
      </c>
      <c r="T332" s="69">
        <f t="shared" si="276"/>
        <v>78.055499999999995</v>
      </c>
      <c r="U332" s="69">
        <f t="shared" si="276"/>
        <v>82.165499999999994</v>
      </c>
      <c r="V332" s="69">
        <f t="shared" si="276"/>
        <v>86.275499999999994</v>
      </c>
      <c r="W332" s="69">
        <f t="shared" si="276"/>
        <v>90.385499999999993</v>
      </c>
      <c r="X332" s="69">
        <f t="shared" si="276"/>
        <v>94.495499999999993</v>
      </c>
      <c r="Y332" s="69">
        <f t="shared" si="276"/>
        <v>98.605499999999992</v>
      </c>
      <c r="Z332" s="69">
        <f t="shared" si="276"/>
        <v>102.71549999999999</v>
      </c>
      <c r="AA332" s="69">
        <f t="shared" si="276"/>
        <v>106.82549999999999</v>
      </c>
      <c r="AB332" s="69">
        <f t="shared" si="276"/>
        <v>110.93549999999999</v>
      </c>
      <c r="AC332" s="69">
        <f t="shared" si="276"/>
        <v>115.04549999999999</v>
      </c>
      <c r="AD332" s="69">
        <f t="shared" si="276"/>
        <v>119.15549999999999</v>
      </c>
      <c r="AE332" s="69">
        <f t="shared" si="276"/>
        <v>123.26549999999999</v>
      </c>
      <c r="AF332" s="69">
        <f t="shared" si="276"/>
        <v>127.37549999999999</v>
      </c>
      <c r="AG332" s="69">
        <f t="shared" si="276"/>
        <v>131.4855</v>
      </c>
      <c r="AH332" s="69">
        <f t="shared" si="276"/>
        <v>135.59550000000002</v>
      </c>
      <c r="AI332" s="69">
        <f t="shared" si="276"/>
        <v>139.70550000000003</v>
      </c>
      <c r="AJ332" s="69">
        <f t="shared" si="276"/>
        <v>143.81550000000004</v>
      </c>
      <c r="AK332" s="69">
        <f t="shared" si="276"/>
        <v>147.92550000000006</v>
      </c>
      <c r="AL332" s="69">
        <f t="shared" si="276"/>
        <v>152.03550000000007</v>
      </c>
      <c r="AM332" s="69">
        <f t="shared" si="276"/>
        <v>156.14550000000008</v>
      </c>
      <c r="AN332" s="69">
        <f t="shared" si="276"/>
        <v>160.2555000000001</v>
      </c>
      <c r="AO332" s="69">
        <f t="shared" si="276"/>
        <v>164.36550000000011</v>
      </c>
      <c r="AP332" s="69">
        <f t="shared" si="276"/>
        <v>168.47550000000012</v>
      </c>
      <c r="AQ332" s="69">
        <f t="shared" si="276"/>
        <v>172.58550000000014</v>
      </c>
      <c r="AR332" s="69">
        <f t="shared" si="276"/>
        <v>176.69550000000015</v>
      </c>
      <c r="AS332" s="69">
        <f t="shared" si="276"/>
        <v>180.80550000000017</v>
      </c>
      <c r="AT332" s="69">
        <f t="shared" si="276"/>
        <v>184.91550000000018</v>
      </c>
      <c r="AU332" s="69">
        <f t="shared" si="276"/>
        <v>189.02550000000019</v>
      </c>
      <c r="AV332" s="69">
        <f t="shared" si="276"/>
        <v>193.13550000000021</v>
      </c>
      <c r="AW332" s="69">
        <f t="shared" si="276"/>
        <v>197.24550000000022</v>
      </c>
      <c r="AX332" s="69">
        <f t="shared" si="276"/>
        <v>201.35550000000023</v>
      </c>
      <c r="AY332" s="69">
        <f t="shared" si="276"/>
        <v>205.46550000000025</v>
      </c>
      <c r="AZ332" s="69">
        <f t="shared" si="276"/>
        <v>209.57550000000026</v>
      </c>
      <c r="BA332" s="69">
        <f t="shared" si="276"/>
        <v>213.68550000000027</v>
      </c>
      <c r="BB332" s="69">
        <f t="shared" si="276"/>
        <v>217.79550000000029</v>
      </c>
      <c r="BC332" s="69">
        <f t="shared" si="276"/>
        <v>221.9055000000003</v>
      </c>
      <c r="BD332" s="69">
        <f t="shared" si="276"/>
        <v>226.01550000000032</v>
      </c>
      <c r="BE332" s="69">
        <f t="shared" si="276"/>
        <v>230.12550000000033</v>
      </c>
      <c r="BF332" s="69">
        <f t="shared" si="276"/>
        <v>234.23550000000034</v>
      </c>
      <c r="BG332" s="69">
        <f t="shared" si="276"/>
        <v>238.34550000000036</v>
      </c>
      <c r="BH332" s="69">
        <f t="shared" si="276"/>
        <v>242.45550000000037</v>
      </c>
      <c r="BI332" s="69">
        <f t="shared" si="276"/>
        <v>246.56550000000038</v>
      </c>
      <c r="BJ332" s="69">
        <f t="shared" si="276"/>
        <v>250.6755000000004</v>
      </c>
      <c r="BK332" s="69">
        <f t="shared" si="276"/>
        <v>254.78550000000041</v>
      </c>
      <c r="BL332" s="69">
        <f t="shared" si="276"/>
        <v>258.89550000000042</v>
      </c>
      <c r="BM332" s="69">
        <f t="shared" si="276"/>
        <v>263.00550000000044</v>
      </c>
      <c r="BN332" s="69">
        <f t="shared" si="276"/>
        <v>267.11550000000045</v>
      </c>
      <c r="BO332" s="69">
        <f t="shared" si="276"/>
        <v>271.22550000000047</v>
      </c>
      <c r="BP332" s="69">
        <f t="shared" si="276"/>
        <v>275.33550000000048</v>
      </c>
      <c r="BQ332" s="69">
        <f t="shared" si="276"/>
        <v>279.44550000000049</v>
      </c>
      <c r="BR332" s="69">
        <f t="shared" si="276"/>
        <v>283.55550000000051</v>
      </c>
      <c r="BS332" s="69">
        <f t="shared" si="276"/>
        <v>287.66550000000052</v>
      </c>
      <c r="BT332" s="69">
        <f t="shared" si="276"/>
        <v>291.77550000000053</v>
      </c>
      <c r="BU332" s="69">
        <f t="shared" si="276"/>
        <v>295.88550000000055</v>
      </c>
      <c r="BV332" s="69">
        <f t="shared" si="276"/>
        <v>299.99550000000056</v>
      </c>
      <c r="BW332" s="69">
        <f t="shared" si="276"/>
        <v>304.10550000000057</v>
      </c>
      <c r="BX332" s="69">
        <f t="shared" si="276"/>
        <v>308.21550000000059</v>
      </c>
      <c r="BY332" s="69">
        <f t="shared" ref="BY332:CR332" si="277">(BX332+4.11)</f>
        <v>312.3255000000006</v>
      </c>
      <c r="BZ332" s="69">
        <f t="shared" si="277"/>
        <v>316.43550000000062</v>
      </c>
      <c r="CA332" s="69">
        <f t="shared" si="277"/>
        <v>320.54550000000063</v>
      </c>
      <c r="CB332" s="69">
        <f t="shared" si="277"/>
        <v>324.65550000000064</v>
      </c>
      <c r="CC332" s="69">
        <f t="shared" si="277"/>
        <v>328.76550000000066</v>
      </c>
      <c r="CD332" s="69">
        <f t="shared" si="277"/>
        <v>332.87550000000067</v>
      </c>
      <c r="CE332" s="69">
        <f t="shared" si="277"/>
        <v>336.98550000000068</v>
      </c>
      <c r="CF332" s="69">
        <f t="shared" si="277"/>
        <v>341.0955000000007</v>
      </c>
      <c r="CG332" s="69">
        <f t="shared" si="277"/>
        <v>345.20550000000071</v>
      </c>
      <c r="CH332" s="69">
        <f t="shared" si="277"/>
        <v>349.31550000000072</v>
      </c>
      <c r="CI332" s="69">
        <f t="shared" si="277"/>
        <v>353.42550000000074</v>
      </c>
      <c r="CJ332" s="69">
        <f t="shared" si="277"/>
        <v>357.53550000000075</v>
      </c>
      <c r="CK332" s="69">
        <f t="shared" si="277"/>
        <v>361.64550000000077</v>
      </c>
      <c r="CL332" s="69">
        <f t="shared" si="277"/>
        <v>365.75550000000078</v>
      </c>
      <c r="CM332" s="69">
        <f t="shared" si="277"/>
        <v>369.86550000000079</v>
      </c>
      <c r="CN332" s="69">
        <f t="shared" si="277"/>
        <v>373.97550000000081</v>
      </c>
      <c r="CO332" s="69">
        <f t="shared" si="277"/>
        <v>378.08550000000082</v>
      </c>
      <c r="CP332" s="69">
        <f t="shared" si="277"/>
        <v>382.19550000000083</v>
      </c>
      <c r="CQ332" s="69">
        <f t="shared" si="277"/>
        <v>386.30550000000085</v>
      </c>
      <c r="CR332" s="69">
        <f t="shared" si="277"/>
        <v>390.41550000000086</v>
      </c>
    </row>
    <row r="333" spans="1:96" s="15" customFormat="1" ht="15.95" customHeight="1" outlineLevel="2" x14ac:dyDescent="0.3">
      <c r="A333" s="290">
        <v>3</v>
      </c>
      <c r="B333" s="287" t="s">
        <v>438</v>
      </c>
      <c r="C333" s="112" t="s">
        <v>469</v>
      </c>
      <c r="D333" s="32" t="s">
        <v>463</v>
      </c>
      <c r="E333" s="44" t="s">
        <v>43</v>
      </c>
      <c r="F333" s="42" t="s">
        <v>43</v>
      </c>
      <c r="G333" s="45" t="s">
        <v>30</v>
      </c>
      <c r="H333" s="46">
        <v>1.006</v>
      </c>
      <c r="I333" s="220">
        <v>0.7</v>
      </c>
      <c r="J333" s="69">
        <v>15</v>
      </c>
      <c r="K333" s="238">
        <f t="shared" si="274"/>
        <v>10.562999999999999</v>
      </c>
      <c r="L333" s="69">
        <f>(K333+1.06)</f>
        <v>11.622999999999999</v>
      </c>
      <c r="M333" s="69">
        <f t="shared" ref="M333:BL333" si="278">(L333+1.06)</f>
        <v>12.683</v>
      </c>
      <c r="N333" s="69">
        <f t="shared" si="278"/>
        <v>13.743</v>
      </c>
      <c r="O333" s="69">
        <f t="shared" si="278"/>
        <v>14.803000000000001</v>
      </c>
      <c r="P333" s="69">
        <f t="shared" si="278"/>
        <v>15.863000000000001</v>
      </c>
      <c r="Q333" s="69">
        <f t="shared" si="278"/>
        <v>16.923000000000002</v>
      </c>
      <c r="R333" s="69">
        <f t="shared" si="278"/>
        <v>17.983000000000001</v>
      </c>
      <c r="S333" s="69">
        <f t="shared" si="278"/>
        <v>19.042999999999999</v>
      </c>
      <c r="T333" s="69">
        <f t="shared" si="278"/>
        <v>20.102999999999998</v>
      </c>
      <c r="U333" s="69">
        <f t="shared" si="278"/>
        <v>21.162999999999997</v>
      </c>
      <c r="V333" s="69">
        <f t="shared" si="278"/>
        <v>22.222999999999995</v>
      </c>
      <c r="W333" s="69">
        <f t="shared" si="278"/>
        <v>23.282999999999994</v>
      </c>
      <c r="X333" s="69">
        <f t="shared" si="278"/>
        <v>24.342999999999993</v>
      </c>
      <c r="Y333" s="69">
        <f t="shared" si="278"/>
        <v>25.402999999999992</v>
      </c>
      <c r="Z333" s="69">
        <f t="shared" si="278"/>
        <v>26.46299999999999</v>
      </c>
      <c r="AA333" s="69">
        <f t="shared" si="278"/>
        <v>27.522999999999989</v>
      </c>
      <c r="AB333" s="69">
        <f t="shared" si="278"/>
        <v>28.582999999999988</v>
      </c>
      <c r="AC333" s="69">
        <f t="shared" si="278"/>
        <v>29.642999999999986</v>
      </c>
      <c r="AD333" s="69">
        <f t="shared" si="278"/>
        <v>30.702999999999985</v>
      </c>
      <c r="AE333" s="69">
        <f t="shared" si="278"/>
        <v>31.762999999999984</v>
      </c>
      <c r="AF333" s="69">
        <f t="shared" si="278"/>
        <v>32.822999999999986</v>
      </c>
      <c r="AG333" s="69">
        <f t="shared" si="278"/>
        <v>33.882999999999988</v>
      </c>
      <c r="AH333" s="69">
        <f t="shared" si="278"/>
        <v>34.942999999999991</v>
      </c>
      <c r="AI333" s="69">
        <f t="shared" si="278"/>
        <v>36.002999999999993</v>
      </c>
      <c r="AJ333" s="69">
        <f t="shared" si="278"/>
        <v>37.062999999999995</v>
      </c>
      <c r="AK333" s="69">
        <f t="shared" si="278"/>
        <v>38.122999999999998</v>
      </c>
      <c r="AL333" s="69">
        <f t="shared" si="278"/>
        <v>39.183</v>
      </c>
      <c r="AM333" s="69">
        <f t="shared" si="278"/>
        <v>40.243000000000002</v>
      </c>
      <c r="AN333" s="69">
        <f t="shared" si="278"/>
        <v>41.303000000000004</v>
      </c>
      <c r="AO333" s="69">
        <f t="shared" si="278"/>
        <v>42.363000000000007</v>
      </c>
      <c r="AP333" s="69">
        <f t="shared" si="278"/>
        <v>43.423000000000009</v>
      </c>
      <c r="AQ333" s="69">
        <f t="shared" si="278"/>
        <v>44.483000000000011</v>
      </c>
      <c r="AR333" s="69">
        <f t="shared" si="278"/>
        <v>45.543000000000013</v>
      </c>
      <c r="AS333" s="69">
        <f t="shared" si="278"/>
        <v>46.603000000000016</v>
      </c>
      <c r="AT333" s="69">
        <f t="shared" si="278"/>
        <v>47.663000000000018</v>
      </c>
      <c r="AU333" s="69">
        <f t="shared" si="278"/>
        <v>48.72300000000002</v>
      </c>
      <c r="AV333" s="69">
        <f t="shared" si="278"/>
        <v>49.783000000000023</v>
      </c>
      <c r="AW333" s="69">
        <f t="shared" si="278"/>
        <v>50.843000000000025</v>
      </c>
      <c r="AX333" s="69">
        <f t="shared" si="278"/>
        <v>51.903000000000027</v>
      </c>
      <c r="AY333" s="69">
        <f t="shared" si="278"/>
        <v>52.963000000000029</v>
      </c>
      <c r="AZ333" s="69">
        <f t="shared" si="278"/>
        <v>54.023000000000032</v>
      </c>
      <c r="BA333" s="69">
        <f t="shared" si="278"/>
        <v>55.083000000000034</v>
      </c>
      <c r="BB333" s="69">
        <f t="shared" si="278"/>
        <v>56.143000000000036</v>
      </c>
      <c r="BC333" s="69">
        <f t="shared" si="278"/>
        <v>57.203000000000038</v>
      </c>
      <c r="BD333" s="69">
        <f t="shared" si="278"/>
        <v>58.263000000000041</v>
      </c>
      <c r="BE333" s="69">
        <f t="shared" si="278"/>
        <v>59.323000000000043</v>
      </c>
      <c r="BF333" s="69">
        <f t="shared" si="278"/>
        <v>60.383000000000045</v>
      </c>
      <c r="BG333" s="69">
        <f t="shared" si="278"/>
        <v>61.443000000000048</v>
      </c>
      <c r="BH333" s="69">
        <f t="shared" si="278"/>
        <v>62.50300000000005</v>
      </c>
      <c r="BI333" s="69">
        <f t="shared" si="278"/>
        <v>63.563000000000052</v>
      </c>
      <c r="BJ333" s="69">
        <f t="shared" si="278"/>
        <v>64.623000000000047</v>
      </c>
      <c r="BK333" s="69">
        <f t="shared" si="278"/>
        <v>65.68300000000005</v>
      </c>
      <c r="BL333" s="69">
        <f t="shared" si="278"/>
        <v>66.743000000000052</v>
      </c>
      <c r="BM333" s="69">
        <f>(BL333+1.06)</f>
        <v>67.803000000000054</v>
      </c>
      <c r="BN333" s="69">
        <f>(BM333+1.06)</f>
        <v>68.863000000000056</v>
      </c>
      <c r="BO333" s="69">
        <f>(BN333+1.06)</f>
        <v>69.923000000000059</v>
      </c>
      <c r="BP333" s="69">
        <f>(BO333+1.06)</f>
        <v>70.983000000000061</v>
      </c>
      <c r="BQ333" s="69">
        <f t="shared" ref="BQ333:CR333" si="279">(BP333+1.06)</f>
        <v>72.043000000000063</v>
      </c>
      <c r="BR333" s="69">
        <f t="shared" si="279"/>
        <v>73.103000000000065</v>
      </c>
      <c r="BS333" s="69">
        <f t="shared" si="279"/>
        <v>74.163000000000068</v>
      </c>
      <c r="BT333" s="69">
        <f t="shared" si="279"/>
        <v>75.22300000000007</v>
      </c>
      <c r="BU333" s="69">
        <f t="shared" si="279"/>
        <v>76.283000000000072</v>
      </c>
      <c r="BV333" s="69">
        <f t="shared" si="279"/>
        <v>77.343000000000075</v>
      </c>
      <c r="BW333" s="69">
        <f t="shared" si="279"/>
        <v>78.403000000000077</v>
      </c>
      <c r="BX333" s="69">
        <f t="shared" si="279"/>
        <v>79.463000000000079</v>
      </c>
      <c r="BY333" s="69">
        <f t="shared" si="279"/>
        <v>80.523000000000081</v>
      </c>
      <c r="BZ333" s="69">
        <f t="shared" si="279"/>
        <v>81.583000000000084</v>
      </c>
      <c r="CA333" s="69">
        <f t="shared" si="279"/>
        <v>82.643000000000086</v>
      </c>
      <c r="CB333" s="69">
        <f t="shared" si="279"/>
        <v>83.703000000000088</v>
      </c>
      <c r="CC333" s="69">
        <f t="shared" si="279"/>
        <v>84.76300000000009</v>
      </c>
      <c r="CD333" s="69">
        <f t="shared" si="279"/>
        <v>85.823000000000093</v>
      </c>
      <c r="CE333" s="69">
        <f t="shared" si="279"/>
        <v>86.883000000000095</v>
      </c>
      <c r="CF333" s="69">
        <f t="shared" si="279"/>
        <v>87.943000000000097</v>
      </c>
      <c r="CG333" s="69">
        <f t="shared" si="279"/>
        <v>89.0030000000001</v>
      </c>
      <c r="CH333" s="69">
        <f t="shared" si="279"/>
        <v>90.063000000000102</v>
      </c>
      <c r="CI333" s="69">
        <f t="shared" si="279"/>
        <v>91.123000000000104</v>
      </c>
      <c r="CJ333" s="69">
        <f t="shared" si="279"/>
        <v>92.183000000000106</v>
      </c>
      <c r="CK333" s="69">
        <f t="shared" si="279"/>
        <v>93.243000000000109</v>
      </c>
      <c r="CL333" s="69">
        <f t="shared" si="279"/>
        <v>94.303000000000111</v>
      </c>
      <c r="CM333" s="69">
        <f t="shared" si="279"/>
        <v>95.363000000000113</v>
      </c>
      <c r="CN333" s="69">
        <f t="shared" si="279"/>
        <v>96.423000000000116</v>
      </c>
      <c r="CO333" s="69">
        <f t="shared" si="279"/>
        <v>97.483000000000118</v>
      </c>
      <c r="CP333" s="69">
        <f t="shared" si="279"/>
        <v>98.54300000000012</v>
      </c>
      <c r="CQ333" s="69">
        <f t="shared" si="279"/>
        <v>99.603000000000122</v>
      </c>
      <c r="CR333" s="69">
        <f t="shared" si="279"/>
        <v>100.66300000000012</v>
      </c>
    </row>
    <row r="334" spans="1:96" s="15" customFormat="1" ht="15.95" customHeight="1" outlineLevel="2" x14ac:dyDescent="0.3">
      <c r="A334" s="290">
        <v>4</v>
      </c>
      <c r="B334" s="287" t="s">
        <v>438</v>
      </c>
      <c r="C334" s="112" t="s">
        <v>472</v>
      </c>
      <c r="D334" s="32" t="s">
        <v>140</v>
      </c>
      <c r="E334" s="44" t="s">
        <v>43</v>
      </c>
      <c r="F334" s="62" t="s">
        <v>43</v>
      </c>
      <c r="G334" s="45" t="s">
        <v>30</v>
      </c>
      <c r="H334" s="121">
        <v>1.75</v>
      </c>
      <c r="I334" s="220">
        <v>0.7</v>
      </c>
      <c r="J334" s="69">
        <v>15</v>
      </c>
      <c r="K334" s="238">
        <f t="shared" si="274"/>
        <v>18.374999999999996</v>
      </c>
      <c r="L334" s="69">
        <f>(K334+1.84)</f>
        <v>20.214999999999996</v>
      </c>
      <c r="M334" s="69">
        <f t="shared" ref="M334:BL334" si="280">(L334+1.84)</f>
        <v>22.054999999999996</v>
      </c>
      <c r="N334" s="69">
        <f t="shared" si="280"/>
        <v>23.894999999999996</v>
      </c>
      <c r="O334" s="69">
        <f t="shared" si="280"/>
        <v>25.734999999999996</v>
      </c>
      <c r="P334" s="69">
        <f t="shared" si="280"/>
        <v>27.574999999999996</v>
      </c>
      <c r="Q334" s="69">
        <f t="shared" si="280"/>
        <v>29.414999999999996</v>
      </c>
      <c r="R334" s="69">
        <f t="shared" si="280"/>
        <v>31.254999999999995</v>
      </c>
      <c r="S334" s="69">
        <f t="shared" si="280"/>
        <v>33.094999999999999</v>
      </c>
      <c r="T334" s="69">
        <f t="shared" si="280"/>
        <v>34.935000000000002</v>
      </c>
      <c r="U334" s="69">
        <f t="shared" si="280"/>
        <v>36.775000000000006</v>
      </c>
      <c r="V334" s="69">
        <f t="shared" si="280"/>
        <v>38.615000000000009</v>
      </c>
      <c r="W334" s="69">
        <f t="shared" si="280"/>
        <v>40.455000000000013</v>
      </c>
      <c r="X334" s="69">
        <f t="shared" si="280"/>
        <v>42.295000000000016</v>
      </c>
      <c r="Y334" s="69">
        <f t="shared" si="280"/>
        <v>44.135000000000019</v>
      </c>
      <c r="Z334" s="69">
        <f t="shared" si="280"/>
        <v>45.975000000000023</v>
      </c>
      <c r="AA334" s="69">
        <f t="shared" si="280"/>
        <v>47.815000000000026</v>
      </c>
      <c r="AB334" s="69">
        <f t="shared" si="280"/>
        <v>49.65500000000003</v>
      </c>
      <c r="AC334" s="69">
        <f t="shared" si="280"/>
        <v>51.495000000000033</v>
      </c>
      <c r="AD334" s="69">
        <f t="shared" si="280"/>
        <v>53.335000000000036</v>
      </c>
      <c r="AE334" s="69">
        <f t="shared" si="280"/>
        <v>55.17500000000004</v>
      </c>
      <c r="AF334" s="69">
        <f t="shared" si="280"/>
        <v>57.015000000000043</v>
      </c>
      <c r="AG334" s="69">
        <f t="shared" si="280"/>
        <v>58.855000000000047</v>
      </c>
      <c r="AH334" s="69">
        <f t="shared" si="280"/>
        <v>60.69500000000005</v>
      </c>
      <c r="AI334" s="69">
        <f t="shared" si="280"/>
        <v>62.535000000000053</v>
      </c>
      <c r="AJ334" s="69">
        <f t="shared" si="280"/>
        <v>64.375000000000057</v>
      </c>
      <c r="AK334" s="69">
        <f t="shared" si="280"/>
        <v>66.21500000000006</v>
      </c>
      <c r="AL334" s="69">
        <f t="shared" si="280"/>
        <v>68.055000000000064</v>
      </c>
      <c r="AM334" s="69">
        <f t="shared" si="280"/>
        <v>69.895000000000067</v>
      </c>
      <c r="AN334" s="69">
        <f t="shared" si="280"/>
        <v>71.73500000000007</v>
      </c>
      <c r="AO334" s="69">
        <f t="shared" si="280"/>
        <v>73.575000000000074</v>
      </c>
      <c r="AP334" s="69">
        <f t="shared" si="280"/>
        <v>75.415000000000077</v>
      </c>
      <c r="AQ334" s="69">
        <f t="shared" si="280"/>
        <v>77.255000000000081</v>
      </c>
      <c r="AR334" s="69">
        <f t="shared" si="280"/>
        <v>79.095000000000084</v>
      </c>
      <c r="AS334" s="69">
        <f t="shared" si="280"/>
        <v>80.935000000000088</v>
      </c>
      <c r="AT334" s="69">
        <f t="shared" si="280"/>
        <v>82.775000000000091</v>
      </c>
      <c r="AU334" s="69">
        <f t="shared" si="280"/>
        <v>84.615000000000094</v>
      </c>
      <c r="AV334" s="69">
        <f t="shared" si="280"/>
        <v>86.455000000000098</v>
      </c>
      <c r="AW334" s="69">
        <f t="shared" si="280"/>
        <v>88.295000000000101</v>
      </c>
      <c r="AX334" s="69">
        <f t="shared" si="280"/>
        <v>90.135000000000105</v>
      </c>
      <c r="AY334" s="69">
        <f t="shared" si="280"/>
        <v>91.975000000000108</v>
      </c>
      <c r="AZ334" s="69">
        <f t="shared" si="280"/>
        <v>93.815000000000111</v>
      </c>
      <c r="BA334" s="69">
        <f t="shared" si="280"/>
        <v>95.655000000000115</v>
      </c>
      <c r="BB334" s="69">
        <f t="shared" si="280"/>
        <v>97.495000000000118</v>
      </c>
      <c r="BC334" s="69">
        <f t="shared" si="280"/>
        <v>99.335000000000122</v>
      </c>
      <c r="BD334" s="69">
        <f t="shared" si="280"/>
        <v>101.17500000000013</v>
      </c>
      <c r="BE334" s="69">
        <f t="shared" si="280"/>
        <v>103.01500000000013</v>
      </c>
      <c r="BF334" s="69">
        <f t="shared" si="280"/>
        <v>104.85500000000013</v>
      </c>
      <c r="BG334" s="69">
        <f t="shared" si="280"/>
        <v>106.69500000000014</v>
      </c>
      <c r="BH334" s="69">
        <f t="shared" si="280"/>
        <v>108.53500000000014</v>
      </c>
      <c r="BI334" s="69">
        <f t="shared" si="280"/>
        <v>110.37500000000014</v>
      </c>
      <c r="BJ334" s="69">
        <f t="shared" si="280"/>
        <v>112.21500000000015</v>
      </c>
      <c r="BK334" s="69">
        <f t="shared" si="280"/>
        <v>114.05500000000015</v>
      </c>
      <c r="BL334" s="69">
        <f t="shared" si="280"/>
        <v>115.89500000000015</v>
      </c>
      <c r="BM334" s="69">
        <f>(BL334+1.84)</f>
        <v>117.73500000000016</v>
      </c>
      <c r="BN334" s="69">
        <f>(BM334+1.84)</f>
        <v>119.57500000000016</v>
      </c>
      <c r="BO334" s="69">
        <f>(BN334+1.84)</f>
        <v>121.41500000000016</v>
      </c>
      <c r="BP334" s="69">
        <f>(BO334+1.84)</f>
        <v>123.25500000000017</v>
      </c>
      <c r="BQ334" s="69">
        <f t="shared" ref="BQ334:CR334" si="281">(BP334+1.84)</f>
        <v>125.09500000000017</v>
      </c>
      <c r="BR334" s="69">
        <f t="shared" si="281"/>
        <v>126.93500000000017</v>
      </c>
      <c r="BS334" s="69">
        <f t="shared" si="281"/>
        <v>128.77500000000018</v>
      </c>
      <c r="BT334" s="69">
        <f t="shared" si="281"/>
        <v>130.61500000000018</v>
      </c>
      <c r="BU334" s="69">
        <f t="shared" si="281"/>
        <v>132.45500000000018</v>
      </c>
      <c r="BV334" s="69">
        <f t="shared" si="281"/>
        <v>134.29500000000019</v>
      </c>
      <c r="BW334" s="69">
        <f t="shared" si="281"/>
        <v>136.13500000000019</v>
      </c>
      <c r="BX334" s="69">
        <f t="shared" si="281"/>
        <v>137.97500000000019</v>
      </c>
      <c r="BY334" s="69">
        <f t="shared" si="281"/>
        <v>139.8150000000002</v>
      </c>
      <c r="BZ334" s="69">
        <f t="shared" si="281"/>
        <v>141.6550000000002</v>
      </c>
      <c r="CA334" s="69">
        <f t="shared" si="281"/>
        <v>143.4950000000002</v>
      </c>
      <c r="CB334" s="69">
        <f t="shared" si="281"/>
        <v>145.33500000000021</v>
      </c>
      <c r="CC334" s="69">
        <f t="shared" si="281"/>
        <v>147.17500000000021</v>
      </c>
      <c r="CD334" s="69">
        <f t="shared" si="281"/>
        <v>149.01500000000021</v>
      </c>
      <c r="CE334" s="69">
        <f t="shared" si="281"/>
        <v>150.85500000000022</v>
      </c>
      <c r="CF334" s="69">
        <f t="shared" si="281"/>
        <v>152.69500000000022</v>
      </c>
      <c r="CG334" s="69">
        <f t="shared" si="281"/>
        <v>154.53500000000022</v>
      </c>
      <c r="CH334" s="69">
        <f t="shared" si="281"/>
        <v>156.37500000000023</v>
      </c>
      <c r="CI334" s="69">
        <f t="shared" si="281"/>
        <v>158.21500000000023</v>
      </c>
      <c r="CJ334" s="69">
        <f t="shared" si="281"/>
        <v>160.05500000000023</v>
      </c>
      <c r="CK334" s="69">
        <f t="shared" si="281"/>
        <v>161.89500000000024</v>
      </c>
      <c r="CL334" s="69">
        <f t="shared" si="281"/>
        <v>163.73500000000024</v>
      </c>
      <c r="CM334" s="69">
        <f t="shared" si="281"/>
        <v>165.57500000000024</v>
      </c>
      <c r="CN334" s="69">
        <f t="shared" si="281"/>
        <v>167.41500000000025</v>
      </c>
      <c r="CO334" s="69">
        <f t="shared" si="281"/>
        <v>169.25500000000025</v>
      </c>
      <c r="CP334" s="69">
        <f t="shared" si="281"/>
        <v>171.09500000000025</v>
      </c>
      <c r="CQ334" s="69">
        <f t="shared" si="281"/>
        <v>172.93500000000026</v>
      </c>
      <c r="CR334" s="69">
        <f t="shared" si="281"/>
        <v>174.77500000000026</v>
      </c>
    </row>
    <row r="335" spans="1:96" s="15" customFormat="1" ht="15.95" customHeight="1" outlineLevel="2" x14ac:dyDescent="0.3">
      <c r="A335" s="290">
        <v>5</v>
      </c>
      <c r="B335" s="287" t="s">
        <v>438</v>
      </c>
      <c r="C335" s="112" t="s">
        <v>473</v>
      </c>
      <c r="D335" s="32" t="s">
        <v>464</v>
      </c>
      <c r="E335" s="44" t="s">
        <v>23</v>
      </c>
      <c r="F335" s="62" t="s">
        <v>23</v>
      </c>
      <c r="G335" s="45" t="s">
        <v>30</v>
      </c>
      <c r="H335" s="46">
        <v>2.198</v>
      </c>
      <c r="I335" s="220">
        <v>0.7</v>
      </c>
      <c r="J335" s="69">
        <v>15</v>
      </c>
      <c r="K335" s="238">
        <f t="shared" si="274"/>
        <v>23.079000000000001</v>
      </c>
      <c r="L335" s="69">
        <f>(K335+2.31)</f>
        <v>25.388999999999999</v>
      </c>
      <c r="M335" s="69">
        <f t="shared" ref="M335:BX335" si="282">(L335+2.31)</f>
        <v>27.698999999999998</v>
      </c>
      <c r="N335" s="69">
        <f t="shared" si="282"/>
        <v>30.008999999999997</v>
      </c>
      <c r="O335" s="69">
        <f t="shared" si="282"/>
        <v>32.318999999999996</v>
      </c>
      <c r="P335" s="69">
        <f t="shared" si="282"/>
        <v>34.628999999999998</v>
      </c>
      <c r="Q335" s="69">
        <f t="shared" si="282"/>
        <v>36.939</v>
      </c>
      <c r="R335" s="69">
        <f t="shared" si="282"/>
        <v>39.249000000000002</v>
      </c>
      <c r="S335" s="69">
        <f t="shared" si="282"/>
        <v>41.559000000000005</v>
      </c>
      <c r="T335" s="69">
        <f t="shared" si="282"/>
        <v>43.869000000000007</v>
      </c>
      <c r="U335" s="69">
        <f t="shared" si="282"/>
        <v>46.179000000000009</v>
      </c>
      <c r="V335" s="69">
        <f t="shared" si="282"/>
        <v>48.489000000000011</v>
      </c>
      <c r="W335" s="69">
        <f t="shared" si="282"/>
        <v>50.799000000000014</v>
      </c>
      <c r="X335" s="69">
        <f t="shared" si="282"/>
        <v>53.109000000000016</v>
      </c>
      <c r="Y335" s="69">
        <f t="shared" si="282"/>
        <v>55.419000000000018</v>
      </c>
      <c r="Z335" s="69">
        <f t="shared" si="282"/>
        <v>57.729000000000021</v>
      </c>
      <c r="AA335" s="69">
        <f t="shared" si="282"/>
        <v>60.039000000000023</v>
      </c>
      <c r="AB335" s="69">
        <f t="shared" si="282"/>
        <v>62.349000000000025</v>
      </c>
      <c r="AC335" s="69">
        <f t="shared" si="282"/>
        <v>64.65900000000002</v>
      </c>
      <c r="AD335" s="69">
        <f t="shared" si="282"/>
        <v>66.969000000000023</v>
      </c>
      <c r="AE335" s="69">
        <f t="shared" si="282"/>
        <v>69.279000000000025</v>
      </c>
      <c r="AF335" s="69">
        <f t="shared" si="282"/>
        <v>71.589000000000027</v>
      </c>
      <c r="AG335" s="69">
        <f t="shared" si="282"/>
        <v>73.899000000000029</v>
      </c>
      <c r="AH335" s="69">
        <f t="shared" si="282"/>
        <v>76.209000000000032</v>
      </c>
      <c r="AI335" s="69">
        <f t="shared" si="282"/>
        <v>78.519000000000034</v>
      </c>
      <c r="AJ335" s="69">
        <f t="shared" si="282"/>
        <v>80.829000000000036</v>
      </c>
      <c r="AK335" s="69">
        <f t="shared" si="282"/>
        <v>83.139000000000038</v>
      </c>
      <c r="AL335" s="69">
        <f t="shared" si="282"/>
        <v>85.449000000000041</v>
      </c>
      <c r="AM335" s="69">
        <f t="shared" si="282"/>
        <v>87.759000000000043</v>
      </c>
      <c r="AN335" s="69">
        <f t="shared" si="282"/>
        <v>90.069000000000045</v>
      </c>
      <c r="AO335" s="69">
        <f t="shared" si="282"/>
        <v>92.379000000000048</v>
      </c>
      <c r="AP335" s="69">
        <f t="shared" si="282"/>
        <v>94.68900000000005</v>
      </c>
      <c r="AQ335" s="69">
        <f t="shared" si="282"/>
        <v>96.999000000000052</v>
      </c>
      <c r="AR335" s="69">
        <f t="shared" si="282"/>
        <v>99.309000000000054</v>
      </c>
      <c r="AS335" s="69">
        <f t="shared" si="282"/>
        <v>101.61900000000006</v>
      </c>
      <c r="AT335" s="69">
        <f t="shared" si="282"/>
        <v>103.92900000000006</v>
      </c>
      <c r="AU335" s="69">
        <f t="shared" si="282"/>
        <v>106.23900000000006</v>
      </c>
      <c r="AV335" s="69">
        <f t="shared" si="282"/>
        <v>108.54900000000006</v>
      </c>
      <c r="AW335" s="69">
        <f t="shared" si="282"/>
        <v>110.85900000000007</v>
      </c>
      <c r="AX335" s="69">
        <f t="shared" si="282"/>
        <v>113.16900000000007</v>
      </c>
      <c r="AY335" s="69">
        <f t="shared" si="282"/>
        <v>115.47900000000007</v>
      </c>
      <c r="AZ335" s="69">
        <f t="shared" si="282"/>
        <v>117.78900000000007</v>
      </c>
      <c r="BA335" s="69">
        <f t="shared" si="282"/>
        <v>120.09900000000007</v>
      </c>
      <c r="BB335" s="69">
        <f t="shared" si="282"/>
        <v>122.40900000000008</v>
      </c>
      <c r="BC335" s="69">
        <f t="shared" si="282"/>
        <v>124.71900000000008</v>
      </c>
      <c r="BD335" s="69">
        <f t="shared" si="282"/>
        <v>127.02900000000008</v>
      </c>
      <c r="BE335" s="69">
        <f t="shared" si="282"/>
        <v>129.33900000000008</v>
      </c>
      <c r="BF335" s="69">
        <f t="shared" si="282"/>
        <v>131.64900000000009</v>
      </c>
      <c r="BG335" s="69">
        <f t="shared" si="282"/>
        <v>133.95900000000009</v>
      </c>
      <c r="BH335" s="69">
        <f t="shared" si="282"/>
        <v>136.26900000000009</v>
      </c>
      <c r="BI335" s="69">
        <f t="shared" si="282"/>
        <v>138.57900000000009</v>
      </c>
      <c r="BJ335" s="69">
        <f t="shared" si="282"/>
        <v>140.8890000000001</v>
      </c>
      <c r="BK335" s="69">
        <f t="shared" si="282"/>
        <v>143.1990000000001</v>
      </c>
      <c r="BL335" s="69">
        <f t="shared" si="282"/>
        <v>145.5090000000001</v>
      </c>
      <c r="BM335" s="69">
        <f t="shared" si="282"/>
        <v>147.8190000000001</v>
      </c>
      <c r="BN335" s="69">
        <f t="shared" si="282"/>
        <v>150.1290000000001</v>
      </c>
      <c r="BO335" s="69">
        <f t="shared" si="282"/>
        <v>152.43900000000011</v>
      </c>
      <c r="BP335" s="69">
        <f t="shared" si="282"/>
        <v>154.74900000000011</v>
      </c>
      <c r="BQ335" s="69">
        <f t="shared" si="282"/>
        <v>157.05900000000011</v>
      </c>
      <c r="BR335" s="69">
        <f t="shared" si="282"/>
        <v>159.36900000000011</v>
      </c>
      <c r="BS335" s="69">
        <f t="shared" si="282"/>
        <v>161.67900000000012</v>
      </c>
      <c r="BT335" s="69">
        <f t="shared" si="282"/>
        <v>163.98900000000012</v>
      </c>
      <c r="BU335" s="69">
        <f t="shared" si="282"/>
        <v>166.29900000000012</v>
      </c>
      <c r="BV335" s="69">
        <f t="shared" si="282"/>
        <v>168.60900000000012</v>
      </c>
      <c r="BW335" s="69">
        <f t="shared" si="282"/>
        <v>170.91900000000012</v>
      </c>
      <c r="BX335" s="69">
        <f t="shared" si="282"/>
        <v>173.22900000000013</v>
      </c>
      <c r="BY335" s="69">
        <f t="shared" ref="BY335:CL335" si="283">(BX335+2.31)</f>
        <v>175.53900000000013</v>
      </c>
      <c r="BZ335" s="69">
        <f t="shared" si="283"/>
        <v>177.84900000000013</v>
      </c>
      <c r="CA335" s="69">
        <f t="shared" si="283"/>
        <v>180.15900000000013</v>
      </c>
      <c r="CB335" s="69">
        <f t="shared" si="283"/>
        <v>182.46900000000014</v>
      </c>
      <c r="CC335" s="69">
        <f t="shared" si="283"/>
        <v>184.77900000000014</v>
      </c>
      <c r="CD335" s="69">
        <f t="shared" si="283"/>
        <v>187.08900000000014</v>
      </c>
      <c r="CE335" s="69">
        <f t="shared" si="283"/>
        <v>189.39900000000014</v>
      </c>
      <c r="CF335" s="69">
        <f t="shared" si="283"/>
        <v>191.70900000000015</v>
      </c>
      <c r="CG335" s="69">
        <f t="shared" si="283"/>
        <v>194.01900000000015</v>
      </c>
      <c r="CH335" s="69">
        <f t="shared" si="283"/>
        <v>196.32900000000015</v>
      </c>
      <c r="CI335" s="69">
        <f t="shared" si="283"/>
        <v>198.63900000000015</v>
      </c>
      <c r="CJ335" s="69">
        <f t="shared" si="283"/>
        <v>200.94900000000015</v>
      </c>
      <c r="CK335" s="69">
        <f t="shared" si="283"/>
        <v>203.25900000000016</v>
      </c>
      <c r="CL335" s="69">
        <f t="shared" si="283"/>
        <v>205.56900000000016</v>
      </c>
      <c r="CM335" s="69">
        <f>(CL335+2.31)</f>
        <v>207.87900000000016</v>
      </c>
      <c r="CN335" s="69">
        <f>(CM335+2.31)</f>
        <v>210.18900000000016</v>
      </c>
      <c r="CO335" s="69">
        <f>(CN335+2.31)</f>
        <v>212.49900000000017</v>
      </c>
      <c r="CP335" s="69">
        <f>(CO335+2.31)</f>
        <v>214.80900000000017</v>
      </c>
      <c r="CQ335" s="69">
        <f>(CP335+2.31)</f>
        <v>217.11900000000017</v>
      </c>
    </row>
    <row r="336" spans="1:96" s="15" customFormat="1" ht="15.95" customHeight="1" outlineLevel="2" x14ac:dyDescent="0.3">
      <c r="A336" s="290">
        <v>6</v>
      </c>
      <c r="B336" s="287" t="s">
        <v>438</v>
      </c>
      <c r="C336" s="112" t="s">
        <v>474</v>
      </c>
      <c r="D336" s="32" t="s">
        <v>465</v>
      </c>
      <c r="E336" s="44" t="s">
        <v>17</v>
      </c>
      <c r="F336" s="62" t="s">
        <v>17</v>
      </c>
      <c r="G336" s="45" t="s">
        <v>30</v>
      </c>
      <c r="H336" s="46">
        <v>2.972</v>
      </c>
      <c r="I336" s="62">
        <v>1.2</v>
      </c>
      <c r="J336" s="69">
        <v>15</v>
      </c>
      <c r="K336" s="238">
        <f t="shared" si="274"/>
        <v>53.495999999999995</v>
      </c>
      <c r="L336" s="69">
        <f>(K336+5.35)</f>
        <v>58.845999999999997</v>
      </c>
      <c r="M336" s="69">
        <f t="shared" ref="M336:BG336" si="284">(L336+5.35)</f>
        <v>64.195999999999998</v>
      </c>
      <c r="N336" s="69">
        <f t="shared" si="284"/>
        <v>69.545999999999992</v>
      </c>
      <c r="O336" s="69">
        <f t="shared" si="284"/>
        <v>74.895999999999987</v>
      </c>
      <c r="P336" s="69">
        <f t="shared" si="284"/>
        <v>80.245999999999981</v>
      </c>
      <c r="Q336" s="69">
        <f t="shared" si="284"/>
        <v>85.595999999999975</v>
      </c>
      <c r="R336" s="69">
        <f t="shared" si="284"/>
        <v>90.94599999999997</v>
      </c>
      <c r="S336" s="69">
        <f t="shared" si="284"/>
        <v>96.295999999999964</v>
      </c>
      <c r="T336" s="69">
        <f t="shared" si="284"/>
        <v>101.64599999999996</v>
      </c>
      <c r="U336" s="69">
        <f t="shared" si="284"/>
        <v>106.99599999999995</v>
      </c>
      <c r="V336" s="69">
        <f t="shared" si="284"/>
        <v>112.34599999999995</v>
      </c>
      <c r="W336" s="69">
        <f t="shared" si="284"/>
        <v>117.69599999999994</v>
      </c>
      <c r="X336" s="69">
        <f t="shared" si="284"/>
        <v>123.04599999999994</v>
      </c>
      <c r="Y336" s="69">
        <f t="shared" si="284"/>
        <v>128.39599999999993</v>
      </c>
      <c r="Z336" s="69">
        <f t="shared" si="284"/>
        <v>133.74599999999992</v>
      </c>
      <c r="AA336" s="69">
        <f t="shared" si="284"/>
        <v>139.09599999999992</v>
      </c>
      <c r="AB336" s="69">
        <f t="shared" si="284"/>
        <v>144.44599999999991</v>
      </c>
      <c r="AC336" s="69">
        <f t="shared" si="284"/>
        <v>149.79599999999991</v>
      </c>
      <c r="AD336" s="69">
        <f t="shared" si="284"/>
        <v>155.1459999999999</v>
      </c>
      <c r="AE336" s="69">
        <f t="shared" si="284"/>
        <v>160.4959999999999</v>
      </c>
      <c r="AF336" s="69">
        <f t="shared" si="284"/>
        <v>165.84599999999989</v>
      </c>
      <c r="AG336" s="69">
        <f t="shared" si="284"/>
        <v>171.19599999999988</v>
      </c>
      <c r="AH336" s="69">
        <f t="shared" si="284"/>
        <v>176.54599999999988</v>
      </c>
      <c r="AI336" s="69">
        <f t="shared" si="284"/>
        <v>181.89599999999987</v>
      </c>
      <c r="AJ336" s="69">
        <f t="shared" si="284"/>
        <v>187.24599999999987</v>
      </c>
      <c r="AK336" s="69">
        <f t="shared" si="284"/>
        <v>192.59599999999986</v>
      </c>
      <c r="AL336" s="69">
        <f t="shared" si="284"/>
        <v>197.94599999999986</v>
      </c>
      <c r="AM336" s="69">
        <f t="shared" si="284"/>
        <v>203.29599999999985</v>
      </c>
      <c r="AN336" s="69">
        <f t="shared" si="284"/>
        <v>208.64599999999984</v>
      </c>
      <c r="AO336" s="69">
        <f t="shared" si="284"/>
        <v>213.99599999999984</v>
      </c>
      <c r="AP336" s="69">
        <f t="shared" si="284"/>
        <v>219.34599999999983</v>
      </c>
      <c r="AQ336" s="69">
        <f t="shared" si="284"/>
        <v>224.69599999999983</v>
      </c>
      <c r="AR336" s="69">
        <f t="shared" si="284"/>
        <v>230.04599999999982</v>
      </c>
      <c r="AS336" s="69">
        <f t="shared" si="284"/>
        <v>235.39599999999982</v>
      </c>
      <c r="AT336" s="69">
        <f t="shared" si="284"/>
        <v>240.74599999999981</v>
      </c>
      <c r="AU336" s="69">
        <f t="shared" si="284"/>
        <v>246.0959999999998</v>
      </c>
      <c r="AV336" s="69">
        <f t="shared" si="284"/>
        <v>251.4459999999998</v>
      </c>
      <c r="AW336" s="69">
        <f t="shared" si="284"/>
        <v>256.79599999999982</v>
      </c>
      <c r="AX336" s="69">
        <f t="shared" si="284"/>
        <v>262.14599999999984</v>
      </c>
      <c r="AY336" s="69">
        <f t="shared" si="284"/>
        <v>267.49599999999987</v>
      </c>
      <c r="AZ336" s="69">
        <f t="shared" si="284"/>
        <v>272.84599999999989</v>
      </c>
      <c r="BA336" s="69">
        <f t="shared" si="284"/>
        <v>278.19599999999991</v>
      </c>
      <c r="BB336" s="69">
        <f t="shared" si="284"/>
        <v>283.54599999999994</v>
      </c>
      <c r="BC336" s="69">
        <f t="shared" si="284"/>
        <v>288.89599999999996</v>
      </c>
      <c r="BD336" s="69">
        <f t="shared" si="284"/>
        <v>294.24599999999998</v>
      </c>
      <c r="BE336" s="69">
        <f t="shared" si="284"/>
        <v>299.596</v>
      </c>
      <c r="BF336" s="69">
        <f t="shared" si="284"/>
        <v>304.94600000000003</v>
      </c>
      <c r="BG336" s="69">
        <f t="shared" si="284"/>
        <v>310.29600000000005</v>
      </c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</row>
    <row r="337" spans="1:96" s="15" customFormat="1" ht="15.95" customHeight="1" outlineLevel="2" x14ac:dyDescent="0.3">
      <c r="A337" s="290">
        <v>7</v>
      </c>
      <c r="B337" s="287" t="s">
        <v>438</v>
      </c>
      <c r="C337" s="112" t="s">
        <v>475</v>
      </c>
      <c r="D337" s="32" t="s">
        <v>52</v>
      </c>
      <c r="E337" s="33" t="s">
        <v>29</v>
      </c>
      <c r="F337" s="55" t="s">
        <v>43</v>
      </c>
      <c r="G337" s="55" t="s">
        <v>50</v>
      </c>
      <c r="H337" s="32">
        <v>4.7009999999999996</v>
      </c>
      <c r="I337" s="220">
        <v>0.7</v>
      </c>
      <c r="J337" s="69">
        <v>15</v>
      </c>
      <c r="K337" s="238">
        <f t="shared" si="274"/>
        <v>49.360499999999995</v>
      </c>
      <c r="L337" s="69">
        <f>(K337+4.94)</f>
        <v>54.300499999999992</v>
      </c>
      <c r="M337" s="69">
        <f t="shared" ref="M337:BX337" si="285">(L337+4.94)</f>
        <v>59.24049999999999</v>
      </c>
      <c r="N337" s="69">
        <f t="shared" si="285"/>
        <v>64.180499999999995</v>
      </c>
      <c r="O337" s="69">
        <f t="shared" si="285"/>
        <v>69.120499999999993</v>
      </c>
      <c r="P337" s="69">
        <f t="shared" si="285"/>
        <v>74.06049999999999</v>
      </c>
      <c r="Q337" s="69">
        <f t="shared" si="285"/>
        <v>79.000499999999988</v>
      </c>
      <c r="R337" s="69">
        <f t="shared" si="285"/>
        <v>83.940499999999986</v>
      </c>
      <c r="S337" s="69">
        <f t="shared" si="285"/>
        <v>88.880499999999984</v>
      </c>
      <c r="T337" s="69">
        <f t="shared" si="285"/>
        <v>93.820499999999981</v>
      </c>
      <c r="U337" s="69">
        <f t="shared" si="285"/>
        <v>98.760499999999979</v>
      </c>
      <c r="V337" s="69">
        <f t="shared" si="285"/>
        <v>103.70049999999998</v>
      </c>
      <c r="W337" s="69">
        <f t="shared" si="285"/>
        <v>108.64049999999997</v>
      </c>
      <c r="X337" s="69">
        <f t="shared" si="285"/>
        <v>113.58049999999997</v>
      </c>
      <c r="Y337" s="69">
        <f t="shared" si="285"/>
        <v>118.52049999999997</v>
      </c>
      <c r="Z337" s="69">
        <f t="shared" si="285"/>
        <v>123.46049999999997</v>
      </c>
      <c r="AA337" s="69">
        <f t="shared" si="285"/>
        <v>128.40049999999997</v>
      </c>
      <c r="AB337" s="69">
        <f t="shared" si="285"/>
        <v>133.34049999999996</v>
      </c>
      <c r="AC337" s="69">
        <f t="shared" si="285"/>
        <v>138.28049999999996</v>
      </c>
      <c r="AD337" s="69">
        <f t="shared" si="285"/>
        <v>143.22049999999996</v>
      </c>
      <c r="AE337" s="69">
        <f t="shared" si="285"/>
        <v>148.16049999999996</v>
      </c>
      <c r="AF337" s="69">
        <f t="shared" si="285"/>
        <v>153.10049999999995</v>
      </c>
      <c r="AG337" s="69">
        <f t="shared" si="285"/>
        <v>158.04049999999995</v>
      </c>
      <c r="AH337" s="69">
        <f t="shared" si="285"/>
        <v>162.98049999999995</v>
      </c>
      <c r="AI337" s="69">
        <f t="shared" si="285"/>
        <v>167.92049999999995</v>
      </c>
      <c r="AJ337" s="69">
        <f t="shared" si="285"/>
        <v>172.86049999999994</v>
      </c>
      <c r="AK337" s="69">
        <f t="shared" si="285"/>
        <v>177.80049999999994</v>
      </c>
      <c r="AL337" s="69">
        <f t="shared" si="285"/>
        <v>182.74049999999994</v>
      </c>
      <c r="AM337" s="69">
        <f t="shared" si="285"/>
        <v>187.68049999999994</v>
      </c>
      <c r="AN337" s="69">
        <f t="shared" si="285"/>
        <v>192.62049999999994</v>
      </c>
      <c r="AO337" s="69">
        <f t="shared" si="285"/>
        <v>197.56049999999993</v>
      </c>
      <c r="AP337" s="69">
        <f t="shared" si="285"/>
        <v>202.50049999999993</v>
      </c>
      <c r="AQ337" s="69">
        <f t="shared" si="285"/>
        <v>207.44049999999993</v>
      </c>
      <c r="AR337" s="69">
        <f t="shared" si="285"/>
        <v>212.38049999999993</v>
      </c>
      <c r="AS337" s="69">
        <f t="shared" si="285"/>
        <v>217.32049999999992</v>
      </c>
      <c r="AT337" s="69">
        <f t="shared" si="285"/>
        <v>222.26049999999992</v>
      </c>
      <c r="AU337" s="69">
        <f t="shared" si="285"/>
        <v>227.20049999999992</v>
      </c>
      <c r="AV337" s="69">
        <f t="shared" si="285"/>
        <v>232.14049999999992</v>
      </c>
      <c r="AW337" s="69">
        <f t="shared" si="285"/>
        <v>237.08049999999992</v>
      </c>
      <c r="AX337" s="69">
        <f t="shared" si="285"/>
        <v>242.02049999999991</v>
      </c>
      <c r="AY337" s="69">
        <f t="shared" si="285"/>
        <v>246.96049999999991</v>
      </c>
      <c r="AZ337" s="69">
        <f t="shared" si="285"/>
        <v>251.90049999999991</v>
      </c>
      <c r="BA337" s="69">
        <f t="shared" si="285"/>
        <v>256.84049999999991</v>
      </c>
      <c r="BB337" s="69">
        <f t="shared" si="285"/>
        <v>261.7804999999999</v>
      </c>
      <c r="BC337" s="69">
        <f t="shared" si="285"/>
        <v>266.7204999999999</v>
      </c>
      <c r="BD337" s="69">
        <f t="shared" si="285"/>
        <v>271.6604999999999</v>
      </c>
      <c r="BE337" s="69">
        <f t="shared" si="285"/>
        <v>276.6004999999999</v>
      </c>
      <c r="BF337" s="69">
        <f t="shared" si="285"/>
        <v>281.54049999999989</v>
      </c>
      <c r="BG337" s="69">
        <f t="shared" si="285"/>
        <v>286.48049999999989</v>
      </c>
      <c r="BH337" s="69">
        <f t="shared" si="285"/>
        <v>291.42049999999989</v>
      </c>
      <c r="BI337" s="69">
        <f t="shared" si="285"/>
        <v>296.36049999999989</v>
      </c>
      <c r="BJ337" s="69">
        <f t="shared" si="285"/>
        <v>301.30049999999989</v>
      </c>
      <c r="BK337" s="69">
        <f t="shared" si="285"/>
        <v>306.24049999999988</v>
      </c>
      <c r="BL337" s="69">
        <f t="shared" si="285"/>
        <v>311.18049999999988</v>
      </c>
      <c r="BM337" s="69">
        <f t="shared" si="285"/>
        <v>316.12049999999988</v>
      </c>
      <c r="BN337" s="69">
        <f t="shared" si="285"/>
        <v>321.06049999999988</v>
      </c>
      <c r="BO337" s="69">
        <f t="shared" si="285"/>
        <v>326.00049999999987</v>
      </c>
      <c r="BP337" s="69">
        <f t="shared" si="285"/>
        <v>330.94049999999987</v>
      </c>
      <c r="BQ337" s="69">
        <f t="shared" si="285"/>
        <v>335.88049999999987</v>
      </c>
      <c r="BR337" s="69">
        <f t="shared" si="285"/>
        <v>340.82049999999987</v>
      </c>
      <c r="BS337" s="69">
        <f t="shared" si="285"/>
        <v>345.76049999999987</v>
      </c>
      <c r="BT337" s="69">
        <f t="shared" si="285"/>
        <v>350.70049999999986</v>
      </c>
      <c r="BU337" s="69">
        <f t="shared" si="285"/>
        <v>355.64049999999986</v>
      </c>
      <c r="BV337" s="69">
        <f t="shared" si="285"/>
        <v>360.58049999999986</v>
      </c>
      <c r="BW337" s="69">
        <f t="shared" si="285"/>
        <v>365.52049999999986</v>
      </c>
      <c r="BX337" s="69">
        <f t="shared" si="285"/>
        <v>370.46049999999985</v>
      </c>
      <c r="BY337" s="69">
        <f t="shared" ref="BY337:CR337" si="286">(BX337+4.94)</f>
        <v>375.40049999999985</v>
      </c>
      <c r="BZ337" s="69">
        <f t="shared" si="286"/>
        <v>380.34049999999985</v>
      </c>
      <c r="CA337" s="69">
        <f t="shared" si="286"/>
        <v>385.28049999999985</v>
      </c>
      <c r="CB337" s="69">
        <f t="shared" si="286"/>
        <v>390.22049999999984</v>
      </c>
      <c r="CC337" s="69">
        <f t="shared" si="286"/>
        <v>395.16049999999984</v>
      </c>
      <c r="CD337" s="69">
        <f t="shared" si="286"/>
        <v>400.10049999999984</v>
      </c>
      <c r="CE337" s="69">
        <f t="shared" si="286"/>
        <v>405.04049999999984</v>
      </c>
      <c r="CF337" s="69">
        <f t="shared" si="286"/>
        <v>409.98049999999984</v>
      </c>
      <c r="CG337" s="69">
        <f t="shared" si="286"/>
        <v>414.92049999999983</v>
      </c>
      <c r="CH337" s="69">
        <f t="shared" si="286"/>
        <v>419.86049999999983</v>
      </c>
      <c r="CI337" s="69">
        <f t="shared" si="286"/>
        <v>424.80049999999983</v>
      </c>
      <c r="CJ337" s="69">
        <f t="shared" si="286"/>
        <v>429.74049999999983</v>
      </c>
      <c r="CK337" s="69">
        <f t="shared" si="286"/>
        <v>434.68049999999982</v>
      </c>
      <c r="CL337" s="69">
        <f t="shared" si="286"/>
        <v>439.62049999999982</v>
      </c>
      <c r="CM337" s="69">
        <f t="shared" si="286"/>
        <v>444.56049999999982</v>
      </c>
      <c r="CN337" s="69">
        <f t="shared" si="286"/>
        <v>449.50049999999982</v>
      </c>
      <c r="CO337" s="69">
        <f t="shared" si="286"/>
        <v>454.44049999999982</v>
      </c>
      <c r="CP337" s="69">
        <f t="shared" si="286"/>
        <v>459.38049999999981</v>
      </c>
      <c r="CQ337" s="69">
        <f t="shared" si="286"/>
        <v>464.32049999999981</v>
      </c>
      <c r="CR337" s="69">
        <f t="shared" si="286"/>
        <v>469.26049999999981</v>
      </c>
    </row>
    <row r="338" spans="1:96" s="15" customFormat="1" ht="15.95" customHeight="1" outlineLevel="2" x14ac:dyDescent="0.3">
      <c r="A338" s="290">
        <v>8</v>
      </c>
      <c r="B338" s="287" t="s">
        <v>438</v>
      </c>
      <c r="C338" s="112" t="s">
        <v>480</v>
      </c>
      <c r="D338" s="32" t="s">
        <v>53</v>
      </c>
      <c r="E338" s="44" t="s">
        <v>43</v>
      </c>
      <c r="F338" s="55" t="s">
        <v>43</v>
      </c>
      <c r="G338" s="43" t="s">
        <v>50</v>
      </c>
      <c r="H338" s="46">
        <v>1.0640000000000001</v>
      </c>
      <c r="I338" s="220">
        <v>0.7</v>
      </c>
      <c r="J338" s="69">
        <v>15</v>
      </c>
      <c r="K338" s="238">
        <f t="shared" si="274"/>
        <v>11.172000000000001</v>
      </c>
      <c r="L338" s="69">
        <f>(K338+1.12)</f>
        <v>12.292000000000002</v>
      </c>
      <c r="M338" s="69">
        <f t="shared" ref="M338:BX339" si="287">(L338+1.12)</f>
        <v>13.412000000000003</v>
      </c>
      <c r="N338" s="69">
        <f t="shared" si="287"/>
        <v>14.532000000000004</v>
      </c>
      <c r="O338" s="69">
        <f t="shared" si="287"/>
        <v>15.652000000000005</v>
      </c>
      <c r="P338" s="69">
        <f t="shared" si="287"/>
        <v>16.772000000000006</v>
      </c>
      <c r="Q338" s="69">
        <f t="shared" si="287"/>
        <v>17.892000000000007</v>
      </c>
      <c r="R338" s="69">
        <f t="shared" si="287"/>
        <v>19.012000000000008</v>
      </c>
      <c r="S338" s="69">
        <f t="shared" si="287"/>
        <v>20.132000000000009</v>
      </c>
      <c r="T338" s="69">
        <f t="shared" si="287"/>
        <v>21.25200000000001</v>
      </c>
      <c r="U338" s="69">
        <f t="shared" si="287"/>
        <v>22.372000000000011</v>
      </c>
      <c r="V338" s="69">
        <f t="shared" si="287"/>
        <v>23.492000000000012</v>
      </c>
      <c r="W338" s="69">
        <f t="shared" si="287"/>
        <v>24.612000000000013</v>
      </c>
      <c r="X338" s="69">
        <f t="shared" si="287"/>
        <v>25.732000000000014</v>
      </c>
      <c r="Y338" s="69">
        <f t="shared" si="287"/>
        <v>26.852000000000015</v>
      </c>
      <c r="Z338" s="69">
        <f t="shared" si="287"/>
        <v>27.972000000000016</v>
      </c>
      <c r="AA338" s="69">
        <f t="shared" si="287"/>
        <v>29.092000000000017</v>
      </c>
      <c r="AB338" s="69">
        <f t="shared" si="287"/>
        <v>30.212000000000018</v>
      </c>
      <c r="AC338" s="69">
        <f t="shared" si="287"/>
        <v>31.332000000000019</v>
      </c>
      <c r="AD338" s="69">
        <f t="shared" si="287"/>
        <v>32.452000000000019</v>
      </c>
      <c r="AE338" s="69">
        <f t="shared" si="287"/>
        <v>33.572000000000017</v>
      </c>
      <c r="AF338" s="69">
        <f t="shared" si="287"/>
        <v>34.692000000000014</v>
      </c>
      <c r="AG338" s="69">
        <f t="shared" si="287"/>
        <v>35.812000000000012</v>
      </c>
      <c r="AH338" s="69">
        <f t="shared" si="287"/>
        <v>36.932000000000009</v>
      </c>
      <c r="AI338" s="69">
        <f t="shared" si="287"/>
        <v>38.052000000000007</v>
      </c>
      <c r="AJ338" s="69">
        <f t="shared" si="287"/>
        <v>39.172000000000004</v>
      </c>
      <c r="AK338" s="69">
        <f t="shared" si="287"/>
        <v>40.292000000000002</v>
      </c>
      <c r="AL338" s="69">
        <f t="shared" si="287"/>
        <v>41.411999999999999</v>
      </c>
      <c r="AM338" s="69">
        <f t="shared" si="287"/>
        <v>42.531999999999996</v>
      </c>
      <c r="AN338" s="69">
        <f t="shared" si="287"/>
        <v>43.651999999999994</v>
      </c>
      <c r="AO338" s="69">
        <f t="shared" si="287"/>
        <v>44.771999999999991</v>
      </c>
      <c r="AP338" s="69">
        <f t="shared" si="287"/>
        <v>45.891999999999989</v>
      </c>
      <c r="AQ338" s="69">
        <f t="shared" si="287"/>
        <v>47.011999999999986</v>
      </c>
      <c r="AR338" s="69">
        <f t="shared" si="287"/>
        <v>48.131999999999984</v>
      </c>
      <c r="AS338" s="69">
        <f t="shared" si="287"/>
        <v>49.251999999999981</v>
      </c>
      <c r="AT338" s="69">
        <f t="shared" si="287"/>
        <v>50.371999999999979</v>
      </c>
      <c r="AU338" s="69">
        <f t="shared" si="287"/>
        <v>51.491999999999976</v>
      </c>
      <c r="AV338" s="69">
        <f t="shared" si="287"/>
        <v>52.611999999999973</v>
      </c>
      <c r="AW338" s="69">
        <f t="shared" si="287"/>
        <v>53.731999999999971</v>
      </c>
      <c r="AX338" s="69">
        <f t="shared" si="287"/>
        <v>54.851999999999968</v>
      </c>
      <c r="AY338" s="69">
        <f t="shared" si="287"/>
        <v>55.971999999999966</v>
      </c>
      <c r="AZ338" s="69">
        <f t="shared" si="287"/>
        <v>57.091999999999963</v>
      </c>
      <c r="BA338" s="69">
        <f t="shared" si="287"/>
        <v>58.211999999999961</v>
      </c>
      <c r="BB338" s="69">
        <f t="shared" si="287"/>
        <v>59.331999999999958</v>
      </c>
      <c r="BC338" s="69">
        <f t="shared" si="287"/>
        <v>60.451999999999956</v>
      </c>
      <c r="BD338" s="69">
        <f t="shared" si="287"/>
        <v>61.571999999999953</v>
      </c>
      <c r="BE338" s="69">
        <f t="shared" si="287"/>
        <v>62.69199999999995</v>
      </c>
      <c r="BF338" s="69">
        <f t="shared" si="287"/>
        <v>63.811999999999948</v>
      </c>
      <c r="BG338" s="69">
        <f t="shared" si="287"/>
        <v>64.931999999999945</v>
      </c>
      <c r="BH338" s="69">
        <f t="shared" si="287"/>
        <v>66.05199999999995</v>
      </c>
      <c r="BI338" s="69">
        <f t="shared" si="287"/>
        <v>67.171999999999954</v>
      </c>
      <c r="BJ338" s="69">
        <f t="shared" si="287"/>
        <v>68.291999999999959</v>
      </c>
      <c r="BK338" s="69">
        <f t="shared" si="287"/>
        <v>69.411999999999964</v>
      </c>
      <c r="BL338" s="69">
        <f t="shared" si="287"/>
        <v>70.531999999999968</v>
      </c>
      <c r="BM338" s="69">
        <f t="shared" si="287"/>
        <v>71.651999999999973</v>
      </c>
      <c r="BN338" s="69">
        <f t="shared" si="287"/>
        <v>72.771999999999977</v>
      </c>
      <c r="BO338" s="69">
        <f t="shared" si="287"/>
        <v>73.891999999999982</v>
      </c>
      <c r="BP338" s="69">
        <f t="shared" si="287"/>
        <v>75.011999999999986</v>
      </c>
      <c r="BQ338" s="69">
        <f t="shared" si="287"/>
        <v>76.131999999999991</v>
      </c>
      <c r="BR338" s="69">
        <f t="shared" si="287"/>
        <v>77.251999999999995</v>
      </c>
      <c r="BS338" s="69">
        <f t="shared" si="287"/>
        <v>78.372</v>
      </c>
      <c r="BT338" s="69">
        <f t="shared" si="287"/>
        <v>79.492000000000004</v>
      </c>
      <c r="BU338" s="69">
        <f t="shared" si="287"/>
        <v>80.612000000000009</v>
      </c>
      <c r="BV338" s="69">
        <f t="shared" si="287"/>
        <v>81.732000000000014</v>
      </c>
      <c r="BW338" s="69">
        <f t="shared" si="287"/>
        <v>82.852000000000018</v>
      </c>
      <c r="BX338" s="69">
        <f t="shared" si="287"/>
        <v>83.972000000000023</v>
      </c>
      <c r="BY338" s="69">
        <f t="shared" ref="BY338:CM339" si="288">(BX338+1.12)</f>
        <v>85.092000000000027</v>
      </c>
      <c r="BZ338" s="69">
        <f t="shared" si="288"/>
        <v>86.212000000000032</v>
      </c>
      <c r="CA338" s="69">
        <f t="shared" si="288"/>
        <v>87.332000000000036</v>
      </c>
      <c r="CB338" s="69">
        <f t="shared" si="288"/>
        <v>88.452000000000041</v>
      </c>
      <c r="CC338" s="69">
        <f t="shared" si="288"/>
        <v>89.572000000000045</v>
      </c>
      <c r="CD338" s="69">
        <f t="shared" si="288"/>
        <v>90.69200000000005</v>
      </c>
      <c r="CE338" s="69">
        <f t="shared" si="288"/>
        <v>91.812000000000054</v>
      </c>
      <c r="CF338" s="69">
        <f t="shared" si="288"/>
        <v>92.932000000000059</v>
      </c>
      <c r="CG338" s="69">
        <f t="shared" si="288"/>
        <v>94.052000000000064</v>
      </c>
      <c r="CH338" s="69">
        <f t="shared" si="288"/>
        <v>95.172000000000068</v>
      </c>
      <c r="CI338" s="69">
        <f t="shared" si="288"/>
        <v>96.292000000000073</v>
      </c>
      <c r="CJ338" s="69">
        <f t="shared" si="288"/>
        <v>97.412000000000077</v>
      </c>
      <c r="CK338" s="69">
        <f t="shared" si="288"/>
        <v>98.532000000000082</v>
      </c>
      <c r="CL338" s="69">
        <f t="shared" si="288"/>
        <v>99.652000000000086</v>
      </c>
      <c r="CM338" s="69">
        <f t="shared" si="288"/>
        <v>100.77200000000009</v>
      </c>
    </row>
    <row r="339" spans="1:96" s="15" customFormat="1" ht="15.95" customHeight="1" outlineLevel="2" x14ac:dyDescent="0.3">
      <c r="A339" s="290">
        <v>9</v>
      </c>
      <c r="B339" s="171" t="s">
        <v>438</v>
      </c>
      <c r="C339" s="112" t="s">
        <v>482</v>
      </c>
      <c r="D339" s="157" t="s">
        <v>53</v>
      </c>
      <c r="E339" s="44" t="s">
        <v>43</v>
      </c>
      <c r="F339" s="288" t="s">
        <v>43</v>
      </c>
      <c r="G339" s="156" t="s">
        <v>50</v>
      </c>
      <c r="H339" s="46">
        <v>1.0660000000000001</v>
      </c>
      <c r="I339" s="220">
        <v>0.7</v>
      </c>
      <c r="J339" s="69">
        <v>15</v>
      </c>
      <c r="K339" s="238">
        <f t="shared" si="274"/>
        <v>11.193</v>
      </c>
      <c r="L339" s="69">
        <f>(K339+1.12)</f>
        <v>12.312999999999999</v>
      </c>
      <c r="M339" s="69">
        <f t="shared" si="287"/>
        <v>13.433</v>
      </c>
      <c r="N339" s="69">
        <f t="shared" si="287"/>
        <v>14.553000000000001</v>
      </c>
      <c r="O339" s="69">
        <f t="shared" si="287"/>
        <v>15.673000000000002</v>
      </c>
      <c r="P339" s="69">
        <f t="shared" si="287"/>
        <v>16.793000000000003</v>
      </c>
      <c r="Q339" s="69">
        <f t="shared" si="287"/>
        <v>17.913000000000004</v>
      </c>
      <c r="R339" s="69">
        <f t="shared" si="287"/>
        <v>19.033000000000005</v>
      </c>
      <c r="S339" s="69">
        <f t="shared" si="287"/>
        <v>20.153000000000006</v>
      </c>
      <c r="T339" s="69">
        <f t="shared" si="287"/>
        <v>21.273000000000007</v>
      </c>
      <c r="U339" s="69">
        <f t="shared" si="287"/>
        <v>22.393000000000008</v>
      </c>
      <c r="V339" s="69">
        <f t="shared" si="287"/>
        <v>23.513000000000009</v>
      </c>
      <c r="W339" s="69">
        <f t="shared" si="287"/>
        <v>24.63300000000001</v>
      </c>
      <c r="X339" s="69">
        <f t="shared" si="287"/>
        <v>25.753000000000011</v>
      </c>
      <c r="Y339" s="69">
        <f t="shared" si="287"/>
        <v>26.873000000000012</v>
      </c>
      <c r="Z339" s="69">
        <f t="shared" si="287"/>
        <v>27.993000000000013</v>
      </c>
      <c r="AA339" s="69">
        <f t="shared" si="287"/>
        <v>29.113000000000014</v>
      </c>
      <c r="AB339" s="69">
        <f t="shared" si="287"/>
        <v>30.233000000000015</v>
      </c>
      <c r="AC339" s="69">
        <f t="shared" si="287"/>
        <v>31.353000000000016</v>
      </c>
      <c r="AD339" s="69">
        <f t="shared" si="287"/>
        <v>32.473000000000013</v>
      </c>
      <c r="AE339" s="69">
        <f t="shared" si="287"/>
        <v>33.593000000000011</v>
      </c>
      <c r="AF339" s="69">
        <f t="shared" si="287"/>
        <v>34.713000000000008</v>
      </c>
      <c r="AG339" s="69">
        <f t="shared" si="287"/>
        <v>35.833000000000006</v>
      </c>
      <c r="AH339" s="69">
        <f t="shared" si="287"/>
        <v>36.953000000000003</v>
      </c>
      <c r="AI339" s="69">
        <f t="shared" si="287"/>
        <v>38.073</v>
      </c>
      <c r="AJ339" s="69">
        <f t="shared" si="287"/>
        <v>39.192999999999998</v>
      </c>
      <c r="AK339" s="69">
        <f t="shared" si="287"/>
        <v>40.312999999999995</v>
      </c>
      <c r="AL339" s="69">
        <f t="shared" si="287"/>
        <v>41.432999999999993</v>
      </c>
      <c r="AM339" s="69">
        <f t="shared" si="287"/>
        <v>42.55299999999999</v>
      </c>
      <c r="AN339" s="69">
        <f t="shared" si="287"/>
        <v>43.672999999999988</v>
      </c>
      <c r="AO339" s="69">
        <f t="shared" si="287"/>
        <v>44.792999999999985</v>
      </c>
      <c r="AP339" s="69">
        <f t="shared" si="287"/>
        <v>45.912999999999982</v>
      </c>
      <c r="AQ339" s="69">
        <f t="shared" si="287"/>
        <v>47.03299999999998</v>
      </c>
      <c r="AR339" s="69">
        <f t="shared" si="287"/>
        <v>48.152999999999977</v>
      </c>
      <c r="AS339" s="69">
        <f t="shared" si="287"/>
        <v>49.272999999999975</v>
      </c>
      <c r="AT339" s="69">
        <f t="shared" si="287"/>
        <v>50.392999999999972</v>
      </c>
      <c r="AU339" s="69">
        <f t="shared" si="287"/>
        <v>51.51299999999997</v>
      </c>
      <c r="AV339" s="69">
        <f t="shared" si="287"/>
        <v>52.632999999999967</v>
      </c>
      <c r="AW339" s="69">
        <f t="shared" si="287"/>
        <v>53.752999999999965</v>
      </c>
      <c r="AX339" s="69">
        <f t="shared" si="287"/>
        <v>54.872999999999962</v>
      </c>
      <c r="AY339" s="69">
        <f t="shared" si="287"/>
        <v>55.992999999999959</v>
      </c>
      <c r="AZ339" s="69">
        <f t="shared" si="287"/>
        <v>57.112999999999957</v>
      </c>
      <c r="BA339" s="69">
        <f t="shared" si="287"/>
        <v>58.232999999999954</v>
      </c>
      <c r="BB339" s="69">
        <f t="shared" si="287"/>
        <v>59.352999999999952</v>
      </c>
      <c r="BC339" s="69">
        <f t="shared" si="287"/>
        <v>60.472999999999949</v>
      </c>
      <c r="BD339" s="69">
        <f t="shared" si="287"/>
        <v>61.592999999999947</v>
      </c>
      <c r="BE339" s="69">
        <f t="shared" si="287"/>
        <v>62.712999999999944</v>
      </c>
      <c r="BF339" s="69">
        <f t="shared" si="287"/>
        <v>63.832999999999942</v>
      </c>
      <c r="BG339" s="69">
        <f t="shared" si="287"/>
        <v>64.952999999999946</v>
      </c>
      <c r="BH339" s="69">
        <f t="shared" si="287"/>
        <v>66.072999999999951</v>
      </c>
      <c r="BI339" s="69">
        <f t="shared" si="287"/>
        <v>67.192999999999955</v>
      </c>
      <c r="BJ339" s="69">
        <f t="shared" si="287"/>
        <v>68.31299999999996</v>
      </c>
      <c r="BK339" s="69">
        <f t="shared" si="287"/>
        <v>69.432999999999964</v>
      </c>
      <c r="BL339" s="69">
        <f t="shared" si="287"/>
        <v>70.552999999999969</v>
      </c>
      <c r="BM339" s="69">
        <f t="shared" si="287"/>
        <v>71.672999999999973</v>
      </c>
      <c r="BN339" s="69">
        <f t="shared" si="287"/>
        <v>72.792999999999978</v>
      </c>
      <c r="BO339" s="69">
        <f t="shared" si="287"/>
        <v>73.912999999999982</v>
      </c>
      <c r="BP339" s="69">
        <f t="shared" si="287"/>
        <v>75.032999999999987</v>
      </c>
      <c r="BQ339" s="69">
        <f t="shared" si="287"/>
        <v>76.152999999999992</v>
      </c>
      <c r="BR339" s="69">
        <f t="shared" si="287"/>
        <v>77.272999999999996</v>
      </c>
      <c r="BS339" s="69">
        <f t="shared" si="287"/>
        <v>78.393000000000001</v>
      </c>
      <c r="BT339" s="69">
        <f t="shared" si="287"/>
        <v>79.513000000000005</v>
      </c>
      <c r="BU339" s="69">
        <f t="shared" si="287"/>
        <v>80.63300000000001</v>
      </c>
      <c r="BV339" s="69">
        <f t="shared" si="287"/>
        <v>81.753000000000014</v>
      </c>
      <c r="BW339" s="69">
        <f t="shared" si="287"/>
        <v>82.873000000000019</v>
      </c>
      <c r="BX339" s="69">
        <f t="shared" si="287"/>
        <v>83.993000000000023</v>
      </c>
      <c r="BY339" s="69">
        <f t="shared" si="288"/>
        <v>85.113000000000028</v>
      </c>
      <c r="BZ339" s="69">
        <f t="shared" si="288"/>
        <v>86.233000000000033</v>
      </c>
      <c r="CA339" s="69">
        <f t="shared" si="288"/>
        <v>87.353000000000037</v>
      </c>
      <c r="CB339" s="69">
        <f t="shared" si="288"/>
        <v>88.473000000000042</v>
      </c>
      <c r="CC339" s="69">
        <f t="shared" si="288"/>
        <v>89.593000000000046</v>
      </c>
      <c r="CD339" s="69">
        <f t="shared" si="288"/>
        <v>90.713000000000051</v>
      </c>
      <c r="CE339" s="69">
        <f t="shared" si="288"/>
        <v>91.833000000000055</v>
      </c>
      <c r="CF339" s="69">
        <f t="shared" si="288"/>
        <v>92.95300000000006</v>
      </c>
      <c r="CG339" s="69">
        <f t="shared" si="288"/>
        <v>94.073000000000064</v>
      </c>
      <c r="CH339" s="69">
        <f t="shared" si="288"/>
        <v>95.193000000000069</v>
      </c>
      <c r="CI339" s="69">
        <f t="shared" si="288"/>
        <v>96.313000000000073</v>
      </c>
      <c r="CJ339" s="69">
        <f t="shared" si="288"/>
        <v>97.433000000000078</v>
      </c>
      <c r="CK339" s="69">
        <f t="shared" si="288"/>
        <v>98.553000000000083</v>
      </c>
      <c r="CL339" s="69">
        <f t="shared" si="288"/>
        <v>99.673000000000087</v>
      </c>
      <c r="CM339" s="69">
        <f t="shared" si="288"/>
        <v>100.79300000000009</v>
      </c>
    </row>
    <row r="340" spans="1:96" s="15" customFormat="1" ht="15.95" customHeight="1" outlineLevel="2" x14ac:dyDescent="0.3">
      <c r="A340" s="290">
        <v>10</v>
      </c>
      <c r="B340" s="171" t="s">
        <v>438</v>
      </c>
      <c r="C340" s="112" t="s">
        <v>484</v>
      </c>
      <c r="D340" s="157" t="s">
        <v>53</v>
      </c>
      <c r="E340" s="44" t="s">
        <v>43</v>
      </c>
      <c r="F340" s="288" t="s">
        <v>43</v>
      </c>
      <c r="G340" s="156" t="s">
        <v>50</v>
      </c>
      <c r="H340" s="46">
        <v>3.4119999999999999</v>
      </c>
      <c r="I340" s="220">
        <v>0.7</v>
      </c>
      <c r="J340" s="69">
        <v>15</v>
      </c>
      <c r="K340" s="238">
        <f t="shared" si="274"/>
        <v>35.826000000000001</v>
      </c>
      <c r="L340" s="69">
        <f>(K340+3.58)</f>
        <v>39.405999999999999</v>
      </c>
      <c r="M340" s="69">
        <f t="shared" ref="M340:BX340" si="289">(L340+3.58)</f>
        <v>42.985999999999997</v>
      </c>
      <c r="N340" s="69">
        <f t="shared" si="289"/>
        <v>46.565999999999995</v>
      </c>
      <c r="O340" s="69">
        <f t="shared" si="289"/>
        <v>50.145999999999994</v>
      </c>
      <c r="P340" s="69">
        <f t="shared" si="289"/>
        <v>53.725999999999992</v>
      </c>
      <c r="Q340" s="69">
        <f t="shared" si="289"/>
        <v>57.30599999999999</v>
      </c>
      <c r="R340" s="69">
        <f t="shared" si="289"/>
        <v>60.885999999999989</v>
      </c>
      <c r="S340" s="69">
        <f t="shared" si="289"/>
        <v>64.465999999999994</v>
      </c>
      <c r="T340" s="69">
        <f t="shared" si="289"/>
        <v>68.045999999999992</v>
      </c>
      <c r="U340" s="69">
        <f t="shared" si="289"/>
        <v>71.625999999999991</v>
      </c>
      <c r="V340" s="69">
        <f t="shared" si="289"/>
        <v>75.205999999999989</v>
      </c>
      <c r="W340" s="69">
        <f t="shared" si="289"/>
        <v>78.785999999999987</v>
      </c>
      <c r="X340" s="69">
        <f t="shared" si="289"/>
        <v>82.365999999999985</v>
      </c>
      <c r="Y340" s="69">
        <f t="shared" si="289"/>
        <v>85.945999999999984</v>
      </c>
      <c r="Z340" s="69">
        <f t="shared" si="289"/>
        <v>89.525999999999982</v>
      </c>
      <c r="AA340" s="69">
        <f t="shared" si="289"/>
        <v>93.10599999999998</v>
      </c>
      <c r="AB340" s="69">
        <f t="shared" si="289"/>
        <v>96.685999999999979</v>
      </c>
      <c r="AC340" s="69">
        <f t="shared" si="289"/>
        <v>100.26599999999998</v>
      </c>
      <c r="AD340" s="69">
        <f t="shared" si="289"/>
        <v>103.84599999999998</v>
      </c>
      <c r="AE340" s="69">
        <f t="shared" si="289"/>
        <v>107.42599999999997</v>
      </c>
      <c r="AF340" s="69">
        <f t="shared" si="289"/>
        <v>111.00599999999997</v>
      </c>
      <c r="AG340" s="69">
        <f t="shared" si="289"/>
        <v>114.58599999999997</v>
      </c>
      <c r="AH340" s="69">
        <f t="shared" si="289"/>
        <v>118.16599999999997</v>
      </c>
      <c r="AI340" s="69">
        <f t="shared" si="289"/>
        <v>121.74599999999997</v>
      </c>
      <c r="AJ340" s="69">
        <f t="shared" si="289"/>
        <v>125.32599999999996</v>
      </c>
      <c r="AK340" s="69">
        <f t="shared" si="289"/>
        <v>128.90599999999998</v>
      </c>
      <c r="AL340" s="69">
        <f t="shared" si="289"/>
        <v>132.48599999999999</v>
      </c>
      <c r="AM340" s="69">
        <f t="shared" si="289"/>
        <v>136.066</v>
      </c>
      <c r="AN340" s="69">
        <f t="shared" si="289"/>
        <v>139.64600000000002</v>
      </c>
      <c r="AO340" s="69">
        <f t="shared" si="289"/>
        <v>143.22600000000003</v>
      </c>
      <c r="AP340" s="69">
        <f t="shared" si="289"/>
        <v>146.80600000000004</v>
      </c>
      <c r="AQ340" s="69">
        <f t="shared" si="289"/>
        <v>150.38600000000005</v>
      </c>
      <c r="AR340" s="69">
        <f t="shared" si="289"/>
        <v>153.96600000000007</v>
      </c>
      <c r="AS340" s="69">
        <f t="shared" si="289"/>
        <v>157.54600000000008</v>
      </c>
      <c r="AT340" s="69">
        <f t="shared" si="289"/>
        <v>161.12600000000009</v>
      </c>
      <c r="AU340" s="69">
        <f t="shared" si="289"/>
        <v>164.7060000000001</v>
      </c>
      <c r="AV340" s="69">
        <f t="shared" si="289"/>
        <v>168.28600000000012</v>
      </c>
      <c r="AW340" s="69">
        <f t="shared" si="289"/>
        <v>171.86600000000013</v>
      </c>
      <c r="AX340" s="69">
        <f t="shared" si="289"/>
        <v>175.44600000000014</v>
      </c>
      <c r="AY340" s="69">
        <f t="shared" si="289"/>
        <v>179.02600000000015</v>
      </c>
      <c r="AZ340" s="69">
        <f t="shared" si="289"/>
        <v>182.60600000000017</v>
      </c>
      <c r="BA340" s="69">
        <f t="shared" si="289"/>
        <v>186.18600000000018</v>
      </c>
      <c r="BB340" s="69">
        <f t="shared" si="289"/>
        <v>189.76600000000019</v>
      </c>
      <c r="BC340" s="69">
        <f t="shared" si="289"/>
        <v>193.3460000000002</v>
      </c>
      <c r="BD340" s="69">
        <f t="shared" si="289"/>
        <v>196.92600000000022</v>
      </c>
      <c r="BE340" s="69">
        <f t="shared" si="289"/>
        <v>200.50600000000023</v>
      </c>
      <c r="BF340" s="69">
        <f t="shared" si="289"/>
        <v>204.08600000000024</v>
      </c>
      <c r="BG340" s="69">
        <f t="shared" si="289"/>
        <v>207.66600000000025</v>
      </c>
      <c r="BH340" s="69">
        <f t="shared" si="289"/>
        <v>211.24600000000027</v>
      </c>
      <c r="BI340" s="69">
        <f t="shared" si="289"/>
        <v>214.82600000000028</v>
      </c>
      <c r="BJ340" s="69">
        <f t="shared" si="289"/>
        <v>218.40600000000029</v>
      </c>
      <c r="BK340" s="69">
        <f t="shared" si="289"/>
        <v>221.9860000000003</v>
      </c>
      <c r="BL340" s="69">
        <f t="shared" si="289"/>
        <v>225.56600000000032</v>
      </c>
      <c r="BM340" s="69">
        <f t="shared" si="289"/>
        <v>229.14600000000033</v>
      </c>
      <c r="BN340" s="69">
        <f t="shared" si="289"/>
        <v>232.72600000000034</v>
      </c>
      <c r="BO340" s="69">
        <f t="shared" si="289"/>
        <v>236.30600000000035</v>
      </c>
      <c r="BP340" s="69">
        <f t="shared" si="289"/>
        <v>239.88600000000037</v>
      </c>
      <c r="BQ340" s="69">
        <f t="shared" si="289"/>
        <v>243.46600000000038</v>
      </c>
      <c r="BR340" s="69">
        <f t="shared" si="289"/>
        <v>247.04600000000039</v>
      </c>
      <c r="BS340" s="69">
        <f t="shared" si="289"/>
        <v>250.6260000000004</v>
      </c>
      <c r="BT340" s="69">
        <f t="shared" si="289"/>
        <v>254.20600000000042</v>
      </c>
      <c r="BU340" s="69">
        <f t="shared" si="289"/>
        <v>257.7860000000004</v>
      </c>
      <c r="BV340" s="69">
        <f t="shared" si="289"/>
        <v>261.36600000000038</v>
      </c>
      <c r="BW340" s="69">
        <f t="shared" si="289"/>
        <v>264.94600000000037</v>
      </c>
      <c r="BX340" s="69">
        <f t="shared" si="289"/>
        <v>268.52600000000035</v>
      </c>
      <c r="BY340" s="69">
        <f t="shared" ref="BY340:CP340" si="290">(BX340+3.58)</f>
        <v>272.10600000000034</v>
      </c>
      <c r="BZ340" s="69">
        <f t="shared" si="290"/>
        <v>275.68600000000032</v>
      </c>
      <c r="CA340" s="69">
        <f t="shared" si="290"/>
        <v>279.2660000000003</v>
      </c>
      <c r="CB340" s="69">
        <f t="shared" si="290"/>
        <v>282.84600000000029</v>
      </c>
      <c r="CC340" s="69">
        <f t="shared" si="290"/>
        <v>286.42600000000027</v>
      </c>
      <c r="CD340" s="69">
        <f t="shared" si="290"/>
        <v>290.00600000000026</v>
      </c>
      <c r="CE340" s="69">
        <f t="shared" si="290"/>
        <v>293.58600000000024</v>
      </c>
      <c r="CF340" s="69">
        <f t="shared" si="290"/>
        <v>297.16600000000022</v>
      </c>
      <c r="CG340" s="69">
        <f t="shared" si="290"/>
        <v>300.74600000000021</v>
      </c>
      <c r="CH340" s="69">
        <f t="shared" si="290"/>
        <v>304.32600000000019</v>
      </c>
      <c r="CI340" s="69">
        <f t="shared" si="290"/>
        <v>307.90600000000018</v>
      </c>
      <c r="CJ340" s="69">
        <f t="shared" si="290"/>
        <v>311.48600000000016</v>
      </c>
      <c r="CK340" s="69">
        <f t="shared" si="290"/>
        <v>315.06600000000014</v>
      </c>
      <c r="CL340" s="69">
        <f t="shared" si="290"/>
        <v>318.64600000000013</v>
      </c>
      <c r="CM340" s="69">
        <f>(CL340+3.58)</f>
        <v>322.22600000000011</v>
      </c>
      <c r="CN340" s="69">
        <f t="shared" si="290"/>
        <v>325.8060000000001</v>
      </c>
      <c r="CO340" s="69">
        <f>(CN340+3.58)</f>
        <v>329.38600000000008</v>
      </c>
      <c r="CP340" s="69">
        <f t="shared" si="290"/>
        <v>332.96600000000007</v>
      </c>
      <c r="CQ340" s="69">
        <f>(CP340+3.58)</f>
        <v>336.54600000000005</v>
      </c>
      <c r="CR340" s="69">
        <f>(CQ340+3.58)</f>
        <v>340.12600000000003</v>
      </c>
    </row>
    <row r="341" spans="1:96" s="21" customFormat="1" ht="15.95" customHeight="1" outlineLevel="2" x14ac:dyDescent="0.3">
      <c r="A341" s="87">
        <v>11</v>
      </c>
      <c r="B341" s="189" t="s">
        <v>438</v>
      </c>
      <c r="C341" s="79" t="s">
        <v>744</v>
      </c>
      <c r="D341" s="186" t="s">
        <v>464</v>
      </c>
      <c r="E341" s="78"/>
      <c r="F341" s="76" t="s">
        <v>43</v>
      </c>
      <c r="G341" s="187" t="s">
        <v>50</v>
      </c>
      <c r="H341" s="148">
        <v>12.51</v>
      </c>
      <c r="I341" s="90">
        <v>1.2</v>
      </c>
      <c r="J341" s="75">
        <v>15</v>
      </c>
      <c r="K341" s="306">
        <f t="shared" si="274"/>
        <v>225.17999999999998</v>
      </c>
      <c r="L341" s="75">
        <f>(K341+22.52)</f>
        <v>247.7</v>
      </c>
      <c r="M341" s="75">
        <f t="shared" ref="M341:BF341" si="291">(L341+22.52)</f>
        <v>270.21999999999997</v>
      </c>
      <c r="N341" s="75">
        <f t="shared" si="291"/>
        <v>292.73999999999995</v>
      </c>
      <c r="O341" s="75">
        <f t="shared" si="291"/>
        <v>315.25999999999993</v>
      </c>
      <c r="P341" s="75">
        <f t="shared" si="291"/>
        <v>337.77999999999992</v>
      </c>
      <c r="Q341" s="75">
        <f t="shared" si="291"/>
        <v>360.2999999999999</v>
      </c>
      <c r="R341" s="75">
        <f t="shared" si="291"/>
        <v>382.81999999999988</v>
      </c>
      <c r="S341" s="75">
        <f t="shared" si="291"/>
        <v>405.33999999999986</v>
      </c>
      <c r="T341" s="75">
        <f t="shared" si="291"/>
        <v>427.85999999999984</v>
      </c>
      <c r="U341" s="75">
        <f t="shared" si="291"/>
        <v>450.37999999999982</v>
      </c>
      <c r="V341" s="75">
        <f t="shared" si="291"/>
        <v>472.89999999999981</v>
      </c>
      <c r="W341" s="75">
        <f t="shared" si="291"/>
        <v>495.41999999999979</v>
      </c>
      <c r="X341" s="75">
        <f t="shared" si="291"/>
        <v>517.93999999999983</v>
      </c>
      <c r="Y341" s="75">
        <f t="shared" si="291"/>
        <v>540.45999999999981</v>
      </c>
      <c r="Z341" s="75">
        <f t="shared" si="291"/>
        <v>562.97999999999979</v>
      </c>
      <c r="AA341" s="75">
        <f t="shared" si="291"/>
        <v>585.49999999999977</v>
      </c>
      <c r="AB341" s="75">
        <f t="shared" si="291"/>
        <v>608.01999999999975</v>
      </c>
      <c r="AC341" s="75">
        <f t="shared" si="291"/>
        <v>630.53999999999974</v>
      </c>
      <c r="AD341" s="75">
        <f t="shared" si="291"/>
        <v>653.05999999999972</v>
      </c>
      <c r="AE341" s="75">
        <f t="shared" si="291"/>
        <v>675.5799999999997</v>
      </c>
      <c r="AF341" s="75">
        <f t="shared" si="291"/>
        <v>698.09999999999968</v>
      </c>
      <c r="AG341" s="75">
        <f t="shared" si="291"/>
        <v>720.61999999999966</v>
      </c>
      <c r="AH341" s="75">
        <f t="shared" si="291"/>
        <v>743.13999999999965</v>
      </c>
      <c r="AI341" s="75">
        <f t="shared" si="291"/>
        <v>765.65999999999963</v>
      </c>
      <c r="AJ341" s="75">
        <f t="shared" si="291"/>
        <v>788.17999999999961</v>
      </c>
      <c r="AK341" s="75">
        <f t="shared" si="291"/>
        <v>810.69999999999959</v>
      </c>
      <c r="AL341" s="75">
        <f t="shared" si="291"/>
        <v>833.21999999999957</v>
      </c>
      <c r="AM341" s="75">
        <f t="shared" si="291"/>
        <v>855.73999999999955</v>
      </c>
      <c r="AN341" s="75">
        <f t="shared" si="291"/>
        <v>878.25999999999954</v>
      </c>
      <c r="AO341" s="75">
        <f t="shared" si="291"/>
        <v>900.77999999999952</v>
      </c>
      <c r="AP341" s="75">
        <f t="shared" si="291"/>
        <v>923.2999999999995</v>
      </c>
      <c r="AQ341" s="75">
        <f t="shared" si="291"/>
        <v>945.81999999999948</v>
      </c>
      <c r="AR341" s="75">
        <f t="shared" si="291"/>
        <v>968.33999999999946</v>
      </c>
      <c r="AS341" s="75">
        <f t="shared" si="291"/>
        <v>990.85999999999945</v>
      </c>
      <c r="AT341" s="75">
        <f t="shared" si="291"/>
        <v>1013.3799999999994</v>
      </c>
      <c r="AU341" s="75">
        <f t="shared" si="291"/>
        <v>1035.8999999999994</v>
      </c>
      <c r="AV341" s="75">
        <f t="shared" si="291"/>
        <v>1058.4199999999994</v>
      </c>
      <c r="AW341" s="75">
        <f t="shared" si="291"/>
        <v>1080.9399999999994</v>
      </c>
      <c r="AX341" s="75">
        <f t="shared" si="291"/>
        <v>1103.4599999999994</v>
      </c>
      <c r="AY341" s="75">
        <f t="shared" si="291"/>
        <v>1125.9799999999993</v>
      </c>
      <c r="AZ341" s="75">
        <f t="shared" si="291"/>
        <v>1148.4999999999993</v>
      </c>
      <c r="BA341" s="75">
        <f t="shared" si="291"/>
        <v>1171.0199999999993</v>
      </c>
      <c r="BB341" s="75">
        <f t="shared" si="291"/>
        <v>1193.5399999999993</v>
      </c>
      <c r="BC341" s="75">
        <f t="shared" si="291"/>
        <v>1216.0599999999993</v>
      </c>
      <c r="BD341" s="75">
        <f t="shared" si="291"/>
        <v>1238.5799999999992</v>
      </c>
      <c r="BE341" s="75">
        <f t="shared" si="291"/>
        <v>1261.0999999999992</v>
      </c>
      <c r="BF341" s="75">
        <f t="shared" si="291"/>
        <v>1283.6199999999992</v>
      </c>
    </row>
    <row r="342" spans="1:96" s="21" customFormat="1" ht="15.95" customHeight="1" outlineLevel="2" x14ac:dyDescent="0.3">
      <c r="A342" s="87">
        <v>12</v>
      </c>
      <c r="B342" s="189" t="s">
        <v>438</v>
      </c>
      <c r="C342" s="79" t="s">
        <v>745</v>
      </c>
      <c r="D342" s="186" t="s">
        <v>51</v>
      </c>
      <c r="E342" s="78"/>
      <c r="F342" s="76" t="s">
        <v>43</v>
      </c>
      <c r="G342" s="366" t="s">
        <v>30</v>
      </c>
      <c r="H342" s="148">
        <v>24.998000000000001</v>
      </c>
      <c r="I342" s="90">
        <v>1.2</v>
      </c>
      <c r="J342" s="75">
        <v>15</v>
      </c>
      <c r="K342" s="306">
        <f t="shared" si="274"/>
        <v>449.964</v>
      </c>
      <c r="L342" s="75">
        <f>(K342+45)</f>
        <v>494.964</v>
      </c>
      <c r="M342" s="75">
        <f t="shared" ref="M342:BE342" si="292">(L342+45)</f>
        <v>539.96399999999994</v>
      </c>
      <c r="N342" s="75">
        <f t="shared" si="292"/>
        <v>584.96399999999994</v>
      </c>
      <c r="O342" s="75">
        <f t="shared" si="292"/>
        <v>629.96399999999994</v>
      </c>
      <c r="P342" s="75">
        <f t="shared" si="292"/>
        <v>674.96399999999994</v>
      </c>
      <c r="Q342" s="75">
        <f t="shared" si="292"/>
        <v>719.96399999999994</v>
      </c>
      <c r="R342" s="75">
        <f t="shared" si="292"/>
        <v>764.96399999999994</v>
      </c>
      <c r="S342" s="75">
        <f t="shared" si="292"/>
        <v>809.96399999999994</v>
      </c>
      <c r="T342" s="75">
        <f t="shared" si="292"/>
        <v>854.96399999999994</v>
      </c>
      <c r="U342" s="75">
        <f t="shared" si="292"/>
        <v>899.96399999999994</v>
      </c>
      <c r="V342" s="75">
        <f t="shared" si="292"/>
        <v>944.96399999999994</v>
      </c>
      <c r="W342" s="75">
        <f t="shared" si="292"/>
        <v>989.96399999999994</v>
      </c>
      <c r="X342" s="75">
        <f t="shared" si="292"/>
        <v>1034.9639999999999</v>
      </c>
      <c r="Y342" s="75">
        <f t="shared" si="292"/>
        <v>1079.9639999999999</v>
      </c>
      <c r="Z342" s="75">
        <f t="shared" si="292"/>
        <v>1124.9639999999999</v>
      </c>
      <c r="AA342" s="75">
        <f t="shared" si="292"/>
        <v>1169.9639999999999</v>
      </c>
      <c r="AB342" s="75">
        <f t="shared" si="292"/>
        <v>1214.9639999999999</v>
      </c>
      <c r="AC342" s="75">
        <f t="shared" si="292"/>
        <v>1259.9639999999999</v>
      </c>
      <c r="AD342" s="75">
        <f t="shared" si="292"/>
        <v>1304.9639999999999</v>
      </c>
      <c r="AE342" s="75">
        <f t="shared" si="292"/>
        <v>1349.9639999999999</v>
      </c>
      <c r="AF342" s="75">
        <f t="shared" si="292"/>
        <v>1394.9639999999999</v>
      </c>
      <c r="AG342" s="75">
        <f t="shared" si="292"/>
        <v>1439.9639999999999</v>
      </c>
      <c r="AH342" s="75">
        <f t="shared" si="292"/>
        <v>1484.9639999999999</v>
      </c>
      <c r="AI342" s="75">
        <f t="shared" si="292"/>
        <v>1529.9639999999999</v>
      </c>
      <c r="AJ342" s="75">
        <f t="shared" si="292"/>
        <v>1574.9639999999999</v>
      </c>
      <c r="AK342" s="75">
        <f t="shared" si="292"/>
        <v>1619.9639999999999</v>
      </c>
      <c r="AL342" s="75">
        <f t="shared" si="292"/>
        <v>1664.9639999999999</v>
      </c>
      <c r="AM342" s="75">
        <f t="shared" si="292"/>
        <v>1709.9639999999999</v>
      </c>
      <c r="AN342" s="75">
        <f t="shared" si="292"/>
        <v>1754.9639999999999</v>
      </c>
      <c r="AO342" s="75">
        <f t="shared" si="292"/>
        <v>1799.9639999999999</v>
      </c>
      <c r="AP342" s="75">
        <f t="shared" si="292"/>
        <v>1844.9639999999999</v>
      </c>
      <c r="AQ342" s="75">
        <f t="shared" si="292"/>
        <v>1889.9639999999999</v>
      </c>
      <c r="AR342" s="75">
        <f t="shared" si="292"/>
        <v>1934.9639999999999</v>
      </c>
      <c r="AS342" s="75">
        <f t="shared" si="292"/>
        <v>1979.9639999999999</v>
      </c>
      <c r="AT342" s="75">
        <f t="shared" si="292"/>
        <v>2024.9639999999999</v>
      </c>
      <c r="AU342" s="75">
        <f t="shared" si="292"/>
        <v>2069.9639999999999</v>
      </c>
      <c r="AV342" s="75">
        <f t="shared" si="292"/>
        <v>2114.9639999999999</v>
      </c>
      <c r="AW342" s="75">
        <f t="shared" si="292"/>
        <v>2159.9639999999999</v>
      </c>
      <c r="AX342" s="75">
        <f t="shared" si="292"/>
        <v>2204.9639999999999</v>
      </c>
      <c r="AY342" s="75">
        <f t="shared" si="292"/>
        <v>2249.9639999999999</v>
      </c>
      <c r="AZ342" s="75">
        <f t="shared" si="292"/>
        <v>2294.9639999999999</v>
      </c>
      <c r="BA342" s="75">
        <f t="shared" si="292"/>
        <v>2339.9639999999999</v>
      </c>
      <c r="BB342" s="75">
        <f t="shared" si="292"/>
        <v>2384.9639999999999</v>
      </c>
      <c r="BC342" s="75">
        <f t="shared" si="292"/>
        <v>2429.9639999999999</v>
      </c>
      <c r="BD342" s="75">
        <f t="shared" si="292"/>
        <v>2474.9639999999999</v>
      </c>
      <c r="BE342" s="75">
        <f t="shared" si="292"/>
        <v>2519.9639999999999</v>
      </c>
    </row>
    <row r="343" spans="1:96" s="96" customFormat="1" ht="15.95" customHeight="1" outlineLevel="2" x14ac:dyDescent="0.3">
      <c r="A343" s="290">
        <v>13</v>
      </c>
      <c r="B343" s="171" t="s">
        <v>438</v>
      </c>
      <c r="C343" s="32" t="s">
        <v>746</v>
      </c>
      <c r="D343" s="157" t="s">
        <v>464</v>
      </c>
      <c r="E343" s="49"/>
      <c r="F343" s="288" t="s">
        <v>43</v>
      </c>
      <c r="G343" s="156" t="s">
        <v>50</v>
      </c>
      <c r="H343" s="119">
        <v>6.7560000000000002</v>
      </c>
      <c r="I343" s="220">
        <v>0.7</v>
      </c>
      <c r="J343" s="69">
        <v>15</v>
      </c>
      <c r="K343" s="238">
        <f t="shared" si="274"/>
        <v>70.937999999999988</v>
      </c>
      <c r="L343" s="69">
        <f>(K343+7.09)</f>
        <v>78.027999999999992</v>
      </c>
      <c r="M343" s="69">
        <f t="shared" ref="M343:BX343" si="293">(L343+7.09)</f>
        <v>85.117999999999995</v>
      </c>
      <c r="N343" s="69">
        <f t="shared" si="293"/>
        <v>92.207999999999998</v>
      </c>
      <c r="O343" s="69">
        <f t="shared" si="293"/>
        <v>99.298000000000002</v>
      </c>
      <c r="P343" s="69">
        <f t="shared" si="293"/>
        <v>106.38800000000001</v>
      </c>
      <c r="Q343" s="69">
        <f t="shared" si="293"/>
        <v>113.47800000000001</v>
      </c>
      <c r="R343" s="69">
        <f t="shared" si="293"/>
        <v>120.56800000000001</v>
      </c>
      <c r="S343" s="69">
        <f t="shared" si="293"/>
        <v>127.65800000000002</v>
      </c>
      <c r="T343" s="69">
        <f t="shared" si="293"/>
        <v>134.74800000000002</v>
      </c>
      <c r="U343" s="69">
        <f t="shared" si="293"/>
        <v>141.83800000000002</v>
      </c>
      <c r="V343" s="69">
        <f t="shared" si="293"/>
        <v>148.92800000000003</v>
      </c>
      <c r="W343" s="69">
        <f t="shared" si="293"/>
        <v>156.01800000000003</v>
      </c>
      <c r="X343" s="69">
        <f t="shared" si="293"/>
        <v>163.10800000000003</v>
      </c>
      <c r="Y343" s="69">
        <f t="shared" si="293"/>
        <v>170.19800000000004</v>
      </c>
      <c r="Z343" s="69">
        <f t="shared" si="293"/>
        <v>177.28800000000004</v>
      </c>
      <c r="AA343" s="69">
        <f t="shared" si="293"/>
        <v>184.37800000000004</v>
      </c>
      <c r="AB343" s="69">
        <f t="shared" si="293"/>
        <v>191.46800000000005</v>
      </c>
      <c r="AC343" s="69">
        <f t="shared" si="293"/>
        <v>198.55800000000005</v>
      </c>
      <c r="AD343" s="69">
        <f t="shared" si="293"/>
        <v>205.64800000000005</v>
      </c>
      <c r="AE343" s="69">
        <f t="shared" si="293"/>
        <v>212.73800000000006</v>
      </c>
      <c r="AF343" s="69">
        <f t="shared" si="293"/>
        <v>219.82800000000006</v>
      </c>
      <c r="AG343" s="69">
        <f t="shared" si="293"/>
        <v>226.91800000000006</v>
      </c>
      <c r="AH343" s="69">
        <f t="shared" si="293"/>
        <v>234.00800000000007</v>
      </c>
      <c r="AI343" s="69">
        <f t="shared" si="293"/>
        <v>241.09800000000007</v>
      </c>
      <c r="AJ343" s="69">
        <f t="shared" si="293"/>
        <v>248.18800000000007</v>
      </c>
      <c r="AK343" s="69">
        <f t="shared" si="293"/>
        <v>255.27800000000008</v>
      </c>
      <c r="AL343" s="69">
        <f t="shared" si="293"/>
        <v>262.36800000000005</v>
      </c>
      <c r="AM343" s="69">
        <f t="shared" si="293"/>
        <v>269.45800000000003</v>
      </c>
      <c r="AN343" s="69">
        <f t="shared" si="293"/>
        <v>276.548</v>
      </c>
      <c r="AO343" s="69">
        <f t="shared" si="293"/>
        <v>283.63799999999998</v>
      </c>
      <c r="AP343" s="69">
        <f t="shared" si="293"/>
        <v>290.72799999999995</v>
      </c>
      <c r="AQ343" s="69">
        <f t="shared" si="293"/>
        <v>297.81799999999993</v>
      </c>
      <c r="AR343" s="69">
        <f t="shared" si="293"/>
        <v>304.9079999999999</v>
      </c>
      <c r="AS343" s="69">
        <f t="shared" si="293"/>
        <v>311.99799999999988</v>
      </c>
      <c r="AT343" s="69">
        <f t="shared" si="293"/>
        <v>319.08799999999985</v>
      </c>
      <c r="AU343" s="69">
        <f t="shared" si="293"/>
        <v>326.17799999999983</v>
      </c>
      <c r="AV343" s="69">
        <f t="shared" si="293"/>
        <v>333.2679999999998</v>
      </c>
      <c r="AW343" s="69">
        <f t="shared" si="293"/>
        <v>340.35799999999978</v>
      </c>
      <c r="AX343" s="69">
        <f t="shared" si="293"/>
        <v>347.44799999999975</v>
      </c>
      <c r="AY343" s="69">
        <f t="shared" si="293"/>
        <v>354.53799999999973</v>
      </c>
      <c r="AZ343" s="69">
        <f t="shared" si="293"/>
        <v>361.6279999999997</v>
      </c>
      <c r="BA343" s="69">
        <f t="shared" si="293"/>
        <v>368.71799999999968</v>
      </c>
      <c r="BB343" s="69">
        <f t="shared" si="293"/>
        <v>375.80799999999965</v>
      </c>
      <c r="BC343" s="69">
        <f t="shared" si="293"/>
        <v>382.89799999999963</v>
      </c>
      <c r="BD343" s="69">
        <f t="shared" si="293"/>
        <v>389.9879999999996</v>
      </c>
      <c r="BE343" s="69">
        <f t="shared" si="293"/>
        <v>397.07799999999958</v>
      </c>
      <c r="BF343" s="69">
        <f t="shared" si="293"/>
        <v>404.16799999999955</v>
      </c>
      <c r="BG343" s="69">
        <f t="shared" si="293"/>
        <v>411.25799999999953</v>
      </c>
      <c r="BH343" s="69">
        <f t="shared" si="293"/>
        <v>418.3479999999995</v>
      </c>
      <c r="BI343" s="69">
        <f t="shared" si="293"/>
        <v>425.43799999999948</v>
      </c>
      <c r="BJ343" s="69">
        <f t="shared" si="293"/>
        <v>432.52799999999945</v>
      </c>
      <c r="BK343" s="69">
        <f t="shared" si="293"/>
        <v>439.61799999999943</v>
      </c>
      <c r="BL343" s="69">
        <f t="shared" si="293"/>
        <v>446.7079999999994</v>
      </c>
      <c r="BM343" s="69">
        <f t="shared" si="293"/>
        <v>453.79799999999938</v>
      </c>
      <c r="BN343" s="69">
        <f t="shared" si="293"/>
        <v>460.88799999999935</v>
      </c>
      <c r="BO343" s="69">
        <f t="shared" si="293"/>
        <v>467.97799999999933</v>
      </c>
      <c r="BP343" s="69">
        <f t="shared" si="293"/>
        <v>475.0679999999993</v>
      </c>
      <c r="BQ343" s="69">
        <f t="shared" si="293"/>
        <v>482.15799999999928</v>
      </c>
      <c r="BR343" s="69">
        <f t="shared" si="293"/>
        <v>489.24799999999925</v>
      </c>
      <c r="BS343" s="69">
        <f t="shared" si="293"/>
        <v>496.33799999999923</v>
      </c>
      <c r="BT343" s="69">
        <f t="shared" si="293"/>
        <v>503.4279999999992</v>
      </c>
      <c r="BU343" s="69">
        <f t="shared" si="293"/>
        <v>510.51799999999918</v>
      </c>
      <c r="BV343" s="69">
        <f t="shared" si="293"/>
        <v>517.60799999999915</v>
      </c>
      <c r="BW343" s="69">
        <f t="shared" si="293"/>
        <v>524.69799999999918</v>
      </c>
      <c r="BX343" s="69">
        <f t="shared" si="293"/>
        <v>531.78799999999922</v>
      </c>
      <c r="BY343" s="69">
        <f t="shared" ref="BY343:CR343" si="294">(BX343+7.09)</f>
        <v>538.87799999999925</v>
      </c>
      <c r="BZ343" s="69">
        <f t="shared" si="294"/>
        <v>545.96799999999928</v>
      </c>
      <c r="CA343" s="69">
        <f t="shared" si="294"/>
        <v>553.05799999999931</v>
      </c>
      <c r="CB343" s="69">
        <f t="shared" si="294"/>
        <v>560.14799999999934</v>
      </c>
      <c r="CC343" s="69">
        <f t="shared" si="294"/>
        <v>567.23799999999937</v>
      </c>
      <c r="CD343" s="69">
        <f t="shared" si="294"/>
        <v>574.32799999999941</v>
      </c>
      <c r="CE343" s="69">
        <f t="shared" si="294"/>
        <v>581.41799999999944</v>
      </c>
      <c r="CF343" s="69">
        <f t="shared" si="294"/>
        <v>588.50799999999947</v>
      </c>
      <c r="CG343" s="69">
        <f t="shared" si="294"/>
        <v>595.5979999999995</v>
      </c>
      <c r="CH343" s="69">
        <f t="shared" si="294"/>
        <v>602.68799999999953</v>
      </c>
      <c r="CI343" s="69">
        <f t="shared" si="294"/>
        <v>609.77799999999957</v>
      </c>
      <c r="CJ343" s="69">
        <f t="shared" si="294"/>
        <v>616.8679999999996</v>
      </c>
      <c r="CK343" s="69">
        <f t="shared" si="294"/>
        <v>623.95799999999963</v>
      </c>
      <c r="CL343" s="69">
        <f t="shared" si="294"/>
        <v>631.04799999999966</v>
      </c>
      <c r="CM343" s="69">
        <f t="shared" si="294"/>
        <v>638.13799999999969</v>
      </c>
      <c r="CN343" s="69">
        <f t="shared" si="294"/>
        <v>645.22799999999972</v>
      </c>
      <c r="CO343" s="69">
        <f t="shared" si="294"/>
        <v>652.31799999999976</v>
      </c>
      <c r="CP343" s="69">
        <f t="shared" si="294"/>
        <v>659.40799999999979</v>
      </c>
      <c r="CQ343" s="69">
        <f t="shared" si="294"/>
        <v>666.49799999999982</v>
      </c>
      <c r="CR343" s="69">
        <f t="shared" si="294"/>
        <v>673.58799999999985</v>
      </c>
    </row>
    <row r="344" spans="1:96" s="96" customFormat="1" ht="15.95" customHeight="1" outlineLevel="2" x14ac:dyDescent="0.3">
      <c r="A344" s="290">
        <v>14</v>
      </c>
      <c r="B344" s="171" t="s">
        <v>438</v>
      </c>
      <c r="C344" s="32" t="s">
        <v>747</v>
      </c>
      <c r="D344" s="157" t="s">
        <v>751</v>
      </c>
      <c r="E344" s="49"/>
      <c r="F344" s="288" t="s">
        <v>43</v>
      </c>
      <c r="G344" s="156" t="s">
        <v>50</v>
      </c>
      <c r="H344" s="119">
        <v>20.91</v>
      </c>
      <c r="I344" s="55">
        <v>1.2</v>
      </c>
      <c r="J344" s="69">
        <v>15</v>
      </c>
      <c r="K344" s="238">
        <f t="shared" si="274"/>
        <v>376.38</v>
      </c>
      <c r="L344" s="69">
        <f>(K344+37.64)</f>
        <v>414.02</v>
      </c>
      <c r="M344" s="69">
        <f t="shared" ref="M344:BE344" si="295">(L344+37.64)</f>
        <v>451.65999999999997</v>
      </c>
      <c r="N344" s="69">
        <f t="shared" si="295"/>
        <v>489.29999999999995</v>
      </c>
      <c r="O344" s="69">
        <f t="shared" si="295"/>
        <v>526.93999999999994</v>
      </c>
      <c r="P344" s="69">
        <f t="shared" si="295"/>
        <v>564.57999999999993</v>
      </c>
      <c r="Q344" s="69">
        <f t="shared" si="295"/>
        <v>602.21999999999991</v>
      </c>
      <c r="R344" s="69">
        <f t="shared" si="295"/>
        <v>639.8599999999999</v>
      </c>
      <c r="S344" s="69">
        <f t="shared" si="295"/>
        <v>677.49999999999989</v>
      </c>
      <c r="T344" s="69">
        <f t="shared" si="295"/>
        <v>715.13999999999987</v>
      </c>
      <c r="U344" s="69">
        <f t="shared" si="295"/>
        <v>752.77999999999986</v>
      </c>
      <c r="V344" s="69">
        <f t="shared" si="295"/>
        <v>790.41999999999985</v>
      </c>
      <c r="W344" s="69">
        <f t="shared" si="295"/>
        <v>828.05999999999983</v>
      </c>
      <c r="X344" s="69">
        <f t="shared" si="295"/>
        <v>865.69999999999982</v>
      </c>
      <c r="Y344" s="69">
        <f t="shared" si="295"/>
        <v>903.3399999999998</v>
      </c>
      <c r="Z344" s="69">
        <f t="shared" si="295"/>
        <v>940.97999999999979</v>
      </c>
      <c r="AA344" s="69">
        <f t="shared" si="295"/>
        <v>978.61999999999978</v>
      </c>
      <c r="AB344" s="69">
        <f t="shared" si="295"/>
        <v>1016.2599999999998</v>
      </c>
      <c r="AC344" s="69">
        <f t="shared" si="295"/>
        <v>1053.8999999999999</v>
      </c>
      <c r="AD344" s="69">
        <f t="shared" si="295"/>
        <v>1091.54</v>
      </c>
      <c r="AE344" s="69">
        <f t="shared" si="295"/>
        <v>1129.18</v>
      </c>
      <c r="AF344" s="69">
        <f t="shared" si="295"/>
        <v>1166.8200000000002</v>
      </c>
      <c r="AG344" s="69">
        <f t="shared" si="295"/>
        <v>1204.4600000000003</v>
      </c>
      <c r="AH344" s="69">
        <f t="shared" si="295"/>
        <v>1242.1000000000004</v>
      </c>
      <c r="AI344" s="69">
        <f t="shared" si="295"/>
        <v>1279.7400000000005</v>
      </c>
      <c r="AJ344" s="69">
        <f t="shared" si="295"/>
        <v>1317.3800000000006</v>
      </c>
      <c r="AK344" s="69">
        <f t="shared" si="295"/>
        <v>1355.0200000000007</v>
      </c>
      <c r="AL344" s="69">
        <f t="shared" si="295"/>
        <v>1392.6600000000008</v>
      </c>
      <c r="AM344" s="69">
        <f t="shared" si="295"/>
        <v>1430.3000000000009</v>
      </c>
      <c r="AN344" s="69">
        <f t="shared" si="295"/>
        <v>1467.940000000001</v>
      </c>
      <c r="AO344" s="69">
        <f t="shared" si="295"/>
        <v>1505.5800000000011</v>
      </c>
      <c r="AP344" s="69">
        <f t="shared" si="295"/>
        <v>1543.2200000000012</v>
      </c>
      <c r="AQ344" s="69">
        <f t="shared" si="295"/>
        <v>1580.8600000000013</v>
      </c>
      <c r="AR344" s="69">
        <f t="shared" si="295"/>
        <v>1618.5000000000014</v>
      </c>
      <c r="AS344" s="69">
        <f t="shared" si="295"/>
        <v>1656.1400000000015</v>
      </c>
      <c r="AT344" s="69">
        <f t="shared" si="295"/>
        <v>1693.7800000000016</v>
      </c>
      <c r="AU344" s="69">
        <f t="shared" si="295"/>
        <v>1731.4200000000017</v>
      </c>
      <c r="AV344" s="69">
        <f t="shared" si="295"/>
        <v>1769.0600000000018</v>
      </c>
      <c r="AW344" s="69">
        <f t="shared" si="295"/>
        <v>1806.7000000000019</v>
      </c>
      <c r="AX344" s="69">
        <f t="shared" si="295"/>
        <v>1844.340000000002</v>
      </c>
      <c r="AY344" s="69">
        <f t="shared" si="295"/>
        <v>1881.9800000000021</v>
      </c>
      <c r="AZ344" s="69">
        <f t="shared" si="295"/>
        <v>1919.6200000000022</v>
      </c>
      <c r="BA344" s="69">
        <f t="shared" si="295"/>
        <v>1957.2600000000023</v>
      </c>
      <c r="BB344" s="69">
        <f t="shared" si="295"/>
        <v>1994.9000000000024</v>
      </c>
      <c r="BC344" s="69">
        <f t="shared" si="295"/>
        <v>2032.5400000000025</v>
      </c>
      <c r="BD344" s="69">
        <f t="shared" si="295"/>
        <v>2070.1800000000026</v>
      </c>
      <c r="BE344" s="69">
        <f t="shared" si="295"/>
        <v>2107.8200000000024</v>
      </c>
    </row>
    <row r="345" spans="1:96" s="96" customFormat="1" ht="15.95" customHeight="1" outlineLevel="2" x14ac:dyDescent="0.3">
      <c r="A345" s="290">
        <v>15</v>
      </c>
      <c r="B345" s="171" t="s">
        <v>438</v>
      </c>
      <c r="C345" s="32" t="s">
        <v>748</v>
      </c>
      <c r="D345" s="32" t="s">
        <v>49</v>
      </c>
      <c r="E345" s="49"/>
      <c r="F345" s="288" t="s">
        <v>43</v>
      </c>
      <c r="G345" s="156" t="s">
        <v>50</v>
      </c>
      <c r="H345" s="119">
        <v>320.38799999999998</v>
      </c>
      <c r="I345" s="55">
        <v>1.2</v>
      </c>
      <c r="J345" s="69">
        <v>15</v>
      </c>
      <c r="K345" s="238">
        <f t="shared" si="274"/>
        <v>5766.9839999999995</v>
      </c>
      <c r="L345" s="69">
        <f>(K345+576.7)</f>
        <v>6343.6839999999993</v>
      </c>
      <c r="M345" s="69">
        <f t="shared" ref="M345:BC345" si="296">(L345+576.7)</f>
        <v>6920.3839999999991</v>
      </c>
      <c r="N345" s="69">
        <f t="shared" si="296"/>
        <v>7497.0839999999989</v>
      </c>
      <c r="O345" s="69">
        <f t="shared" si="296"/>
        <v>8073.7839999999987</v>
      </c>
      <c r="P345" s="69">
        <f t="shared" si="296"/>
        <v>8650.4839999999986</v>
      </c>
      <c r="Q345" s="69">
        <f t="shared" si="296"/>
        <v>9227.1839999999993</v>
      </c>
      <c r="R345" s="69">
        <f t="shared" si="296"/>
        <v>9803.884</v>
      </c>
      <c r="S345" s="69">
        <f t="shared" si="296"/>
        <v>10380.584000000001</v>
      </c>
      <c r="T345" s="69">
        <f t="shared" si="296"/>
        <v>10957.284000000001</v>
      </c>
      <c r="U345" s="69">
        <f t="shared" si="296"/>
        <v>11533.984000000002</v>
      </c>
      <c r="V345" s="69">
        <f t="shared" si="296"/>
        <v>12110.684000000003</v>
      </c>
      <c r="W345" s="69">
        <f t="shared" si="296"/>
        <v>12687.384000000004</v>
      </c>
      <c r="X345" s="69">
        <f t="shared" si="296"/>
        <v>13264.084000000004</v>
      </c>
      <c r="Y345" s="69">
        <f t="shared" si="296"/>
        <v>13840.784000000005</v>
      </c>
      <c r="Z345" s="69">
        <f t="shared" si="296"/>
        <v>14417.484000000006</v>
      </c>
      <c r="AA345" s="69">
        <f t="shared" si="296"/>
        <v>14994.184000000007</v>
      </c>
      <c r="AB345" s="69">
        <f t="shared" si="296"/>
        <v>15570.884000000007</v>
      </c>
      <c r="AC345" s="69">
        <f t="shared" si="296"/>
        <v>16147.584000000008</v>
      </c>
      <c r="AD345" s="69">
        <f t="shared" si="296"/>
        <v>16724.284000000007</v>
      </c>
      <c r="AE345" s="69">
        <f t="shared" si="296"/>
        <v>17300.984000000008</v>
      </c>
      <c r="AF345" s="69">
        <f t="shared" si="296"/>
        <v>17877.684000000008</v>
      </c>
      <c r="AG345" s="69">
        <f t="shared" si="296"/>
        <v>18454.384000000009</v>
      </c>
      <c r="AH345" s="69">
        <f t="shared" si="296"/>
        <v>19031.08400000001</v>
      </c>
      <c r="AI345" s="69">
        <f t="shared" si="296"/>
        <v>19607.784000000011</v>
      </c>
      <c r="AJ345" s="69">
        <f t="shared" si="296"/>
        <v>20184.484000000011</v>
      </c>
      <c r="AK345" s="69">
        <f t="shared" si="296"/>
        <v>20761.184000000012</v>
      </c>
      <c r="AL345" s="69">
        <f t="shared" si="296"/>
        <v>21337.884000000013</v>
      </c>
      <c r="AM345" s="69">
        <f t="shared" si="296"/>
        <v>21914.584000000013</v>
      </c>
      <c r="AN345" s="69">
        <f t="shared" si="296"/>
        <v>22491.284000000014</v>
      </c>
      <c r="AO345" s="69">
        <f t="shared" si="296"/>
        <v>23067.984000000015</v>
      </c>
      <c r="AP345" s="69">
        <f t="shared" si="296"/>
        <v>23644.684000000016</v>
      </c>
      <c r="AQ345" s="69">
        <f t="shared" si="296"/>
        <v>24221.384000000016</v>
      </c>
      <c r="AR345" s="69">
        <f t="shared" si="296"/>
        <v>24798.084000000017</v>
      </c>
      <c r="AS345" s="69">
        <f t="shared" si="296"/>
        <v>25374.784000000018</v>
      </c>
      <c r="AT345" s="69">
        <f t="shared" si="296"/>
        <v>25951.484000000019</v>
      </c>
      <c r="AU345" s="69">
        <f t="shared" si="296"/>
        <v>26528.184000000019</v>
      </c>
      <c r="AV345" s="69">
        <f t="shared" si="296"/>
        <v>27104.88400000002</v>
      </c>
      <c r="AW345" s="69">
        <f t="shared" si="296"/>
        <v>27681.584000000021</v>
      </c>
      <c r="AX345" s="69">
        <f t="shared" si="296"/>
        <v>28258.284000000021</v>
      </c>
      <c r="AY345" s="69">
        <f t="shared" si="296"/>
        <v>28834.984000000022</v>
      </c>
      <c r="AZ345" s="69">
        <f t="shared" si="296"/>
        <v>29411.684000000023</v>
      </c>
      <c r="BA345" s="69">
        <f t="shared" si="296"/>
        <v>29988.384000000024</v>
      </c>
      <c r="BB345" s="69">
        <f t="shared" si="296"/>
        <v>30565.084000000024</v>
      </c>
      <c r="BC345" s="69">
        <f t="shared" si="296"/>
        <v>31141.784000000025</v>
      </c>
    </row>
    <row r="346" spans="1:96" s="96" customFormat="1" ht="15.95" customHeight="1" outlineLevel="2" x14ac:dyDescent="0.3">
      <c r="A346" s="290">
        <v>16</v>
      </c>
      <c r="B346" s="171" t="s">
        <v>438</v>
      </c>
      <c r="C346" s="32" t="s">
        <v>749</v>
      </c>
      <c r="D346" s="157" t="s">
        <v>752</v>
      </c>
      <c r="E346" s="49"/>
      <c r="F346" s="62" t="s">
        <v>23</v>
      </c>
      <c r="G346" s="156" t="s">
        <v>50</v>
      </c>
      <c r="H346" s="119">
        <v>16.678000000000001</v>
      </c>
      <c r="I346" s="55">
        <v>1.2</v>
      </c>
      <c r="J346" s="69">
        <v>15</v>
      </c>
      <c r="K346" s="238">
        <f t="shared" si="274"/>
        <v>300.20400000000001</v>
      </c>
      <c r="L346" s="69">
        <f>(K346+30.02)</f>
        <v>330.22399999999999</v>
      </c>
      <c r="M346" s="69">
        <f t="shared" ref="M346:BC346" si="297">(L346+30.02)</f>
        <v>360.24399999999997</v>
      </c>
      <c r="N346" s="69">
        <f t="shared" si="297"/>
        <v>390.26399999999995</v>
      </c>
      <c r="O346" s="69">
        <f t="shared" si="297"/>
        <v>420.28399999999993</v>
      </c>
      <c r="P346" s="69">
        <f t="shared" si="297"/>
        <v>450.30399999999992</v>
      </c>
      <c r="Q346" s="69">
        <f t="shared" si="297"/>
        <v>480.3239999999999</v>
      </c>
      <c r="R346" s="69">
        <f t="shared" si="297"/>
        <v>510.34399999999988</v>
      </c>
      <c r="S346" s="69">
        <f t="shared" si="297"/>
        <v>540.36399999999992</v>
      </c>
      <c r="T346" s="69">
        <f t="shared" si="297"/>
        <v>570.3839999999999</v>
      </c>
      <c r="U346" s="69">
        <f t="shared" si="297"/>
        <v>600.40399999999988</v>
      </c>
      <c r="V346" s="69">
        <f t="shared" si="297"/>
        <v>630.42399999999986</v>
      </c>
      <c r="W346" s="69">
        <f t="shared" si="297"/>
        <v>660.44399999999985</v>
      </c>
      <c r="X346" s="69">
        <f t="shared" si="297"/>
        <v>690.46399999999983</v>
      </c>
      <c r="Y346" s="69">
        <f t="shared" si="297"/>
        <v>720.48399999999981</v>
      </c>
      <c r="Z346" s="69">
        <f t="shared" si="297"/>
        <v>750.50399999999979</v>
      </c>
      <c r="AA346" s="69">
        <f t="shared" si="297"/>
        <v>780.52399999999977</v>
      </c>
      <c r="AB346" s="69">
        <f t="shared" si="297"/>
        <v>810.54399999999976</v>
      </c>
      <c r="AC346" s="69">
        <f t="shared" si="297"/>
        <v>840.56399999999974</v>
      </c>
      <c r="AD346" s="69">
        <f t="shared" si="297"/>
        <v>870.58399999999972</v>
      </c>
      <c r="AE346" s="69">
        <f t="shared" si="297"/>
        <v>900.6039999999997</v>
      </c>
      <c r="AF346" s="69">
        <f t="shared" si="297"/>
        <v>930.62399999999968</v>
      </c>
      <c r="AG346" s="69">
        <f t="shared" si="297"/>
        <v>960.64399999999966</v>
      </c>
      <c r="AH346" s="69">
        <f t="shared" si="297"/>
        <v>990.66399999999965</v>
      </c>
      <c r="AI346" s="69">
        <f t="shared" si="297"/>
        <v>1020.6839999999996</v>
      </c>
      <c r="AJ346" s="69">
        <f t="shared" si="297"/>
        <v>1050.7039999999997</v>
      </c>
      <c r="AK346" s="69">
        <f t="shared" si="297"/>
        <v>1080.7239999999997</v>
      </c>
      <c r="AL346" s="69">
        <f t="shared" si="297"/>
        <v>1110.7439999999997</v>
      </c>
      <c r="AM346" s="69">
        <f t="shared" si="297"/>
        <v>1140.7639999999997</v>
      </c>
      <c r="AN346" s="69">
        <f t="shared" si="297"/>
        <v>1170.7839999999997</v>
      </c>
      <c r="AO346" s="69">
        <f t="shared" si="297"/>
        <v>1200.8039999999996</v>
      </c>
      <c r="AP346" s="69">
        <f t="shared" si="297"/>
        <v>1230.8239999999996</v>
      </c>
      <c r="AQ346" s="69">
        <f t="shared" si="297"/>
        <v>1260.8439999999996</v>
      </c>
      <c r="AR346" s="69">
        <f t="shared" si="297"/>
        <v>1290.8639999999996</v>
      </c>
      <c r="AS346" s="69">
        <f t="shared" si="297"/>
        <v>1320.8839999999996</v>
      </c>
      <c r="AT346" s="69">
        <f t="shared" si="297"/>
        <v>1350.9039999999995</v>
      </c>
      <c r="AU346" s="69">
        <f t="shared" si="297"/>
        <v>1380.9239999999995</v>
      </c>
      <c r="AV346" s="69">
        <f t="shared" si="297"/>
        <v>1410.9439999999995</v>
      </c>
      <c r="AW346" s="69">
        <f t="shared" si="297"/>
        <v>1440.9639999999995</v>
      </c>
      <c r="AX346" s="69">
        <f t="shared" si="297"/>
        <v>1470.9839999999995</v>
      </c>
      <c r="AY346" s="69">
        <f t="shared" si="297"/>
        <v>1501.0039999999995</v>
      </c>
      <c r="AZ346" s="69">
        <f t="shared" si="297"/>
        <v>1531.0239999999994</v>
      </c>
      <c r="BA346" s="69">
        <f t="shared" si="297"/>
        <v>1561.0439999999994</v>
      </c>
      <c r="BB346" s="69">
        <f t="shared" si="297"/>
        <v>1591.0639999999994</v>
      </c>
      <c r="BC346" s="69">
        <f t="shared" si="297"/>
        <v>1621.0839999999994</v>
      </c>
    </row>
    <row r="347" spans="1:96" s="96" customFormat="1" ht="15.95" customHeight="1" outlineLevel="2" x14ac:dyDescent="0.3">
      <c r="A347" s="290">
        <v>17</v>
      </c>
      <c r="B347" s="171" t="s">
        <v>438</v>
      </c>
      <c r="C347" s="32" t="s">
        <v>750</v>
      </c>
      <c r="D347" s="157" t="s">
        <v>752</v>
      </c>
      <c r="E347" s="49"/>
      <c r="F347" s="62" t="s">
        <v>23</v>
      </c>
      <c r="G347" s="156" t="s">
        <v>50</v>
      </c>
      <c r="H347" s="119">
        <v>80.475999999999999</v>
      </c>
      <c r="I347" s="55">
        <v>1.2</v>
      </c>
      <c r="J347" s="69">
        <v>15</v>
      </c>
      <c r="K347" s="238">
        <f t="shared" si="274"/>
        <v>1448.5679999999998</v>
      </c>
      <c r="L347" s="69">
        <f>(K347+144.86)</f>
        <v>1593.4279999999999</v>
      </c>
      <c r="M347" s="69">
        <f t="shared" ref="M347:BC347" si="298">(L347+144.86)</f>
        <v>1738.288</v>
      </c>
      <c r="N347" s="69">
        <f t="shared" si="298"/>
        <v>1883.1480000000001</v>
      </c>
      <c r="O347" s="69">
        <f t="shared" si="298"/>
        <v>2028.0080000000003</v>
      </c>
      <c r="P347" s="69">
        <f t="shared" si="298"/>
        <v>2172.8680000000004</v>
      </c>
      <c r="Q347" s="69">
        <f t="shared" si="298"/>
        <v>2317.7280000000005</v>
      </c>
      <c r="R347" s="69">
        <f t="shared" si="298"/>
        <v>2462.5880000000006</v>
      </c>
      <c r="S347" s="69">
        <f t="shared" si="298"/>
        <v>2607.4480000000008</v>
      </c>
      <c r="T347" s="69">
        <f t="shared" si="298"/>
        <v>2752.3080000000009</v>
      </c>
      <c r="U347" s="69">
        <f t="shared" si="298"/>
        <v>2897.168000000001</v>
      </c>
      <c r="V347" s="69">
        <f t="shared" si="298"/>
        <v>3042.0280000000012</v>
      </c>
      <c r="W347" s="69">
        <f t="shared" si="298"/>
        <v>3186.8880000000013</v>
      </c>
      <c r="X347" s="69">
        <f t="shared" si="298"/>
        <v>3331.7480000000014</v>
      </c>
      <c r="Y347" s="69">
        <f t="shared" si="298"/>
        <v>3476.6080000000015</v>
      </c>
      <c r="Z347" s="69">
        <f t="shared" si="298"/>
        <v>3621.4680000000017</v>
      </c>
      <c r="AA347" s="69">
        <f t="shared" si="298"/>
        <v>3766.3280000000018</v>
      </c>
      <c r="AB347" s="69">
        <f t="shared" si="298"/>
        <v>3911.1880000000019</v>
      </c>
      <c r="AC347" s="69">
        <f t="shared" si="298"/>
        <v>4056.048000000002</v>
      </c>
      <c r="AD347" s="69">
        <f t="shared" si="298"/>
        <v>4200.9080000000022</v>
      </c>
      <c r="AE347" s="69">
        <f t="shared" si="298"/>
        <v>4345.7680000000018</v>
      </c>
      <c r="AF347" s="69">
        <f t="shared" si="298"/>
        <v>4490.6280000000015</v>
      </c>
      <c r="AG347" s="69">
        <f t="shared" si="298"/>
        <v>4635.4880000000012</v>
      </c>
      <c r="AH347" s="69">
        <f t="shared" si="298"/>
        <v>4780.3480000000009</v>
      </c>
      <c r="AI347" s="69">
        <f t="shared" si="298"/>
        <v>4925.2080000000005</v>
      </c>
      <c r="AJ347" s="69">
        <f t="shared" si="298"/>
        <v>5070.0680000000002</v>
      </c>
      <c r="AK347" s="69">
        <f t="shared" si="298"/>
        <v>5214.9279999999999</v>
      </c>
      <c r="AL347" s="69">
        <f t="shared" si="298"/>
        <v>5359.7879999999996</v>
      </c>
      <c r="AM347" s="69">
        <f t="shared" si="298"/>
        <v>5504.6479999999992</v>
      </c>
      <c r="AN347" s="69">
        <f t="shared" si="298"/>
        <v>5649.5079999999989</v>
      </c>
      <c r="AO347" s="69">
        <f t="shared" si="298"/>
        <v>5794.3679999999986</v>
      </c>
      <c r="AP347" s="69">
        <f t="shared" si="298"/>
        <v>5939.2279999999982</v>
      </c>
      <c r="AQ347" s="69">
        <f t="shared" si="298"/>
        <v>6084.0879999999979</v>
      </c>
      <c r="AR347" s="69">
        <f t="shared" si="298"/>
        <v>6228.9479999999976</v>
      </c>
      <c r="AS347" s="69">
        <f t="shared" si="298"/>
        <v>6373.8079999999973</v>
      </c>
      <c r="AT347" s="69">
        <f t="shared" si="298"/>
        <v>6518.6679999999969</v>
      </c>
      <c r="AU347" s="69">
        <f t="shared" si="298"/>
        <v>6663.5279999999966</v>
      </c>
      <c r="AV347" s="69">
        <f t="shared" si="298"/>
        <v>6808.3879999999963</v>
      </c>
      <c r="AW347" s="69">
        <f t="shared" si="298"/>
        <v>6953.247999999996</v>
      </c>
      <c r="AX347" s="69">
        <f t="shared" si="298"/>
        <v>7098.1079999999956</v>
      </c>
      <c r="AY347" s="69">
        <f t="shared" si="298"/>
        <v>7242.9679999999953</v>
      </c>
      <c r="AZ347" s="69">
        <f t="shared" si="298"/>
        <v>7387.827999999995</v>
      </c>
      <c r="BA347" s="69">
        <f t="shared" si="298"/>
        <v>7532.6879999999946</v>
      </c>
      <c r="BB347" s="69">
        <f t="shared" si="298"/>
        <v>7677.5479999999943</v>
      </c>
      <c r="BC347" s="69">
        <f t="shared" si="298"/>
        <v>7822.407999999994</v>
      </c>
    </row>
    <row r="348" spans="1:96" s="96" customFormat="1" ht="15.95" customHeight="1" outlineLevel="1" x14ac:dyDescent="0.3">
      <c r="A348" s="290"/>
      <c r="B348" s="206" t="s">
        <v>802</v>
      </c>
      <c r="C348" s="32"/>
      <c r="D348" s="157"/>
      <c r="E348" s="49"/>
      <c r="F348" s="288"/>
      <c r="G348" s="209"/>
      <c r="H348" s="133">
        <f>SUBTOTAL(9,H331:H347)</f>
        <v>515.39699999999993</v>
      </c>
      <c r="I348" s="55"/>
      <c r="J348" s="68"/>
      <c r="K348" s="238"/>
      <c r="L348" s="68"/>
      <c r="M348" s="68"/>
      <c r="N348" s="1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</row>
    <row r="349" spans="1:96" s="4" customFormat="1" ht="15.95" customHeight="1" outlineLevel="1" x14ac:dyDescent="0.3">
      <c r="A349" s="195"/>
      <c r="B349" s="203"/>
      <c r="C349" s="196"/>
      <c r="D349" s="197"/>
      <c r="E349" s="204"/>
      <c r="F349" s="198"/>
      <c r="G349" s="209"/>
      <c r="H349" s="119"/>
      <c r="I349" s="55"/>
      <c r="J349" s="68"/>
      <c r="K349" s="238"/>
      <c r="L349" s="68"/>
      <c r="M349" s="68"/>
      <c r="N349" s="1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</row>
    <row r="350" spans="1:96" s="15" customFormat="1" ht="15.95" customHeight="1" outlineLevel="1" x14ac:dyDescent="0.3">
      <c r="A350" s="290"/>
      <c r="B350" s="38"/>
      <c r="C350" s="32"/>
      <c r="D350" s="32"/>
      <c r="E350" s="49"/>
      <c r="F350" s="55"/>
      <c r="G350" s="45"/>
      <c r="H350" s="133"/>
      <c r="I350" s="55"/>
      <c r="J350" s="68"/>
      <c r="K350" s="238"/>
      <c r="L350" s="68"/>
      <c r="M350" s="68"/>
      <c r="N350" s="1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</row>
    <row r="351" spans="1:96" s="15" customFormat="1" ht="15.95" customHeight="1" outlineLevel="1" x14ac:dyDescent="0.3">
      <c r="A351" s="290"/>
      <c r="B351" s="51"/>
      <c r="C351" s="108"/>
      <c r="D351" s="32"/>
      <c r="E351" s="44"/>
      <c r="F351" s="62"/>
      <c r="G351" s="45"/>
      <c r="H351" s="46"/>
      <c r="I351" s="62"/>
      <c r="J351" s="68"/>
      <c r="K351" s="238"/>
      <c r="L351" s="68"/>
      <c r="M351" s="68"/>
      <c r="N351" s="1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</row>
    <row r="352" spans="1:96" s="2" customFormat="1" ht="15.95" customHeight="1" outlineLevel="1" x14ac:dyDescent="0.3">
      <c r="A352" s="290"/>
      <c r="B352" s="51"/>
      <c r="C352" s="112"/>
      <c r="D352" s="32"/>
      <c r="E352" s="33"/>
      <c r="F352" s="288"/>
      <c r="G352" s="288"/>
      <c r="H352" s="32"/>
      <c r="I352" s="55"/>
      <c r="J352" s="68"/>
      <c r="K352" s="238"/>
      <c r="L352" s="68"/>
      <c r="M352" s="68"/>
      <c r="N352" s="1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</row>
    <row r="353" spans="1:73" s="2" customFormat="1" ht="15.95" customHeight="1" outlineLevel="1" x14ac:dyDescent="0.3">
      <c r="A353" s="290"/>
      <c r="B353" s="287"/>
      <c r="C353" s="112"/>
      <c r="D353" s="32"/>
      <c r="E353" s="33"/>
      <c r="F353" s="288"/>
      <c r="G353" s="288"/>
      <c r="H353" s="32"/>
      <c r="I353" s="55"/>
      <c r="J353" s="68"/>
      <c r="K353" s="238"/>
      <c r="L353" s="68"/>
      <c r="M353" s="68"/>
      <c r="N353" s="1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</row>
    <row r="354" spans="1:73" s="5" customFormat="1" ht="15.95" customHeight="1" outlineLevel="2" x14ac:dyDescent="0.3">
      <c r="A354" s="290">
        <v>1</v>
      </c>
      <c r="B354" s="43" t="s">
        <v>437</v>
      </c>
      <c r="C354" s="108" t="s">
        <v>485</v>
      </c>
      <c r="D354" s="290" t="s">
        <v>120</v>
      </c>
      <c r="E354" s="44" t="s">
        <v>17</v>
      </c>
      <c r="F354" s="42" t="s">
        <v>17</v>
      </c>
      <c r="G354" s="43" t="s">
        <v>30</v>
      </c>
      <c r="H354" s="126">
        <v>0.13300000000000001</v>
      </c>
      <c r="I354" s="62">
        <v>1</v>
      </c>
      <c r="J354" s="69">
        <v>20</v>
      </c>
      <c r="K354" s="238">
        <f t="shared" si="274"/>
        <v>2.66</v>
      </c>
      <c r="L354" s="69">
        <f>(K354+0.27)</f>
        <v>2.93</v>
      </c>
      <c r="M354" s="69">
        <f t="shared" ref="M354:U354" si="299">(L354+0.27)</f>
        <v>3.2</v>
      </c>
      <c r="N354" s="69">
        <f t="shared" si="299"/>
        <v>3.47</v>
      </c>
      <c r="O354" s="69">
        <f t="shared" si="299"/>
        <v>3.74</v>
      </c>
      <c r="P354" s="69">
        <f t="shared" si="299"/>
        <v>4.01</v>
      </c>
      <c r="Q354" s="69">
        <f t="shared" si="299"/>
        <v>4.2799999999999994</v>
      </c>
      <c r="R354" s="69">
        <f t="shared" si="299"/>
        <v>4.5499999999999989</v>
      </c>
      <c r="S354" s="69">
        <f t="shared" si="299"/>
        <v>4.8199999999999985</v>
      </c>
      <c r="T354" s="69">
        <f t="shared" si="299"/>
        <v>5.0899999999999981</v>
      </c>
      <c r="U354" s="69">
        <f t="shared" si="299"/>
        <v>5.3599999999999977</v>
      </c>
      <c r="V354" s="69">
        <f>(U354+0.27)</f>
        <v>5.6299999999999972</v>
      </c>
      <c r="W354" s="69">
        <f>(V354+0.27)</f>
        <v>5.8999999999999968</v>
      </c>
      <c r="X354" s="69">
        <f>(W354+0.27)</f>
        <v>6.1699999999999964</v>
      </c>
      <c r="Y354" s="69">
        <f>(X354+0.27)</f>
        <v>6.4399999999999959</v>
      </c>
      <c r="Z354" s="69">
        <f t="shared" ref="Z354:AH354" si="300">(Y354+0.27)</f>
        <v>6.7099999999999955</v>
      </c>
      <c r="AA354" s="69">
        <f t="shared" si="300"/>
        <v>6.9799999999999951</v>
      </c>
      <c r="AB354" s="69">
        <f t="shared" si="300"/>
        <v>7.2499999999999947</v>
      </c>
      <c r="AC354" s="69">
        <f t="shared" si="300"/>
        <v>7.5199999999999942</v>
      </c>
      <c r="AD354" s="69">
        <f t="shared" si="300"/>
        <v>7.7899999999999938</v>
      </c>
      <c r="AE354" s="69">
        <f t="shared" si="300"/>
        <v>8.0599999999999934</v>
      </c>
      <c r="AF354" s="69">
        <f t="shared" si="300"/>
        <v>8.329999999999993</v>
      </c>
      <c r="AG354" s="69">
        <f t="shared" si="300"/>
        <v>8.5999999999999925</v>
      </c>
      <c r="AH354" s="69">
        <f t="shared" si="300"/>
        <v>8.8699999999999921</v>
      </c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  <c r="BF354" s="10"/>
      <c r="BG354" s="10"/>
      <c r="BH354" s="10"/>
      <c r="BI354" s="10"/>
      <c r="BJ354" s="10"/>
      <c r="BK354" s="10"/>
      <c r="BL354" s="10"/>
      <c r="BM354" s="10"/>
      <c r="BN354" s="10"/>
      <c r="BO354" s="10"/>
      <c r="BP354" s="10"/>
      <c r="BQ354" s="10"/>
      <c r="BR354" s="10"/>
    </row>
    <row r="355" spans="1:73" s="7" customFormat="1" ht="15.95" customHeight="1" outlineLevel="2" x14ac:dyDescent="0.3">
      <c r="A355" s="290">
        <v>2</v>
      </c>
      <c r="B355" s="43" t="s">
        <v>437</v>
      </c>
      <c r="C355" s="108" t="s">
        <v>506</v>
      </c>
      <c r="D355" s="290" t="s">
        <v>120</v>
      </c>
      <c r="E355" s="44" t="s">
        <v>43</v>
      </c>
      <c r="F355" s="42" t="s">
        <v>43</v>
      </c>
      <c r="G355" s="43" t="s">
        <v>107</v>
      </c>
      <c r="H355" s="46">
        <v>0.501</v>
      </c>
      <c r="I355" s="220">
        <v>0.7</v>
      </c>
      <c r="J355" s="69">
        <v>20</v>
      </c>
      <c r="K355" s="238">
        <f t="shared" si="274"/>
        <v>7.0139999999999993</v>
      </c>
      <c r="L355" s="69">
        <f>(K355+0.7)</f>
        <v>7.7139999999999995</v>
      </c>
      <c r="M355" s="69">
        <f t="shared" ref="M355:U355" si="301">(L355+0.7)</f>
        <v>8.4139999999999997</v>
      </c>
      <c r="N355" s="69">
        <f t="shared" si="301"/>
        <v>9.113999999999999</v>
      </c>
      <c r="O355" s="69">
        <f t="shared" si="301"/>
        <v>9.8139999999999983</v>
      </c>
      <c r="P355" s="69">
        <f t="shared" si="301"/>
        <v>10.513999999999998</v>
      </c>
      <c r="Q355" s="69">
        <f t="shared" si="301"/>
        <v>11.213999999999997</v>
      </c>
      <c r="R355" s="69">
        <f t="shared" si="301"/>
        <v>11.913999999999996</v>
      </c>
      <c r="S355" s="69">
        <f t="shared" si="301"/>
        <v>12.613999999999995</v>
      </c>
      <c r="T355" s="69">
        <f t="shared" si="301"/>
        <v>13.313999999999995</v>
      </c>
      <c r="U355" s="69">
        <f t="shared" si="301"/>
        <v>14.013999999999994</v>
      </c>
      <c r="V355" s="69">
        <f>(U355+0.7)</f>
        <v>14.713999999999993</v>
      </c>
      <c r="W355" s="69">
        <f>(V355+0.7)</f>
        <v>15.413999999999993</v>
      </c>
      <c r="X355" s="69">
        <f>(W355+0.7)</f>
        <v>16.113999999999994</v>
      </c>
      <c r="Y355" s="69">
        <f>(X355+0.7)</f>
        <v>16.813999999999993</v>
      </c>
      <c r="Z355" s="69">
        <f t="shared" ref="Z355:AH355" si="302">(Y355+0.7)</f>
        <v>17.513999999999992</v>
      </c>
      <c r="AA355" s="69">
        <f t="shared" si="302"/>
        <v>18.213999999999992</v>
      </c>
      <c r="AB355" s="69">
        <f t="shared" si="302"/>
        <v>18.913999999999991</v>
      </c>
      <c r="AC355" s="69">
        <f t="shared" si="302"/>
        <v>19.61399999999999</v>
      </c>
      <c r="AD355" s="69">
        <f t="shared" si="302"/>
        <v>20.313999999999989</v>
      </c>
      <c r="AE355" s="69">
        <f t="shared" si="302"/>
        <v>21.013999999999989</v>
      </c>
      <c r="AF355" s="69">
        <f t="shared" si="302"/>
        <v>21.713999999999988</v>
      </c>
      <c r="AG355" s="69">
        <f t="shared" si="302"/>
        <v>22.413999999999987</v>
      </c>
      <c r="AH355" s="69">
        <f t="shared" si="302"/>
        <v>23.113999999999987</v>
      </c>
      <c r="AI355" s="69">
        <f>(AH355+0.7)</f>
        <v>23.813999999999986</v>
      </c>
      <c r="AJ355" s="69">
        <f>(AI355+0.7)</f>
        <v>24.513999999999985</v>
      </c>
      <c r="AK355" s="69">
        <f>(AJ355+0.7)</f>
        <v>25.213999999999984</v>
      </c>
      <c r="AL355" s="69">
        <f>(AK355+0.7)</f>
        <v>25.913999999999984</v>
      </c>
      <c r="AM355" s="69">
        <f t="shared" ref="AM355:BQ355" si="303">(AL355+0.7)</f>
        <v>26.613999999999983</v>
      </c>
      <c r="AN355" s="69">
        <f t="shared" si="303"/>
        <v>27.313999999999982</v>
      </c>
      <c r="AO355" s="69">
        <f t="shared" si="303"/>
        <v>28.013999999999982</v>
      </c>
      <c r="AP355" s="69">
        <f t="shared" si="303"/>
        <v>28.713999999999981</v>
      </c>
      <c r="AQ355" s="69">
        <f t="shared" si="303"/>
        <v>29.41399999999998</v>
      </c>
      <c r="AR355" s="69">
        <f t="shared" si="303"/>
        <v>30.113999999999979</v>
      </c>
      <c r="AS355" s="69">
        <f t="shared" si="303"/>
        <v>30.813999999999979</v>
      </c>
      <c r="AT355" s="69">
        <f t="shared" si="303"/>
        <v>31.513999999999978</v>
      </c>
      <c r="AU355" s="69">
        <f t="shared" si="303"/>
        <v>32.213999999999977</v>
      </c>
      <c r="AV355" s="69">
        <f t="shared" si="303"/>
        <v>32.91399999999998</v>
      </c>
      <c r="AW355" s="69">
        <f t="shared" si="303"/>
        <v>33.613999999999983</v>
      </c>
      <c r="AX355" s="69">
        <f t="shared" si="303"/>
        <v>34.313999999999986</v>
      </c>
      <c r="AY355" s="69">
        <f t="shared" si="303"/>
        <v>35.013999999999989</v>
      </c>
      <c r="AZ355" s="69">
        <f t="shared" si="303"/>
        <v>35.713999999999992</v>
      </c>
      <c r="BA355" s="69">
        <f t="shared" si="303"/>
        <v>36.413999999999994</v>
      </c>
      <c r="BB355" s="69">
        <f t="shared" si="303"/>
        <v>37.113999999999997</v>
      </c>
      <c r="BC355" s="69">
        <f t="shared" si="303"/>
        <v>37.814</v>
      </c>
      <c r="BD355" s="69">
        <f t="shared" si="303"/>
        <v>38.514000000000003</v>
      </c>
      <c r="BE355" s="69">
        <f t="shared" si="303"/>
        <v>39.214000000000006</v>
      </c>
      <c r="BF355" s="69">
        <f t="shared" si="303"/>
        <v>39.914000000000009</v>
      </c>
      <c r="BG355" s="69">
        <f t="shared" si="303"/>
        <v>40.614000000000011</v>
      </c>
      <c r="BH355" s="69">
        <f t="shared" si="303"/>
        <v>41.314000000000014</v>
      </c>
      <c r="BI355" s="69">
        <f t="shared" si="303"/>
        <v>42.014000000000017</v>
      </c>
      <c r="BJ355" s="69">
        <f t="shared" si="303"/>
        <v>42.71400000000002</v>
      </c>
      <c r="BK355" s="69">
        <f t="shared" si="303"/>
        <v>43.414000000000023</v>
      </c>
      <c r="BL355" s="69">
        <f t="shared" si="303"/>
        <v>44.114000000000026</v>
      </c>
      <c r="BM355" s="69">
        <f t="shared" si="303"/>
        <v>44.814000000000028</v>
      </c>
      <c r="BN355" s="69">
        <f t="shared" si="303"/>
        <v>45.514000000000031</v>
      </c>
      <c r="BO355" s="69">
        <f t="shared" si="303"/>
        <v>46.214000000000034</v>
      </c>
      <c r="BP355" s="69">
        <f t="shared" si="303"/>
        <v>46.914000000000037</v>
      </c>
      <c r="BQ355" s="69">
        <f t="shared" si="303"/>
        <v>47.61400000000004</v>
      </c>
      <c r="BR355" s="3"/>
    </row>
    <row r="356" spans="1:73" s="7" customFormat="1" ht="15.95" customHeight="1" outlineLevel="2" x14ac:dyDescent="0.3">
      <c r="A356" s="290">
        <v>3</v>
      </c>
      <c r="B356" s="43" t="s">
        <v>437</v>
      </c>
      <c r="C356" s="108" t="s">
        <v>487</v>
      </c>
      <c r="D356" s="290" t="s">
        <v>120</v>
      </c>
      <c r="E356" s="44" t="s">
        <v>11</v>
      </c>
      <c r="F356" s="42" t="s">
        <v>11</v>
      </c>
      <c r="G356" s="43" t="s">
        <v>107</v>
      </c>
      <c r="H356" s="121">
        <v>0.86</v>
      </c>
      <c r="I356" s="62">
        <v>1</v>
      </c>
      <c r="J356" s="69">
        <v>20</v>
      </c>
      <c r="K356" s="238">
        <f t="shared" si="274"/>
        <v>17.2</v>
      </c>
      <c r="L356" s="69">
        <f>(K356+1.72)</f>
        <v>18.919999999999998</v>
      </c>
      <c r="M356" s="69">
        <f t="shared" ref="M356:U356" si="304">(L356+1.72)</f>
        <v>20.639999999999997</v>
      </c>
      <c r="N356" s="69">
        <f t="shared" si="304"/>
        <v>22.359999999999996</v>
      </c>
      <c r="O356" s="69">
        <f t="shared" si="304"/>
        <v>24.079999999999995</v>
      </c>
      <c r="P356" s="69">
        <f t="shared" si="304"/>
        <v>25.799999999999994</v>
      </c>
      <c r="Q356" s="69">
        <f t="shared" si="304"/>
        <v>27.519999999999992</v>
      </c>
      <c r="R356" s="69">
        <f t="shared" si="304"/>
        <v>29.239999999999991</v>
      </c>
      <c r="S356" s="69">
        <f t="shared" si="304"/>
        <v>30.95999999999999</v>
      </c>
      <c r="T356" s="69">
        <f t="shared" si="304"/>
        <v>32.679999999999993</v>
      </c>
      <c r="U356" s="69">
        <f t="shared" si="304"/>
        <v>34.399999999999991</v>
      </c>
      <c r="V356" s="69">
        <f>(U356+1.72)</f>
        <v>36.11999999999999</v>
      </c>
      <c r="W356" s="69">
        <f>(V356+1.72)</f>
        <v>37.839999999999989</v>
      </c>
      <c r="X356" s="69">
        <f>(W356+1.72)</f>
        <v>39.559999999999988</v>
      </c>
      <c r="Y356" s="69">
        <f>(X356+1.72)</f>
        <v>41.279999999999987</v>
      </c>
      <c r="Z356" s="69">
        <f t="shared" ref="Z356:AH356" si="305">(Y356+1.72)</f>
        <v>42.999999999999986</v>
      </c>
      <c r="AA356" s="69">
        <f t="shared" si="305"/>
        <v>44.719999999999985</v>
      </c>
      <c r="AB356" s="69">
        <f t="shared" si="305"/>
        <v>46.439999999999984</v>
      </c>
      <c r="AC356" s="69">
        <f t="shared" si="305"/>
        <v>48.159999999999982</v>
      </c>
      <c r="AD356" s="69">
        <f t="shared" si="305"/>
        <v>49.879999999999981</v>
      </c>
      <c r="AE356" s="69">
        <f t="shared" si="305"/>
        <v>51.59999999999998</v>
      </c>
      <c r="AF356" s="69">
        <f t="shared" si="305"/>
        <v>53.319999999999979</v>
      </c>
      <c r="AG356" s="69">
        <f t="shared" si="305"/>
        <v>55.039999999999978</v>
      </c>
      <c r="AH356" s="69">
        <f t="shared" si="305"/>
        <v>56.759999999999977</v>
      </c>
      <c r="AI356" s="69">
        <f>(AH356+1.72)</f>
        <v>58.479999999999976</v>
      </c>
      <c r="AJ356" s="69">
        <f>(AI356+1.72)</f>
        <v>60.199999999999974</v>
      </c>
      <c r="AK356" s="69">
        <f>(AJ356+1.72)</f>
        <v>61.919999999999973</v>
      </c>
      <c r="AL356" s="69">
        <f>(AK356+1.72)</f>
        <v>63.639999999999972</v>
      </c>
      <c r="AM356" s="69">
        <f t="shared" ref="AM356:BD356" si="306">(AL356+1.72)</f>
        <v>65.359999999999971</v>
      </c>
      <c r="AN356" s="69">
        <f t="shared" si="306"/>
        <v>67.07999999999997</v>
      </c>
      <c r="AO356" s="69">
        <f t="shared" si="306"/>
        <v>68.799999999999969</v>
      </c>
      <c r="AP356" s="69">
        <f t="shared" si="306"/>
        <v>70.519999999999968</v>
      </c>
      <c r="AQ356" s="69">
        <f t="shared" si="306"/>
        <v>72.239999999999966</v>
      </c>
      <c r="AR356" s="69">
        <f t="shared" si="306"/>
        <v>73.959999999999965</v>
      </c>
      <c r="AS356" s="69">
        <f t="shared" si="306"/>
        <v>75.679999999999964</v>
      </c>
      <c r="AT356" s="69">
        <f t="shared" si="306"/>
        <v>77.399999999999963</v>
      </c>
      <c r="AU356" s="69">
        <f t="shared" si="306"/>
        <v>79.119999999999962</v>
      </c>
      <c r="AV356" s="69">
        <f t="shared" si="306"/>
        <v>80.839999999999961</v>
      </c>
      <c r="AW356" s="69">
        <f t="shared" si="306"/>
        <v>82.55999999999996</v>
      </c>
      <c r="AX356" s="69">
        <f t="shared" si="306"/>
        <v>84.279999999999959</v>
      </c>
      <c r="AY356" s="69">
        <f t="shared" si="306"/>
        <v>85.999999999999957</v>
      </c>
      <c r="AZ356" s="69">
        <f t="shared" si="306"/>
        <v>87.719999999999956</v>
      </c>
      <c r="BA356" s="69">
        <f t="shared" si="306"/>
        <v>89.439999999999955</v>
      </c>
      <c r="BB356" s="69">
        <f t="shared" si="306"/>
        <v>91.159999999999954</v>
      </c>
      <c r="BC356" s="69">
        <f t="shared" si="306"/>
        <v>92.879999999999953</v>
      </c>
      <c r="BD356" s="69">
        <f t="shared" si="306"/>
        <v>94.599999999999952</v>
      </c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</row>
    <row r="357" spans="1:73" s="4" customFormat="1" ht="15.95" customHeight="1" outlineLevel="2" x14ac:dyDescent="0.3">
      <c r="A357" s="290">
        <v>4</v>
      </c>
      <c r="B357" s="43" t="s">
        <v>437</v>
      </c>
      <c r="C357" s="108" t="s">
        <v>486</v>
      </c>
      <c r="D357" s="290" t="s">
        <v>120</v>
      </c>
      <c r="E357" s="44" t="s">
        <v>11</v>
      </c>
      <c r="F357" s="42" t="s">
        <v>11</v>
      </c>
      <c r="G357" s="43" t="s">
        <v>107</v>
      </c>
      <c r="H357" s="46">
        <v>0.13200000000000001</v>
      </c>
      <c r="I357" s="62">
        <v>1</v>
      </c>
      <c r="J357" s="69">
        <v>20</v>
      </c>
      <c r="K357" s="238">
        <f t="shared" si="274"/>
        <v>2.64</v>
      </c>
      <c r="L357" s="69">
        <f>(K357+0.26)</f>
        <v>2.9000000000000004</v>
      </c>
      <c r="M357" s="69">
        <f t="shared" ref="M357:AN357" si="307">(L357+0.26)</f>
        <v>3.16</v>
      </c>
      <c r="N357" s="69">
        <f t="shared" si="307"/>
        <v>3.42</v>
      </c>
      <c r="O357" s="69">
        <f t="shared" si="307"/>
        <v>3.6799999999999997</v>
      </c>
      <c r="P357" s="69">
        <f t="shared" si="307"/>
        <v>3.9399999999999995</v>
      </c>
      <c r="Q357" s="69">
        <f t="shared" si="307"/>
        <v>4.1999999999999993</v>
      </c>
      <c r="R357" s="69">
        <f t="shared" si="307"/>
        <v>4.4599999999999991</v>
      </c>
      <c r="S357" s="69">
        <f t="shared" si="307"/>
        <v>4.7199999999999989</v>
      </c>
      <c r="T357" s="69">
        <f t="shared" si="307"/>
        <v>4.9799999999999986</v>
      </c>
      <c r="U357" s="69">
        <f t="shared" si="307"/>
        <v>5.2399999999999984</v>
      </c>
      <c r="V357" s="69">
        <f t="shared" si="307"/>
        <v>5.4999999999999982</v>
      </c>
      <c r="W357" s="69">
        <f t="shared" si="307"/>
        <v>5.759999999999998</v>
      </c>
      <c r="X357" s="69">
        <f t="shared" si="307"/>
        <v>6.0199999999999978</v>
      </c>
      <c r="Y357" s="69">
        <f t="shared" si="307"/>
        <v>6.2799999999999976</v>
      </c>
      <c r="Z357" s="69">
        <f t="shared" si="307"/>
        <v>6.5399999999999974</v>
      </c>
      <c r="AA357" s="69">
        <f t="shared" si="307"/>
        <v>6.7999999999999972</v>
      </c>
      <c r="AB357" s="69">
        <f t="shared" si="307"/>
        <v>7.0599999999999969</v>
      </c>
      <c r="AC357" s="69">
        <f t="shared" si="307"/>
        <v>7.3199999999999967</v>
      </c>
      <c r="AD357" s="69">
        <f t="shared" si="307"/>
        <v>7.5799999999999965</v>
      </c>
      <c r="AE357" s="69">
        <f t="shared" si="307"/>
        <v>7.8399999999999963</v>
      </c>
      <c r="AF357" s="69">
        <f t="shared" si="307"/>
        <v>8.0999999999999961</v>
      </c>
      <c r="AG357" s="69">
        <f t="shared" si="307"/>
        <v>8.3599999999999959</v>
      </c>
      <c r="AH357" s="69">
        <f t="shared" si="307"/>
        <v>8.6199999999999957</v>
      </c>
      <c r="AI357" s="69">
        <f t="shared" si="307"/>
        <v>8.8799999999999955</v>
      </c>
      <c r="AJ357" s="69">
        <f t="shared" si="307"/>
        <v>9.1399999999999952</v>
      </c>
      <c r="AK357" s="69">
        <f t="shared" si="307"/>
        <v>9.399999999999995</v>
      </c>
      <c r="AL357" s="69">
        <f t="shared" si="307"/>
        <v>9.6599999999999948</v>
      </c>
      <c r="AM357" s="69">
        <f t="shared" si="307"/>
        <v>9.9199999999999946</v>
      </c>
      <c r="AN357" s="69">
        <f t="shared" si="307"/>
        <v>10.179999999999994</v>
      </c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</row>
    <row r="358" spans="1:73" s="4" customFormat="1" ht="15.95" customHeight="1" outlineLevel="2" x14ac:dyDescent="0.3">
      <c r="A358" s="290">
        <v>5</v>
      </c>
      <c r="B358" s="43" t="s">
        <v>437</v>
      </c>
      <c r="C358" s="108" t="s">
        <v>488</v>
      </c>
      <c r="D358" s="290" t="s">
        <v>120</v>
      </c>
      <c r="E358" s="44" t="s">
        <v>11</v>
      </c>
      <c r="F358" s="42" t="s">
        <v>11</v>
      </c>
      <c r="G358" s="43" t="s">
        <v>107</v>
      </c>
      <c r="H358" s="46">
        <v>6.2E-2</v>
      </c>
      <c r="I358" s="62">
        <v>1</v>
      </c>
      <c r="J358" s="69">
        <v>20</v>
      </c>
      <c r="K358" s="238">
        <f t="shared" si="274"/>
        <v>1.24</v>
      </c>
      <c r="L358" s="69">
        <f>(K358+0.12)</f>
        <v>1.3599999999999999</v>
      </c>
      <c r="M358" s="69">
        <f t="shared" ref="M358:AZ358" si="308">(L358+0.12)</f>
        <v>1.48</v>
      </c>
      <c r="N358" s="69">
        <f t="shared" si="308"/>
        <v>1.6</v>
      </c>
      <c r="O358" s="69">
        <f t="shared" si="308"/>
        <v>1.7200000000000002</v>
      </c>
      <c r="P358" s="69">
        <f t="shared" si="308"/>
        <v>1.8400000000000003</v>
      </c>
      <c r="Q358" s="69">
        <f t="shared" si="308"/>
        <v>1.9600000000000004</v>
      </c>
      <c r="R358" s="69">
        <f t="shared" si="308"/>
        <v>2.0800000000000005</v>
      </c>
      <c r="S358" s="69">
        <f t="shared" si="308"/>
        <v>2.2000000000000006</v>
      </c>
      <c r="T358" s="69">
        <f t="shared" si="308"/>
        <v>2.3200000000000007</v>
      </c>
      <c r="U358" s="69">
        <f t="shared" si="308"/>
        <v>2.4400000000000008</v>
      </c>
      <c r="V358" s="69">
        <f t="shared" si="308"/>
        <v>2.5600000000000009</v>
      </c>
      <c r="W358" s="69">
        <f t="shared" si="308"/>
        <v>2.680000000000001</v>
      </c>
      <c r="X358" s="69">
        <f t="shared" si="308"/>
        <v>2.8000000000000012</v>
      </c>
      <c r="Y358" s="69">
        <f t="shared" si="308"/>
        <v>2.9200000000000013</v>
      </c>
      <c r="Z358" s="69">
        <f t="shared" si="308"/>
        <v>3.0400000000000014</v>
      </c>
      <c r="AA358" s="69">
        <f t="shared" si="308"/>
        <v>3.1600000000000015</v>
      </c>
      <c r="AB358" s="69">
        <f t="shared" si="308"/>
        <v>3.2800000000000016</v>
      </c>
      <c r="AC358" s="69">
        <f t="shared" si="308"/>
        <v>3.4000000000000017</v>
      </c>
      <c r="AD358" s="69">
        <f t="shared" si="308"/>
        <v>3.5200000000000018</v>
      </c>
      <c r="AE358" s="69">
        <f t="shared" si="308"/>
        <v>3.6400000000000019</v>
      </c>
      <c r="AF358" s="69">
        <f t="shared" si="308"/>
        <v>3.760000000000002</v>
      </c>
      <c r="AG358" s="69">
        <f t="shared" si="308"/>
        <v>3.8800000000000021</v>
      </c>
      <c r="AH358" s="69">
        <f t="shared" si="308"/>
        <v>4.0000000000000018</v>
      </c>
      <c r="AI358" s="69">
        <f t="shared" si="308"/>
        <v>4.1200000000000019</v>
      </c>
      <c r="AJ358" s="69">
        <f t="shared" si="308"/>
        <v>4.240000000000002</v>
      </c>
      <c r="AK358" s="69">
        <f t="shared" si="308"/>
        <v>4.3600000000000021</v>
      </c>
      <c r="AL358" s="69">
        <f t="shared" si="308"/>
        <v>4.4800000000000022</v>
      </c>
      <c r="AM358" s="69">
        <f t="shared" si="308"/>
        <v>4.6000000000000023</v>
      </c>
      <c r="AN358" s="69">
        <f t="shared" si="308"/>
        <v>4.7200000000000024</v>
      </c>
      <c r="AO358" s="69">
        <f t="shared" si="308"/>
        <v>4.8400000000000025</v>
      </c>
      <c r="AP358" s="69">
        <f t="shared" si="308"/>
        <v>4.9600000000000026</v>
      </c>
      <c r="AQ358" s="69">
        <f t="shared" si="308"/>
        <v>5.0800000000000027</v>
      </c>
      <c r="AR358" s="69">
        <f t="shared" si="308"/>
        <v>5.2000000000000028</v>
      </c>
      <c r="AS358" s="69">
        <f t="shared" si="308"/>
        <v>5.3200000000000029</v>
      </c>
      <c r="AT358" s="69">
        <f t="shared" si="308"/>
        <v>5.4400000000000031</v>
      </c>
      <c r="AU358" s="69">
        <f t="shared" si="308"/>
        <v>5.5600000000000032</v>
      </c>
      <c r="AV358" s="69">
        <f t="shared" si="308"/>
        <v>5.6800000000000033</v>
      </c>
      <c r="AW358" s="69">
        <f t="shared" si="308"/>
        <v>5.8000000000000034</v>
      </c>
      <c r="AX358" s="69">
        <f t="shared" si="308"/>
        <v>5.9200000000000035</v>
      </c>
      <c r="AY358" s="69">
        <f t="shared" si="308"/>
        <v>6.0400000000000036</v>
      </c>
      <c r="AZ358" s="69">
        <f t="shared" si="308"/>
        <v>6.1600000000000037</v>
      </c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</row>
    <row r="359" spans="1:73" s="4" customFormat="1" ht="15.95" customHeight="1" outlineLevel="2" x14ac:dyDescent="0.3">
      <c r="A359" s="290">
        <v>6</v>
      </c>
      <c r="B359" s="43" t="s">
        <v>437</v>
      </c>
      <c r="C359" s="32" t="s">
        <v>531</v>
      </c>
      <c r="D359" s="32" t="s">
        <v>532</v>
      </c>
      <c r="E359" s="49" t="s">
        <v>43</v>
      </c>
      <c r="F359" s="288" t="s">
        <v>43</v>
      </c>
      <c r="G359" s="43" t="s">
        <v>30</v>
      </c>
      <c r="H359" s="32">
        <v>3.3639999999999999</v>
      </c>
      <c r="I359" s="220">
        <v>0.7</v>
      </c>
      <c r="J359" s="69">
        <v>20</v>
      </c>
      <c r="K359" s="238">
        <f t="shared" si="274"/>
        <v>47.095999999999989</v>
      </c>
      <c r="L359" s="69">
        <f>(K359+4.71)</f>
        <v>51.80599999999999</v>
      </c>
      <c r="M359" s="69">
        <f t="shared" ref="M359:BT359" si="309">(L359+4.71)</f>
        <v>56.515999999999991</v>
      </c>
      <c r="N359" s="69">
        <f t="shared" si="309"/>
        <v>61.225999999999992</v>
      </c>
      <c r="O359" s="69">
        <f t="shared" si="309"/>
        <v>65.935999999999993</v>
      </c>
      <c r="P359" s="69">
        <f t="shared" si="309"/>
        <v>70.645999999999987</v>
      </c>
      <c r="Q359" s="69">
        <f t="shared" si="309"/>
        <v>75.35599999999998</v>
      </c>
      <c r="R359" s="69">
        <f t="shared" si="309"/>
        <v>80.065999999999974</v>
      </c>
      <c r="S359" s="69">
        <f t="shared" si="309"/>
        <v>84.775999999999968</v>
      </c>
      <c r="T359" s="69">
        <f t="shared" si="309"/>
        <v>89.485999999999962</v>
      </c>
      <c r="U359" s="69">
        <f t="shared" si="309"/>
        <v>94.195999999999955</v>
      </c>
      <c r="V359" s="69">
        <f t="shared" si="309"/>
        <v>98.905999999999949</v>
      </c>
      <c r="W359" s="69">
        <f t="shared" si="309"/>
        <v>103.61599999999994</v>
      </c>
      <c r="X359" s="69">
        <f t="shared" si="309"/>
        <v>108.32599999999994</v>
      </c>
      <c r="Y359" s="69">
        <f t="shared" si="309"/>
        <v>113.03599999999993</v>
      </c>
      <c r="Z359" s="69">
        <f t="shared" si="309"/>
        <v>117.74599999999992</v>
      </c>
      <c r="AA359" s="69">
        <f t="shared" si="309"/>
        <v>122.45599999999992</v>
      </c>
      <c r="AB359" s="69">
        <f t="shared" si="309"/>
        <v>127.16599999999991</v>
      </c>
      <c r="AC359" s="69">
        <f t="shared" si="309"/>
        <v>131.87599999999992</v>
      </c>
      <c r="AD359" s="69">
        <f t="shared" si="309"/>
        <v>136.58599999999993</v>
      </c>
      <c r="AE359" s="69">
        <f t="shared" si="309"/>
        <v>141.29599999999994</v>
      </c>
      <c r="AF359" s="69">
        <f t="shared" si="309"/>
        <v>146.00599999999994</v>
      </c>
      <c r="AG359" s="69">
        <f t="shared" si="309"/>
        <v>150.71599999999995</v>
      </c>
      <c r="AH359" s="69">
        <f t="shared" si="309"/>
        <v>155.42599999999996</v>
      </c>
      <c r="AI359" s="69">
        <f t="shared" si="309"/>
        <v>160.13599999999997</v>
      </c>
      <c r="AJ359" s="69">
        <f t="shared" si="309"/>
        <v>164.84599999999998</v>
      </c>
      <c r="AK359" s="69">
        <f t="shared" si="309"/>
        <v>169.55599999999998</v>
      </c>
      <c r="AL359" s="69">
        <f t="shared" si="309"/>
        <v>174.26599999999999</v>
      </c>
      <c r="AM359" s="69">
        <f t="shared" si="309"/>
        <v>178.976</v>
      </c>
      <c r="AN359" s="69">
        <f t="shared" si="309"/>
        <v>183.68600000000001</v>
      </c>
      <c r="AO359" s="69">
        <f t="shared" si="309"/>
        <v>188.39600000000002</v>
      </c>
      <c r="AP359" s="69">
        <f t="shared" si="309"/>
        <v>193.10600000000002</v>
      </c>
      <c r="AQ359" s="69">
        <f t="shared" si="309"/>
        <v>197.81600000000003</v>
      </c>
      <c r="AR359" s="69">
        <f t="shared" si="309"/>
        <v>202.52600000000004</v>
      </c>
      <c r="AS359" s="69">
        <f t="shared" si="309"/>
        <v>207.23600000000005</v>
      </c>
      <c r="AT359" s="69">
        <f t="shared" si="309"/>
        <v>211.94600000000005</v>
      </c>
      <c r="AU359" s="69">
        <f t="shared" si="309"/>
        <v>216.65600000000006</v>
      </c>
      <c r="AV359" s="69">
        <f t="shared" si="309"/>
        <v>221.36600000000007</v>
      </c>
      <c r="AW359" s="69">
        <f t="shared" si="309"/>
        <v>226.07600000000008</v>
      </c>
      <c r="AX359" s="69">
        <f t="shared" si="309"/>
        <v>230.78600000000009</v>
      </c>
      <c r="AY359" s="69">
        <f t="shared" si="309"/>
        <v>235.49600000000009</v>
      </c>
      <c r="AZ359" s="69">
        <f t="shared" si="309"/>
        <v>240.2060000000001</v>
      </c>
      <c r="BA359" s="69">
        <f t="shared" si="309"/>
        <v>244.91600000000011</v>
      </c>
      <c r="BB359" s="69">
        <f t="shared" si="309"/>
        <v>249.62600000000012</v>
      </c>
      <c r="BC359" s="69">
        <f t="shared" si="309"/>
        <v>254.33600000000013</v>
      </c>
      <c r="BD359" s="69">
        <f t="shared" si="309"/>
        <v>259.04600000000011</v>
      </c>
      <c r="BE359" s="69">
        <f t="shared" si="309"/>
        <v>263.75600000000009</v>
      </c>
      <c r="BF359" s="69">
        <f t="shared" si="309"/>
        <v>268.46600000000007</v>
      </c>
      <c r="BG359" s="69">
        <f t="shared" si="309"/>
        <v>273.17600000000004</v>
      </c>
      <c r="BH359" s="69">
        <f t="shared" si="309"/>
        <v>277.88600000000002</v>
      </c>
      <c r="BI359" s="69">
        <f t="shared" si="309"/>
        <v>282.596</v>
      </c>
      <c r="BJ359" s="69">
        <f t="shared" si="309"/>
        <v>287.30599999999998</v>
      </c>
      <c r="BK359" s="69">
        <f t="shared" si="309"/>
        <v>292.01599999999996</v>
      </c>
      <c r="BL359" s="69">
        <f t="shared" si="309"/>
        <v>296.72599999999994</v>
      </c>
      <c r="BM359" s="69">
        <f t="shared" si="309"/>
        <v>301.43599999999992</v>
      </c>
      <c r="BN359" s="69">
        <f t="shared" si="309"/>
        <v>306.1459999999999</v>
      </c>
      <c r="BO359" s="69">
        <f t="shared" si="309"/>
        <v>310.85599999999988</v>
      </c>
      <c r="BP359" s="69">
        <f t="shared" si="309"/>
        <v>315.56599999999986</v>
      </c>
      <c r="BQ359" s="69">
        <f t="shared" si="309"/>
        <v>320.27599999999984</v>
      </c>
      <c r="BR359" s="69">
        <f t="shared" si="309"/>
        <v>324.98599999999982</v>
      </c>
      <c r="BS359" s="69">
        <f t="shared" si="309"/>
        <v>329.6959999999998</v>
      </c>
      <c r="BT359" s="69">
        <f t="shared" si="309"/>
        <v>334.40599999999978</v>
      </c>
    </row>
    <row r="360" spans="1:73" s="15" customFormat="1" ht="15.95" customHeight="1" outlineLevel="2" x14ac:dyDescent="0.3">
      <c r="A360" s="290">
        <v>7</v>
      </c>
      <c r="B360" s="43" t="s">
        <v>437</v>
      </c>
      <c r="C360" s="108" t="s">
        <v>510</v>
      </c>
      <c r="D360" s="290" t="s">
        <v>122</v>
      </c>
      <c r="E360" s="33" t="s">
        <v>17</v>
      </c>
      <c r="F360" s="288" t="s">
        <v>17</v>
      </c>
      <c r="G360" s="57" t="s">
        <v>30</v>
      </c>
      <c r="H360" s="123">
        <v>3.101</v>
      </c>
      <c r="I360" s="55">
        <v>1</v>
      </c>
      <c r="J360" s="69">
        <v>20</v>
      </c>
      <c r="K360" s="238">
        <f t="shared" si="274"/>
        <v>62.019999999999996</v>
      </c>
      <c r="L360" s="69">
        <f>(K360+6.2)</f>
        <v>68.22</v>
      </c>
      <c r="M360" s="69">
        <f t="shared" ref="M360:AZ360" si="310">(L360+6.2)</f>
        <v>74.42</v>
      </c>
      <c r="N360" s="69">
        <f t="shared" si="310"/>
        <v>80.62</v>
      </c>
      <c r="O360" s="69">
        <f t="shared" si="310"/>
        <v>86.820000000000007</v>
      </c>
      <c r="P360" s="69">
        <f t="shared" si="310"/>
        <v>93.02000000000001</v>
      </c>
      <c r="Q360" s="69">
        <f t="shared" si="310"/>
        <v>99.220000000000013</v>
      </c>
      <c r="R360" s="69">
        <f t="shared" si="310"/>
        <v>105.42000000000002</v>
      </c>
      <c r="S360" s="69">
        <f t="shared" si="310"/>
        <v>111.62000000000002</v>
      </c>
      <c r="T360" s="69">
        <f t="shared" si="310"/>
        <v>117.82000000000002</v>
      </c>
      <c r="U360" s="69">
        <f t="shared" si="310"/>
        <v>124.02000000000002</v>
      </c>
      <c r="V360" s="69">
        <f t="shared" si="310"/>
        <v>130.22000000000003</v>
      </c>
      <c r="W360" s="69">
        <f t="shared" si="310"/>
        <v>136.42000000000002</v>
      </c>
      <c r="X360" s="69">
        <f t="shared" si="310"/>
        <v>142.62</v>
      </c>
      <c r="Y360" s="69">
        <f t="shared" si="310"/>
        <v>148.82</v>
      </c>
      <c r="Z360" s="69">
        <f t="shared" si="310"/>
        <v>155.01999999999998</v>
      </c>
      <c r="AA360" s="69">
        <f t="shared" si="310"/>
        <v>161.21999999999997</v>
      </c>
      <c r="AB360" s="69">
        <f t="shared" si="310"/>
        <v>167.41999999999996</v>
      </c>
      <c r="AC360" s="69">
        <f t="shared" si="310"/>
        <v>173.61999999999995</v>
      </c>
      <c r="AD360" s="69">
        <f t="shared" si="310"/>
        <v>179.81999999999994</v>
      </c>
      <c r="AE360" s="69">
        <f t="shared" si="310"/>
        <v>186.01999999999992</v>
      </c>
      <c r="AF360" s="69">
        <f t="shared" si="310"/>
        <v>192.21999999999991</v>
      </c>
      <c r="AG360" s="69">
        <f t="shared" si="310"/>
        <v>198.4199999999999</v>
      </c>
      <c r="AH360" s="69">
        <f t="shared" si="310"/>
        <v>204.61999999999989</v>
      </c>
      <c r="AI360" s="69">
        <f t="shared" si="310"/>
        <v>210.81999999999988</v>
      </c>
      <c r="AJ360" s="69">
        <f t="shared" si="310"/>
        <v>217.01999999999987</v>
      </c>
      <c r="AK360" s="69">
        <f t="shared" si="310"/>
        <v>223.21999999999986</v>
      </c>
      <c r="AL360" s="69">
        <f t="shared" si="310"/>
        <v>229.41999999999985</v>
      </c>
      <c r="AM360" s="69">
        <f t="shared" si="310"/>
        <v>235.61999999999983</v>
      </c>
      <c r="AN360" s="69">
        <f t="shared" si="310"/>
        <v>241.81999999999982</v>
      </c>
      <c r="AO360" s="69">
        <f t="shared" si="310"/>
        <v>248.01999999999981</v>
      </c>
      <c r="AP360" s="69">
        <f t="shared" si="310"/>
        <v>254.2199999999998</v>
      </c>
      <c r="AQ360" s="69">
        <f t="shared" si="310"/>
        <v>260.41999999999979</v>
      </c>
      <c r="AR360" s="69">
        <f t="shared" si="310"/>
        <v>266.61999999999978</v>
      </c>
      <c r="AS360" s="69">
        <f t="shared" si="310"/>
        <v>272.81999999999977</v>
      </c>
      <c r="AT360" s="69">
        <f t="shared" si="310"/>
        <v>279.01999999999975</v>
      </c>
      <c r="AU360" s="69">
        <f t="shared" si="310"/>
        <v>285.21999999999974</v>
      </c>
      <c r="AV360" s="69">
        <f t="shared" si="310"/>
        <v>291.41999999999973</v>
      </c>
      <c r="AW360" s="69">
        <f t="shared" si="310"/>
        <v>297.61999999999972</v>
      </c>
      <c r="AX360" s="69">
        <f t="shared" si="310"/>
        <v>303.81999999999971</v>
      </c>
      <c r="AY360" s="69">
        <f t="shared" si="310"/>
        <v>310.0199999999997</v>
      </c>
      <c r="AZ360" s="69">
        <f t="shared" si="310"/>
        <v>316.21999999999969</v>
      </c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3"/>
      <c r="BP360" s="3"/>
      <c r="BQ360" s="3"/>
      <c r="BR360" s="3"/>
    </row>
    <row r="361" spans="1:73" s="15" customFormat="1" ht="15.95" customHeight="1" outlineLevel="2" x14ac:dyDescent="0.3">
      <c r="A361" s="290">
        <v>8</v>
      </c>
      <c r="B361" s="43" t="s">
        <v>437</v>
      </c>
      <c r="C361" s="108" t="s">
        <v>499</v>
      </c>
      <c r="D361" s="290" t="s">
        <v>120</v>
      </c>
      <c r="E361" s="44" t="s">
        <v>17</v>
      </c>
      <c r="F361" s="42" t="s">
        <v>17</v>
      </c>
      <c r="G361" s="43" t="s">
        <v>30</v>
      </c>
      <c r="H361" s="46">
        <v>0.19500000000000001</v>
      </c>
      <c r="I361" s="62">
        <v>1</v>
      </c>
      <c r="J361" s="69">
        <v>20</v>
      </c>
      <c r="K361" s="238">
        <f t="shared" si="274"/>
        <v>3.9000000000000004</v>
      </c>
      <c r="L361" s="69">
        <f>(K361+0.39)</f>
        <v>4.29</v>
      </c>
      <c r="M361" s="69">
        <f t="shared" ref="M361:AZ361" si="311">(L361+0.39)</f>
        <v>4.68</v>
      </c>
      <c r="N361" s="69">
        <f t="shared" si="311"/>
        <v>5.0699999999999994</v>
      </c>
      <c r="O361" s="69">
        <f t="shared" si="311"/>
        <v>5.4599999999999991</v>
      </c>
      <c r="P361" s="69">
        <f t="shared" si="311"/>
        <v>5.8499999999999988</v>
      </c>
      <c r="Q361" s="69">
        <f t="shared" si="311"/>
        <v>6.2399999999999984</v>
      </c>
      <c r="R361" s="69">
        <f t="shared" si="311"/>
        <v>6.6299999999999981</v>
      </c>
      <c r="S361" s="69">
        <f t="shared" si="311"/>
        <v>7.0199999999999978</v>
      </c>
      <c r="T361" s="69">
        <f t="shared" si="311"/>
        <v>7.4099999999999975</v>
      </c>
      <c r="U361" s="69">
        <f t="shared" si="311"/>
        <v>7.7999999999999972</v>
      </c>
      <c r="V361" s="69">
        <f t="shared" si="311"/>
        <v>8.1899999999999977</v>
      </c>
      <c r="W361" s="69">
        <f t="shared" si="311"/>
        <v>8.5799999999999983</v>
      </c>
      <c r="X361" s="69">
        <f t="shared" si="311"/>
        <v>8.9699999999999989</v>
      </c>
      <c r="Y361" s="69">
        <f t="shared" si="311"/>
        <v>9.36</v>
      </c>
      <c r="Z361" s="69">
        <f t="shared" si="311"/>
        <v>9.75</v>
      </c>
      <c r="AA361" s="69">
        <f t="shared" si="311"/>
        <v>10.14</v>
      </c>
      <c r="AB361" s="69">
        <f t="shared" si="311"/>
        <v>10.530000000000001</v>
      </c>
      <c r="AC361" s="69">
        <f t="shared" si="311"/>
        <v>10.920000000000002</v>
      </c>
      <c r="AD361" s="69">
        <f t="shared" si="311"/>
        <v>11.310000000000002</v>
      </c>
      <c r="AE361" s="69">
        <f t="shared" si="311"/>
        <v>11.700000000000003</v>
      </c>
      <c r="AF361" s="69">
        <f t="shared" si="311"/>
        <v>12.090000000000003</v>
      </c>
      <c r="AG361" s="69">
        <f t="shared" si="311"/>
        <v>12.480000000000004</v>
      </c>
      <c r="AH361" s="69">
        <f t="shared" si="311"/>
        <v>12.870000000000005</v>
      </c>
      <c r="AI361" s="69">
        <f t="shared" si="311"/>
        <v>13.260000000000005</v>
      </c>
      <c r="AJ361" s="69">
        <f t="shared" si="311"/>
        <v>13.650000000000006</v>
      </c>
      <c r="AK361" s="69">
        <f t="shared" si="311"/>
        <v>14.040000000000006</v>
      </c>
      <c r="AL361" s="69">
        <f t="shared" si="311"/>
        <v>14.430000000000007</v>
      </c>
      <c r="AM361" s="69">
        <f t="shared" si="311"/>
        <v>14.820000000000007</v>
      </c>
      <c r="AN361" s="69">
        <f t="shared" si="311"/>
        <v>15.210000000000008</v>
      </c>
      <c r="AO361" s="69">
        <f t="shared" si="311"/>
        <v>15.600000000000009</v>
      </c>
      <c r="AP361" s="69">
        <f t="shared" si="311"/>
        <v>15.990000000000009</v>
      </c>
      <c r="AQ361" s="69">
        <f t="shared" si="311"/>
        <v>16.38000000000001</v>
      </c>
      <c r="AR361" s="69">
        <f t="shared" si="311"/>
        <v>16.77000000000001</v>
      </c>
      <c r="AS361" s="69">
        <f t="shared" si="311"/>
        <v>17.160000000000011</v>
      </c>
      <c r="AT361" s="69">
        <f t="shared" si="311"/>
        <v>17.550000000000011</v>
      </c>
      <c r="AU361" s="69">
        <f t="shared" si="311"/>
        <v>17.940000000000012</v>
      </c>
      <c r="AV361" s="69">
        <f t="shared" si="311"/>
        <v>18.330000000000013</v>
      </c>
      <c r="AW361" s="69">
        <f t="shared" si="311"/>
        <v>18.720000000000013</v>
      </c>
      <c r="AX361" s="69">
        <f t="shared" si="311"/>
        <v>19.110000000000014</v>
      </c>
      <c r="AY361" s="69">
        <f t="shared" si="311"/>
        <v>19.500000000000014</v>
      </c>
      <c r="AZ361" s="69">
        <f t="shared" si="311"/>
        <v>19.890000000000015</v>
      </c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</row>
    <row r="362" spans="1:73" s="15" customFormat="1" ht="15.95" customHeight="1" outlineLevel="2" x14ac:dyDescent="0.3">
      <c r="A362" s="290">
        <v>9</v>
      </c>
      <c r="B362" s="43" t="s">
        <v>437</v>
      </c>
      <c r="C362" s="108" t="s">
        <v>508</v>
      </c>
      <c r="D362" s="290" t="s">
        <v>120</v>
      </c>
      <c r="E362" s="44" t="s">
        <v>43</v>
      </c>
      <c r="F362" s="42" t="s">
        <v>43</v>
      </c>
      <c r="G362" s="43" t="s">
        <v>30</v>
      </c>
      <c r="H362" s="46">
        <v>0.13600000000000001</v>
      </c>
      <c r="I362" s="220">
        <v>0.7</v>
      </c>
      <c r="J362" s="69">
        <v>20</v>
      </c>
      <c r="K362" s="238">
        <f t="shared" si="274"/>
        <v>1.9040000000000001</v>
      </c>
      <c r="L362" s="69">
        <f>(K362+0.19)</f>
        <v>2.0940000000000003</v>
      </c>
      <c r="M362" s="69">
        <f t="shared" ref="M362:BF362" si="312">(L362+0.19)</f>
        <v>2.2840000000000003</v>
      </c>
      <c r="N362" s="69">
        <f t="shared" si="312"/>
        <v>2.4740000000000002</v>
      </c>
      <c r="O362" s="69">
        <f t="shared" si="312"/>
        <v>2.6640000000000001</v>
      </c>
      <c r="P362" s="69">
        <f t="shared" si="312"/>
        <v>2.8540000000000001</v>
      </c>
      <c r="Q362" s="69">
        <f t="shared" si="312"/>
        <v>3.044</v>
      </c>
      <c r="R362" s="69">
        <f t="shared" si="312"/>
        <v>3.234</v>
      </c>
      <c r="S362" s="69">
        <f t="shared" si="312"/>
        <v>3.4239999999999999</v>
      </c>
      <c r="T362" s="69">
        <f t="shared" si="312"/>
        <v>3.6139999999999999</v>
      </c>
      <c r="U362" s="69">
        <f t="shared" si="312"/>
        <v>3.8039999999999998</v>
      </c>
      <c r="V362" s="69">
        <f t="shared" si="312"/>
        <v>3.9939999999999998</v>
      </c>
      <c r="W362" s="69">
        <f t="shared" si="312"/>
        <v>4.1840000000000002</v>
      </c>
      <c r="X362" s="69">
        <f t="shared" si="312"/>
        <v>4.3740000000000006</v>
      </c>
      <c r="Y362" s="69">
        <f t="shared" si="312"/>
        <v>4.5640000000000009</v>
      </c>
      <c r="Z362" s="69">
        <f t="shared" si="312"/>
        <v>4.7540000000000013</v>
      </c>
      <c r="AA362" s="69">
        <f t="shared" si="312"/>
        <v>4.9440000000000017</v>
      </c>
      <c r="AB362" s="69">
        <f t="shared" si="312"/>
        <v>5.1340000000000021</v>
      </c>
      <c r="AC362" s="69">
        <f t="shared" si="312"/>
        <v>5.3240000000000025</v>
      </c>
      <c r="AD362" s="69">
        <f t="shared" si="312"/>
        <v>5.5140000000000029</v>
      </c>
      <c r="AE362" s="69">
        <f t="shared" si="312"/>
        <v>5.7040000000000033</v>
      </c>
      <c r="AF362" s="69">
        <f t="shared" si="312"/>
        <v>5.8940000000000037</v>
      </c>
      <c r="AG362" s="69">
        <f t="shared" si="312"/>
        <v>6.0840000000000041</v>
      </c>
      <c r="AH362" s="69">
        <f t="shared" si="312"/>
        <v>6.2740000000000045</v>
      </c>
      <c r="AI362" s="69">
        <f t="shared" si="312"/>
        <v>6.4640000000000049</v>
      </c>
      <c r="AJ362" s="69">
        <f t="shared" si="312"/>
        <v>6.6540000000000052</v>
      </c>
      <c r="AK362" s="69">
        <f t="shared" si="312"/>
        <v>6.8440000000000056</v>
      </c>
      <c r="AL362" s="69">
        <f t="shared" si="312"/>
        <v>7.034000000000006</v>
      </c>
      <c r="AM362" s="69">
        <f t="shared" si="312"/>
        <v>7.2240000000000064</v>
      </c>
      <c r="AN362" s="69">
        <f t="shared" si="312"/>
        <v>7.4140000000000068</v>
      </c>
      <c r="AO362" s="69">
        <f t="shared" si="312"/>
        <v>7.6040000000000072</v>
      </c>
      <c r="AP362" s="69">
        <f t="shared" si="312"/>
        <v>7.7940000000000076</v>
      </c>
      <c r="AQ362" s="69">
        <f t="shared" si="312"/>
        <v>7.984000000000008</v>
      </c>
      <c r="AR362" s="69">
        <f t="shared" si="312"/>
        <v>8.1740000000000084</v>
      </c>
      <c r="AS362" s="69">
        <f t="shared" si="312"/>
        <v>8.3640000000000079</v>
      </c>
      <c r="AT362" s="69">
        <f t="shared" si="312"/>
        <v>8.5540000000000074</v>
      </c>
      <c r="AU362" s="69">
        <f t="shared" si="312"/>
        <v>8.7440000000000069</v>
      </c>
      <c r="AV362" s="69">
        <f t="shared" si="312"/>
        <v>8.9340000000000064</v>
      </c>
      <c r="AW362" s="69">
        <f t="shared" si="312"/>
        <v>9.1240000000000059</v>
      </c>
      <c r="AX362" s="69">
        <f t="shared" si="312"/>
        <v>9.3140000000000054</v>
      </c>
      <c r="AY362" s="69">
        <f t="shared" si="312"/>
        <v>9.5040000000000049</v>
      </c>
      <c r="AZ362" s="69">
        <f t="shared" si="312"/>
        <v>9.6940000000000044</v>
      </c>
      <c r="BA362" s="69">
        <f t="shared" si="312"/>
        <v>9.8840000000000039</v>
      </c>
      <c r="BB362" s="69">
        <f t="shared" si="312"/>
        <v>10.074000000000003</v>
      </c>
      <c r="BC362" s="69">
        <f t="shared" si="312"/>
        <v>10.264000000000003</v>
      </c>
      <c r="BD362" s="69">
        <f t="shared" si="312"/>
        <v>10.454000000000002</v>
      </c>
      <c r="BE362" s="69">
        <f t="shared" si="312"/>
        <v>10.644000000000002</v>
      </c>
      <c r="BF362" s="69">
        <f t="shared" si="312"/>
        <v>10.834000000000001</v>
      </c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</row>
    <row r="363" spans="1:73" s="15" customFormat="1" ht="15.95" customHeight="1" outlineLevel="2" x14ac:dyDescent="0.3">
      <c r="A363" s="290">
        <v>10</v>
      </c>
      <c r="B363" s="43" t="s">
        <v>437</v>
      </c>
      <c r="C363" s="32" t="s">
        <v>628</v>
      </c>
      <c r="D363" s="32" t="s">
        <v>121</v>
      </c>
      <c r="E363" s="44"/>
      <c r="F363" s="288" t="s">
        <v>43</v>
      </c>
      <c r="G363" s="43" t="s">
        <v>14</v>
      </c>
      <c r="H363" s="119">
        <v>3</v>
      </c>
      <c r="I363" s="220">
        <v>0.7</v>
      </c>
      <c r="J363" s="69">
        <v>20</v>
      </c>
      <c r="K363" s="238">
        <f t="shared" si="274"/>
        <v>41.999999999999993</v>
      </c>
      <c r="L363" s="69">
        <f>(K363+4.2)</f>
        <v>46.199999999999996</v>
      </c>
      <c r="M363" s="69">
        <f t="shared" ref="M363:BU363" si="313">(L363+4.2)</f>
        <v>50.4</v>
      </c>
      <c r="N363" s="69">
        <f t="shared" si="313"/>
        <v>54.6</v>
      </c>
      <c r="O363" s="69">
        <f t="shared" si="313"/>
        <v>58.800000000000004</v>
      </c>
      <c r="P363" s="69">
        <f t="shared" si="313"/>
        <v>63.000000000000007</v>
      </c>
      <c r="Q363" s="69">
        <f t="shared" si="313"/>
        <v>67.2</v>
      </c>
      <c r="R363" s="69">
        <f t="shared" si="313"/>
        <v>71.400000000000006</v>
      </c>
      <c r="S363" s="69">
        <f t="shared" si="313"/>
        <v>75.600000000000009</v>
      </c>
      <c r="T363" s="69">
        <f t="shared" si="313"/>
        <v>79.800000000000011</v>
      </c>
      <c r="U363" s="69">
        <f t="shared" si="313"/>
        <v>84.000000000000014</v>
      </c>
      <c r="V363" s="69">
        <f t="shared" si="313"/>
        <v>88.200000000000017</v>
      </c>
      <c r="W363" s="69">
        <f t="shared" si="313"/>
        <v>92.40000000000002</v>
      </c>
      <c r="X363" s="69">
        <f t="shared" si="313"/>
        <v>96.600000000000023</v>
      </c>
      <c r="Y363" s="69">
        <f t="shared" si="313"/>
        <v>100.80000000000003</v>
      </c>
      <c r="Z363" s="69">
        <f t="shared" si="313"/>
        <v>105.00000000000003</v>
      </c>
      <c r="AA363" s="69">
        <f t="shared" si="313"/>
        <v>109.20000000000003</v>
      </c>
      <c r="AB363" s="69">
        <f t="shared" si="313"/>
        <v>113.40000000000003</v>
      </c>
      <c r="AC363" s="69">
        <f t="shared" si="313"/>
        <v>117.60000000000004</v>
      </c>
      <c r="AD363" s="69">
        <f t="shared" si="313"/>
        <v>121.80000000000004</v>
      </c>
      <c r="AE363" s="69">
        <f t="shared" si="313"/>
        <v>126.00000000000004</v>
      </c>
      <c r="AF363" s="69">
        <f t="shared" si="313"/>
        <v>130.20000000000005</v>
      </c>
      <c r="AG363" s="69">
        <f t="shared" si="313"/>
        <v>134.40000000000003</v>
      </c>
      <c r="AH363" s="69">
        <f t="shared" si="313"/>
        <v>138.60000000000002</v>
      </c>
      <c r="AI363" s="69">
        <f t="shared" si="313"/>
        <v>142.80000000000001</v>
      </c>
      <c r="AJ363" s="69">
        <f t="shared" si="313"/>
        <v>147</v>
      </c>
      <c r="AK363" s="69">
        <f t="shared" si="313"/>
        <v>151.19999999999999</v>
      </c>
      <c r="AL363" s="69">
        <f t="shared" si="313"/>
        <v>155.39999999999998</v>
      </c>
      <c r="AM363" s="69">
        <f t="shared" si="313"/>
        <v>159.59999999999997</v>
      </c>
      <c r="AN363" s="69">
        <f t="shared" si="313"/>
        <v>163.79999999999995</v>
      </c>
      <c r="AO363" s="69">
        <f t="shared" si="313"/>
        <v>167.99999999999994</v>
      </c>
      <c r="AP363" s="69">
        <f t="shared" si="313"/>
        <v>172.19999999999993</v>
      </c>
      <c r="AQ363" s="69">
        <f t="shared" si="313"/>
        <v>176.39999999999992</v>
      </c>
      <c r="AR363" s="69">
        <f t="shared" si="313"/>
        <v>180.59999999999991</v>
      </c>
      <c r="AS363" s="69">
        <f t="shared" si="313"/>
        <v>184.7999999999999</v>
      </c>
      <c r="AT363" s="69">
        <f t="shared" si="313"/>
        <v>188.99999999999989</v>
      </c>
      <c r="AU363" s="69">
        <f t="shared" si="313"/>
        <v>193.19999999999987</v>
      </c>
      <c r="AV363" s="69">
        <f t="shared" si="313"/>
        <v>197.39999999999986</v>
      </c>
      <c r="AW363" s="69">
        <f t="shared" si="313"/>
        <v>201.59999999999985</v>
      </c>
      <c r="AX363" s="69">
        <f t="shared" si="313"/>
        <v>205.79999999999984</v>
      </c>
      <c r="AY363" s="69">
        <f t="shared" si="313"/>
        <v>209.99999999999983</v>
      </c>
      <c r="AZ363" s="69">
        <f t="shared" si="313"/>
        <v>214.19999999999982</v>
      </c>
      <c r="BA363" s="69">
        <f t="shared" si="313"/>
        <v>218.39999999999981</v>
      </c>
      <c r="BB363" s="69">
        <f t="shared" si="313"/>
        <v>222.5999999999998</v>
      </c>
      <c r="BC363" s="69">
        <f t="shared" si="313"/>
        <v>226.79999999999978</v>
      </c>
      <c r="BD363" s="69">
        <f t="shared" si="313"/>
        <v>230.99999999999977</v>
      </c>
      <c r="BE363" s="69">
        <f t="shared" si="313"/>
        <v>235.19999999999976</v>
      </c>
      <c r="BF363" s="69">
        <f t="shared" si="313"/>
        <v>239.39999999999975</v>
      </c>
      <c r="BG363" s="69">
        <f t="shared" si="313"/>
        <v>243.59999999999974</v>
      </c>
      <c r="BH363" s="69">
        <f t="shared" si="313"/>
        <v>247.79999999999973</v>
      </c>
      <c r="BI363" s="69">
        <f t="shared" si="313"/>
        <v>251.99999999999972</v>
      </c>
      <c r="BJ363" s="69">
        <f t="shared" si="313"/>
        <v>256.1999999999997</v>
      </c>
      <c r="BK363" s="69">
        <f t="shared" si="313"/>
        <v>260.39999999999969</v>
      </c>
      <c r="BL363" s="69">
        <f t="shared" si="313"/>
        <v>264.59999999999968</v>
      </c>
      <c r="BM363" s="69">
        <f t="shared" si="313"/>
        <v>268.79999999999967</v>
      </c>
      <c r="BN363" s="69">
        <f t="shared" si="313"/>
        <v>272.99999999999966</v>
      </c>
      <c r="BO363" s="69">
        <f t="shared" si="313"/>
        <v>277.19999999999965</v>
      </c>
      <c r="BP363" s="69">
        <f t="shared" si="313"/>
        <v>281.39999999999964</v>
      </c>
      <c r="BQ363" s="69">
        <f t="shared" si="313"/>
        <v>285.59999999999962</v>
      </c>
      <c r="BR363" s="69">
        <f t="shared" si="313"/>
        <v>289.79999999999961</v>
      </c>
      <c r="BS363" s="69">
        <f t="shared" si="313"/>
        <v>293.9999999999996</v>
      </c>
      <c r="BT363" s="69">
        <f t="shared" si="313"/>
        <v>298.19999999999959</v>
      </c>
      <c r="BU363" s="69">
        <f t="shared" si="313"/>
        <v>302.39999999999958</v>
      </c>
    </row>
    <row r="364" spans="1:73" s="15" customFormat="1" ht="15.95" customHeight="1" outlineLevel="2" x14ac:dyDescent="0.3">
      <c r="A364" s="290">
        <v>11</v>
      </c>
      <c r="B364" s="43" t="s">
        <v>437</v>
      </c>
      <c r="C364" s="108" t="s">
        <v>498</v>
      </c>
      <c r="D364" s="290" t="s">
        <v>120</v>
      </c>
      <c r="E364" s="44" t="s">
        <v>43</v>
      </c>
      <c r="F364" s="42" t="s">
        <v>43</v>
      </c>
      <c r="G364" s="43" t="s">
        <v>107</v>
      </c>
      <c r="H364" s="46">
        <v>6.7000000000000004E-2</v>
      </c>
      <c r="I364" s="220">
        <v>0.7</v>
      </c>
      <c r="J364" s="69">
        <v>20</v>
      </c>
      <c r="K364" s="238">
        <f t="shared" si="274"/>
        <v>0.93799999999999994</v>
      </c>
      <c r="L364" s="69">
        <f>(K364+0.09)</f>
        <v>1.028</v>
      </c>
      <c r="M364" s="69">
        <f t="shared" ref="M364:BU364" si="314">(L364+0.09)</f>
        <v>1.1180000000000001</v>
      </c>
      <c r="N364" s="69">
        <f t="shared" si="314"/>
        <v>1.2080000000000002</v>
      </c>
      <c r="O364" s="69">
        <f t="shared" si="314"/>
        <v>1.2980000000000003</v>
      </c>
      <c r="P364" s="69">
        <f t="shared" si="314"/>
        <v>1.3880000000000003</v>
      </c>
      <c r="Q364" s="69">
        <f t="shared" si="314"/>
        <v>1.4780000000000004</v>
      </c>
      <c r="R364" s="69">
        <f t="shared" si="314"/>
        <v>1.5680000000000005</v>
      </c>
      <c r="S364" s="69">
        <f t="shared" si="314"/>
        <v>1.6580000000000006</v>
      </c>
      <c r="T364" s="69">
        <f t="shared" si="314"/>
        <v>1.7480000000000007</v>
      </c>
      <c r="U364" s="69">
        <f t="shared" si="314"/>
        <v>1.8380000000000007</v>
      </c>
      <c r="V364" s="69">
        <f t="shared" si="314"/>
        <v>1.9280000000000008</v>
      </c>
      <c r="W364" s="69">
        <f t="shared" si="314"/>
        <v>2.0180000000000007</v>
      </c>
      <c r="X364" s="69">
        <f t="shared" si="314"/>
        <v>2.1080000000000005</v>
      </c>
      <c r="Y364" s="69">
        <f t="shared" si="314"/>
        <v>2.1980000000000004</v>
      </c>
      <c r="Z364" s="69">
        <f t="shared" si="314"/>
        <v>2.2880000000000003</v>
      </c>
      <c r="AA364" s="69">
        <f t="shared" si="314"/>
        <v>2.3780000000000001</v>
      </c>
      <c r="AB364" s="69">
        <f t="shared" si="314"/>
        <v>2.468</v>
      </c>
      <c r="AC364" s="69">
        <f t="shared" si="314"/>
        <v>2.5579999999999998</v>
      </c>
      <c r="AD364" s="69">
        <f t="shared" si="314"/>
        <v>2.6479999999999997</v>
      </c>
      <c r="AE364" s="69">
        <f t="shared" si="314"/>
        <v>2.7379999999999995</v>
      </c>
      <c r="AF364" s="69">
        <f t="shared" si="314"/>
        <v>2.8279999999999994</v>
      </c>
      <c r="AG364" s="69">
        <f t="shared" si="314"/>
        <v>2.9179999999999993</v>
      </c>
      <c r="AH364" s="69">
        <f t="shared" si="314"/>
        <v>3.0079999999999991</v>
      </c>
      <c r="AI364" s="69">
        <f t="shared" si="314"/>
        <v>3.097999999999999</v>
      </c>
      <c r="AJ364" s="69">
        <f t="shared" si="314"/>
        <v>3.1879999999999988</v>
      </c>
      <c r="AK364" s="69">
        <f t="shared" si="314"/>
        <v>3.2779999999999987</v>
      </c>
      <c r="AL364" s="69">
        <f t="shared" si="314"/>
        <v>3.3679999999999986</v>
      </c>
      <c r="AM364" s="69">
        <f t="shared" si="314"/>
        <v>3.4579999999999984</v>
      </c>
      <c r="AN364" s="69">
        <f t="shared" si="314"/>
        <v>3.5479999999999983</v>
      </c>
      <c r="AO364" s="69">
        <f t="shared" si="314"/>
        <v>3.6379999999999981</v>
      </c>
      <c r="AP364" s="69">
        <f t="shared" si="314"/>
        <v>3.727999999999998</v>
      </c>
      <c r="AQ364" s="69">
        <f t="shared" si="314"/>
        <v>3.8179999999999978</v>
      </c>
      <c r="AR364" s="69">
        <f t="shared" si="314"/>
        <v>3.9079999999999977</v>
      </c>
      <c r="AS364" s="69">
        <f t="shared" si="314"/>
        <v>3.9979999999999976</v>
      </c>
      <c r="AT364" s="69">
        <f t="shared" si="314"/>
        <v>4.0879999999999974</v>
      </c>
      <c r="AU364" s="69">
        <f t="shared" si="314"/>
        <v>4.1779999999999973</v>
      </c>
      <c r="AV364" s="69">
        <f t="shared" si="314"/>
        <v>4.2679999999999971</v>
      </c>
      <c r="AW364" s="69">
        <f t="shared" si="314"/>
        <v>4.357999999999997</v>
      </c>
      <c r="AX364" s="69">
        <f t="shared" si="314"/>
        <v>4.4479999999999968</v>
      </c>
      <c r="AY364" s="69">
        <f t="shared" si="314"/>
        <v>4.5379999999999967</v>
      </c>
      <c r="AZ364" s="69">
        <f t="shared" si="314"/>
        <v>4.6279999999999966</v>
      </c>
      <c r="BA364" s="69">
        <f t="shared" si="314"/>
        <v>4.7179999999999964</v>
      </c>
      <c r="BB364" s="69">
        <f t="shared" si="314"/>
        <v>4.8079999999999963</v>
      </c>
      <c r="BC364" s="69">
        <f t="shared" si="314"/>
        <v>4.8979999999999961</v>
      </c>
      <c r="BD364" s="69">
        <f t="shared" si="314"/>
        <v>4.987999999999996</v>
      </c>
      <c r="BE364" s="69">
        <f t="shared" si="314"/>
        <v>5.0779999999999959</v>
      </c>
      <c r="BF364" s="69">
        <f t="shared" si="314"/>
        <v>5.1679999999999957</v>
      </c>
      <c r="BG364" s="69">
        <f t="shared" si="314"/>
        <v>5.2579999999999956</v>
      </c>
      <c r="BH364" s="69">
        <f t="shared" si="314"/>
        <v>5.3479999999999954</v>
      </c>
      <c r="BI364" s="69">
        <f t="shared" si="314"/>
        <v>5.4379999999999953</v>
      </c>
      <c r="BJ364" s="69">
        <f t="shared" si="314"/>
        <v>5.5279999999999951</v>
      </c>
      <c r="BK364" s="69">
        <f t="shared" si="314"/>
        <v>5.617999999999995</v>
      </c>
      <c r="BL364" s="69">
        <f t="shared" si="314"/>
        <v>5.7079999999999949</v>
      </c>
      <c r="BM364" s="69">
        <f t="shared" si="314"/>
        <v>5.7979999999999947</v>
      </c>
      <c r="BN364" s="69">
        <f t="shared" si="314"/>
        <v>5.8879999999999946</v>
      </c>
      <c r="BO364" s="69">
        <f t="shared" si="314"/>
        <v>5.9779999999999944</v>
      </c>
      <c r="BP364" s="69">
        <f t="shared" si="314"/>
        <v>6.0679999999999943</v>
      </c>
      <c r="BQ364" s="69">
        <f t="shared" si="314"/>
        <v>6.1579999999999941</v>
      </c>
      <c r="BR364" s="69">
        <f t="shared" si="314"/>
        <v>6.247999999999994</v>
      </c>
      <c r="BS364" s="69">
        <f t="shared" si="314"/>
        <v>6.3379999999999939</v>
      </c>
      <c r="BT364" s="69">
        <f t="shared" si="314"/>
        <v>6.4279999999999937</v>
      </c>
      <c r="BU364" s="69">
        <f t="shared" si="314"/>
        <v>6.5179999999999936</v>
      </c>
    </row>
    <row r="365" spans="1:73" s="15" customFormat="1" ht="15.95" customHeight="1" outlineLevel="2" x14ac:dyDescent="0.3">
      <c r="A365" s="290">
        <v>12</v>
      </c>
      <c r="B365" s="43" t="s">
        <v>437</v>
      </c>
      <c r="C365" s="108" t="s">
        <v>514</v>
      </c>
      <c r="D365" s="290" t="s">
        <v>10</v>
      </c>
      <c r="E365" s="44" t="s">
        <v>43</v>
      </c>
      <c r="F365" s="42" t="s">
        <v>43</v>
      </c>
      <c r="G365" s="43" t="s">
        <v>107</v>
      </c>
      <c r="H365" s="46">
        <v>0.83099999999999996</v>
      </c>
      <c r="I365" s="220">
        <v>0.7</v>
      </c>
      <c r="J365" s="69">
        <v>20</v>
      </c>
      <c r="K365" s="238">
        <f t="shared" si="274"/>
        <v>11.633999999999997</v>
      </c>
      <c r="L365" s="69">
        <f>(K365+1.16)</f>
        <v>12.793999999999997</v>
      </c>
      <c r="M365" s="69">
        <f t="shared" ref="M365:BU365" si="315">(L365+1.16)</f>
        <v>13.953999999999997</v>
      </c>
      <c r="N365" s="69">
        <f t="shared" si="315"/>
        <v>15.113999999999997</v>
      </c>
      <c r="O365" s="69">
        <f t="shared" si="315"/>
        <v>16.273999999999997</v>
      </c>
      <c r="P365" s="69">
        <f t="shared" si="315"/>
        <v>17.433999999999997</v>
      </c>
      <c r="Q365" s="69">
        <f t="shared" si="315"/>
        <v>18.593999999999998</v>
      </c>
      <c r="R365" s="69">
        <f t="shared" si="315"/>
        <v>19.753999999999998</v>
      </c>
      <c r="S365" s="69">
        <f t="shared" si="315"/>
        <v>20.913999999999998</v>
      </c>
      <c r="T365" s="69">
        <f t="shared" si="315"/>
        <v>22.073999999999998</v>
      </c>
      <c r="U365" s="69">
        <f t="shared" si="315"/>
        <v>23.233999999999998</v>
      </c>
      <c r="V365" s="69">
        <f t="shared" si="315"/>
        <v>24.393999999999998</v>
      </c>
      <c r="W365" s="69">
        <f t="shared" si="315"/>
        <v>25.553999999999998</v>
      </c>
      <c r="X365" s="69">
        <f t="shared" si="315"/>
        <v>26.713999999999999</v>
      </c>
      <c r="Y365" s="69">
        <f t="shared" si="315"/>
        <v>27.873999999999999</v>
      </c>
      <c r="Z365" s="69">
        <f t="shared" si="315"/>
        <v>29.033999999999999</v>
      </c>
      <c r="AA365" s="69">
        <f t="shared" si="315"/>
        <v>30.193999999999999</v>
      </c>
      <c r="AB365" s="69">
        <f t="shared" si="315"/>
        <v>31.353999999999999</v>
      </c>
      <c r="AC365" s="69">
        <f t="shared" si="315"/>
        <v>32.513999999999996</v>
      </c>
      <c r="AD365" s="69">
        <f t="shared" si="315"/>
        <v>33.673999999999992</v>
      </c>
      <c r="AE365" s="69">
        <f t="shared" si="315"/>
        <v>34.833999999999989</v>
      </c>
      <c r="AF365" s="69">
        <f t="shared" si="315"/>
        <v>35.993999999999986</v>
      </c>
      <c r="AG365" s="69">
        <f t="shared" si="315"/>
        <v>37.153999999999982</v>
      </c>
      <c r="AH365" s="69">
        <f t="shared" si="315"/>
        <v>38.313999999999979</v>
      </c>
      <c r="AI365" s="69">
        <f t="shared" si="315"/>
        <v>39.473999999999975</v>
      </c>
      <c r="AJ365" s="69">
        <f t="shared" si="315"/>
        <v>40.633999999999972</v>
      </c>
      <c r="AK365" s="69">
        <f t="shared" si="315"/>
        <v>41.793999999999969</v>
      </c>
      <c r="AL365" s="69">
        <f t="shared" si="315"/>
        <v>42.953999999999965</v>
      </c>
      <c r="AM365" s="69">
        <f t="shared" si="315"/>
        <v>44.113999999999962</v>
      </c>
      <c r="AN365" s="69">
        <f t="shared" si="315"/>
        <v>45.273999999999958</v>
      </c>
      <c r="AO365" s="69">
        <f t="shared" si="315"/>
        <v>46.433999999999955</v>
      </c>
      <c r="AP365" s="69">
        <f t="shared" si="315"/>
        <v>47.593999999999951</v>
      </c>
      <c r="AQ365" s="69">
        <f t="shared" si="315"/>
        <v>48.753999999999948</v>
      </c>
      <c r="AR365" s="69">
        <f t="shared" si="315"/>
        <v>49.913999999999945</v>
      </c>
      <c r="AS365" s="69">
        <f t="shared" si="315"/>
        <v>51.073999999999941</v>
      </c>
      <c r="AT365" s="69">
        <f t="shared" si="315"/>
        <v>52.233999999999938</v>
      </c>
      <c r="AU365" s="69">
        <f t="shared" si="315"/>
        <v>53.393999999999934</v>
      </c>
      <c r="AV365" s="69">
        <f t="shared" si="315"/>
        <v>54.553999999999931</v>
      </c>
      <c r="AW365" s="69">
        <f t="shared" si="315"/>
        <v>55.713999999999928</v>
      </c>
      <c r="AX365" s="69">
        <f t="shared" si="315"/>
        <v>56.873999999999924</v>
      </c>
      <c r="AY365" s="69">
        <f t="shared" si="315"/>
        <v>58.033999999999921</v>
      </c>
      <c r="AZ365" s="69">
        <f t="shared" si="315"/>
        <v>59.193999999999917</v>
      </c>
      <c r="BA365" s="69">
        <f t="shared" si="315"/>
        <v>60.353999999999914</v>
      </c>
      <c r="BB365" s="69">
        <f t="shared" si="315"/>
        <v>61.513999999999911</v>
      </c>
      <c r="BC365" s="69">
        <f t="shared" si="315"/>
        <v>62.673999999999907</v>
      </c>
      <c r="BD365" s="69">
        <f t="shared" si="315"/>
        <v>63.833999999999904</v>
      </c>
      <c r="BE365" s="69">
        <f t="shared" si="315"/>
        <v>64.9939999999999</v>
      </c>
      <c r="BF365" s="69">
        <f t="shared" si="315"/>
        <v>66.153999999999897</v>
      </c>
      <c r="BG365" s="69">
        <f t="shared" si="315"/>
        <v>67.313999999999893</v>
      </c>
      <c r="BH365" s="69">
        <f t="shared" si="315"/>
        <v>68.47399999999989</v>
      </c>
      <c r="BI365" s="69">
        <f t="shared" si="315"/>
        <v>69.633999999999887</v>
      </c>
      <c r="BJ365" s="69">
        <f t="shared" si="315"/>
        <v>70.793999999999883</v>
      </c>
      <c r="BK365" s="69">
        <f t="shared" si="315"/>
        <v>71.95399999999988</v>
      </c>
      <c r="BL365" s="69">
        <f t="shared" si="315"/>
        <v>73.113999999999876</v>
      </c>
      <c r="BM365" s="69">
        <f t="shared" si="315"/>
        <v>74.273999999999873</v>
      </c>
      <c r="BN365" s="69">
        <f t="shared" si="315"/>
        <v>75.43399999999987</v>
      </c>
      <c r="BO365" s="69">
        <f t="shared" si="315"/>
        <v>76.593999999999866</v>
      </c>
      <c r="BP365" s="69">
        <f t="shared" si="315"/>
        <v>77.753999999999863</v>
      </c>
      <c r="BQ365" s="69">
        <f t="shared" si="315"/>
        <v>78.913999999999859</v>
      </c>
      <c r="BR365" s="69">
        <f t="shared" si="315"/>
        <v>80.073999999999856</v>
      </c>
      <c r="BS365" s="69">
        <f t="shared" si="315"/>
        <v>81.233999999999853</v>
      </c>
      <c r="BT365" s="69">
        <f t="shared" si="315"/>
        <v>82.393999999999849</v>
      </c>
      <c r="BU365" s="69">
        <f t="shared" si="315"/>
        <v>83.553999999999846</v>
      </c>
    </row>
    <row r="366" spans="1:73" s="15" customFormat="1" ht="15.95" customHeight="1" outlineLevel="2" x14ac:dyDescent="0.3">
      <c r="A366" s="290">
        <v>13</v>
      </c>
      <c r="B366" s="43" t="s">
        <v>437</v>
      </c>
      <c r="C366" s="108" t="s">
        <v>511</v>
      </c>
      <c r="D366" s="290" t="s">
        <v>10</v>
      </c>
      <c r="E366" s="291" t="s">
        <v>25</v>
      </c>
      <c r="F366" s="287" t="s">
        <v>43</v>
      </c>
      <c r="G366" s="57" t="s">
        <v>30</v>
      </c>
      <c r="H366" s="123">
        <v>6.7009999999999996</v>
      </c>
      <c r="I366" s="220">
        <v>0.7</v>
      </c>
      <c r="J366" s="69">
        <v>20</v>
      </c>
      <c r="K366" s="238">
        <f t="shared" si="274"/>
        <v>93.813999999999993</v>
      </c>
      <c r="L366" s="69">
        <f>(K366+9.38)</f>
        <v>103.19399999999999</v>
      </c>
      <c r="M366" s="69">
        <f t="shared" ref="M366:BU366" si="316">(L366+9.38)</f>
        <v>112.57399999999998</v>
      </c>
      <c r="N366" s="69">
        <f t="shared" si="316"/>
        <v>121.95399999999998</v>
      </c>
      <c r="O366" s="69">
        <f t="shared" si="316"/>
        <v>131.33399999999997</v>
      </c>
      <c r="P366" s="69">
        <f t="shared" si="316"/>
        <v>140.71399999999997</v>
      </c>
      <c r="Q366" s="69">
        <f t="shared" si="316"/>
        <v>150.09399999999997</v>
      </c>
      <c r="R366" s="69">
        <f t="shared" si="316"/>
        <v>159.47399999999996</v>
      </c>
      <c r="S366" s="69">
        <f t="shared" si="316"/>
        <v>168.85399999999996</v>
      </c>
      <c r="T366" s="69">
        <f t="shared" si="316"/>
        <v>178.23399999999995</v>
      </c>
      <c r="U366" s="69">
        <f t="shared" si="316"/>
        <v>187.61399999999995</v>
      </c>
      <c r="V366" s="69">
        <f t="shared" si="316"/>
        <v>196.99399999999994</v>
      </c>
      <c r="W366" s="69">
        <f t="shared" si="316"/>
        <v>206.37399999999994</v>
      </c>
      <c r="X366" s="69">
        <f t="shared" si="316"/>
        <v>215.75399999999993</v>
      </c>
      <c r="Y366" s="69">
        <f t="shared" si="316"/>
        <v>225.13399999999993</v>
      </c>
      <c r="Z366" s="69">
        <f t="shared" si="316"/>
        <v>234.51399999999992</v>
      </c>
      <c r="AA366" s="69">
        <f t="shared" si="316"/>
        <v>243.89399999999992</v>
      </c>
      <c r="AB366" s="69">
        <f t="shared" si="316"/>
        <v>253.27399999999992</v>
      </c>
      <c r="AC366" s="69">
        <f t="shared" si="316"/>
        <v>262.65399999999994</v>
      </c>
      <c r="AD366" s="69">
        <f t="shared" si="316"/>
        <v>272.03399999999993</v>
      </c>
      <c r="AE366" s="69">
        <f t="shared" si="316"/>
        <v>281.41399999999993</v>
      </c>
      <c r="AF366" s="69">
        <f t="shared" si="316"/>
        <v>290.79399999999993</v>
      </c>
      <c r="AG366" s="69">
        <f t="shared" si="316"/>
        <v>300.17399999999992</v>
      </c>
      <c r="AH366" s="69">
        <f t="shared" si="316"/>
        <v>309.55399999999992</v>
      </c>
      <c r="AI366" s="69">
        <f t="shared" si="316"/>
        <v>318.93399999999991</v>
      </c>
      <c r="AJ366" s="69">
        <f t="shared" si="316"/>
        <v>328.31399999999991</v>
      </c>
      <c r="AK366" s="69">
        <f t="shared" si="316"/>
        <v>337.6939999999999</v>
      </c>
      <c r="AL366" s="69">
        <f t="shared" si="316"/>
        <v>347.0739999999999</v>
      </c>
      <c r="AM366" s="69">
        <f t="shared" si="316"/>
        <v>356.45399999999989</v>
      </c>
      <c r="AN366" s="69">
        <f t="shared" si="316"/>
        <v>365.83399999999989</v>
      </c>
      <c r="AO366" s="69">
        <f t="shared" si="316"/>
        <v>375.21399999999988</v>
      </c>
      <c r="AP366" s="69">
        <f t="shared" si="316"/>
        <v>384.59399999999988</v>
      </c>
      <c r="AQ366" s="69">
        <f t="shared" si="316"/>
        <v>393.97399999999988</v>
      </c>
      <c r="AR366" s="69">
        <f t="shared" si="316"/>
        <v>403.35399999999987</v>
      </c>
      <c r="AS366" s="69">
        <f t="shared" si="316"/>
        <v>412.73399999999987</v>
      </c>
      <c r="AT366" s="69">
        <f t="shared" si="316"/>
        <v>422.11399999999986</v>
      </c>
      <c r="AU366" s="69">
        <f t="shared" si="316"/>
        <v>431.49399999999986</v>
      </c>
      <c r="AV366" s="69">
        <f t="shared" si="316"/>
        <v>440.87399999999985</v>
      </c>
      <c r="AW366" s="69">
        <f t="shared" si="316"/>
        <v>450.25399999999985</v>
      </c>
      <c r="AX366" s="69">
        <f t="shared" si="316"/>
        <v>459.63399999999984</v>
      </c>
      <c r="AY366" s="69">
        <f t="shared" si="316"/>
        <v>469.01399999999984</v>
      </c>
      <c r="AZ366" s="69">
        <f t="shared" si="316"/>
        <v>478.39399999999983</v>
      </c>
      <c r="BA366" s="69">
        <f t="shared" si="316"/>
        <v>487.77399999999983</v>
      </c>
      <c r="BB366" s="69">
        <f t="shared" si="316"/>
        <v>497.15399999999983</v>
      </c>
      <c r="BC366" s="69">
        <f t="shared" si="316"/>
        <v>506.53399999999982</v>
      </c>
      <c r="BD366" s="69">
        <f t="shared" si="316"/>
        <v>515.91399999999987</v>
      </c>
      <c r="BE366" s="69">
        <f t="shared" si="316"/>
        <v>525.29399999999987</v>
      </c>
      <c r="BF366" s="69">
        <f t="shared" si="316"/>
        <v>534.67399999999986</v>
      </c>
      <c r="BG366" s="69">
        <f t="shared" si="316"/>
        <v>544.05399999999986</v>
      </c>
      <c r="BH366" s="69">
        <f t="shared" si="316"/>
        <v>553.43399999999986</v>
      </c>
      <c r="BI366" s="69">
        <f t="shared" si="316"/>
        <v>562.81399999999985</v>
      </c>
      <c r="BJ366" s="69">
        <f t="shared" si="316"/>
        <v>572.19399999999985</v>
      </c>
      <c r="BK366" s="69">
        <f t="shared" si="316"/>
        <v>581.57399999999984</v>
      </c>
      <c r="BL366" s="69">
        <f t="shared" si="316"/>
        <v>590.95399999999984</v>
      </c>
      <c r="BM366" s="69">
        <f t="shared" si="316"/>
        <v>600.33399999999983</v>
      </c>
      <c r="BN366" s="69">
        <f t="shared" si="316"/>
        <v>609.71399999999983</v>
      </c>
      <c r="BO366" s="69">
        <f t="shared" si="316"/>
        <v>619.09399999999982</v>
      </c>
      <c r="BP366" s="69">
        <f t="shared" si="316"/>
        <v>628.47399999999982</v>
      </c>
      <c r="BQ366" s="69">
        <f t="shared" si="316"/>
        <v>637.85399999999981</v>
      </c>
      <c r="BR366" s="69">
        <f t="shared" si="316"/>
        <v>647.23399999999981</v>
      </c>
      <c r="BS366" s="69">
        <f t="shared" si="316"/>
        <v>656.61399999999981</v>
      </c>
      <c r="BT366" s="69">
        <f t="shared" si="316"/>
        <v>665.9939999999998</v>
      </c>
      <c r="BU366" s="69">
        <f t="shared" si="316"/>
        <v>675.3739999999998</v>
      </c>
    </row>
    <row r="367" spans="1:73" s="15" customFormat="1" ht="15.95" customHeight="1" outlineLevel="2" x14ac:dyDescent="0.3">
      <c r="A367" s="290">
        <v>14</v>
      </c>
      <c r="B367" s="43" t="s">
        <v>437</v>
      </c>
      <c r="C367" s="108" t="s">
        <v>512</v>
      </c>
      <c r="D367" s="290" t="s">
        <v>10</v>
      </c>
      <c r="E367" s="291" t="s">
        <v>25</v>
      </c>
      <c r="F367" s="287" t="s">
        <v>43</v>
      </c>
      <c r="G367" s="54" t="s">
        <v>30</v>
      </c>
      <c r="H367" s="120">
        <v>2.0099999999999998</v>
      </c>
      <c r="I367" s="220">
        <v>0.7</v>
      </c>
      <c r="J367" s="69">
        <v>20</v>
      </c>
      <c r="K367" s="238">
        <f t="shared" si="274"/>
        <v>28.139999999999997</v>
      </c>
      <c r="L367" s="69">
        <f>(K367+2.81)</f>
        <v>30.949999999999996</v>
      </c>
      <c r="M367" s="69">
        <f t="shared" ref="M367:BU367" si="317">(L367+2.81)</f>
        <v>33.76</v>
      </c>
      <c r="N367" s="69">
        <f t="shared" si="317"/>
        <v>36.57</v>
      </c>
      <c r="O367" s="69">
        <f t="shared" si="317"/>
        <v>39.380000000000003</v>
      </c>
      <c r="P367" s="69">
        <f t="shared" si="317"/>
        <v>42.190000000000005</v>
      </c>
      <c r="Q367" s="69">
        <f t="shared" si="317"/>
        <v>45.000000000000007</v>
      </c>
      <c r="R367" s="69">
        <f t="shared" si="317"/>
        <v>47.810000000000009</v>
      </c>
      <c r="S367" s="69">
        <f t="shared" si="317"/>
        <v>50.620000000000012</v>
      </c>
      <c r="T367" s="69">
        <f t="shared" si="317"/>
        <v>53.430000000000014</v>
      </c>
      <c r="U367" s="69">
        <f t="shared" si="317"/>
        <v>56.240000000000016</v>
      </c>
      <c r="V367" s="69">
        <f t="shared" si="317"/>
        <v>59.050000000000018</v>
      </c>
      <c r="W367" s="69">
        <f t="shared" si="317"/>
        <v>61.860000000000021</v>
      </c>
      <c r="X367" s="69">
        <f t="shared" si="317"/>
        <v>64.670000000000016</v>
      </c>
      <c r="Y367" s="69">
        <f t="shared" si="317"/>
        <v>67.480000000000018</v>
      </c>
      <c r="Z367" s="69">
        <f t="shared" si="317"/>
        <v>70.29000000000002</v>
      </c>
      <c r="AA367" s="69">
        <f t="shared" si="317"/>
        <v>73.100000000000023</v>
      </c>
      <c r="AB367" s="69">
        <f t="shared" si="317"/>
        <v>75.910000000000025</v>
      </c>
      <c r="AC367" s="69">
        <f t="shared" si="317"/>
        <v>78.720000000000027</v>
      </c>
      <c r="AD367" s="69">
        <f t="shared" si="317"/>
        <v>81.53000000000003</v>
      </c>
      <c r="AE367" s="69">
        <f t="shared" si="317"/>
        <v>84.340000000000032</v>
      </c>
      <c r="AF367" s="69">
        <f t="shared" si="317"/>
        <v>87.150000000000034</v>
      </c>
      <c r="AG367" s="69">
        <f t="shared" si="317"/>
        <v>89.960000000000036</v>
      </c>
      <c r="AH367" s="69">
        <f t="shared" si="317"/>
        <v>92.770000000000039</v>
      </c>
      <c r="AI367" s="69">
        <f t="shared" si="317"/>
        <v>95.580000000000041</v>
      </c>
      <c r="AJ367" s="69">
        <f t="shared" si="317"/>
        <v>98.390000000000043</v>
      </c>
      <c r="AK367" s="69">
        <f t="shared" si="317"/>
        <v>101.20000000000005</v>
      </c>
      <c r="AL367" s="69">
        <f t="shared" si="317"/>
        <v>104.01000000000005</v>
      </c>
      <c r="AM367" s="69">
        <f t="shared" si="317"/>
        <v>106.82000000000005</v>
      </c>
      <c r="AN367" s="69">
        <f t="shared" si="317"/>
        <v>109.63000000000005</v>
      </c>
      <c r="AO367" s="69">
        <f t="shared" si="317"/>
        <v>112.44000000000005</v>
      </c>
      <c r="AP367" s="69">
        <f t="shared" si="317"/>
        <v>115.25000000000006</v>
      </c>
      <c r="AQ367" s="69">
        <f t="shared" si="317"/>
        <v>118.06000000000006</v>
      </c>
      <c r="AR367" s="69">
        <f t="shared" si="317"/>
        <v>120.87000000000006</v>
      </c>
      <c r="AS367" s="69">
        <f t="shared" si="317"/>
        <v>123.68000000000006</v>
      </c>
      <c r="AT367" s="69">
        <f t="shared" si="317"/>
        <v>126.49000000000007</v>
      </c>
      <c r="AU367" s="69">
        <f t="shared" si="317"/>
        <v>129.30000000000007</v>
      </c>
      <c r="AV367" s="69">
        <f t="shared" si="317"/>
        <v>132.11000000000007</v>
      </c>
      <c r="AW367" s="69">
        <f t="shared" si="317"/>
        <v>134.92000000000007</v>
      </c>
      <c r="AX367" s="69">
        <f t="shared" si="317"/>
        <v>137.73000000000008</v>
      </c>
      <c r="AY367" s="69">
        <f t="shared" si="317"/>
        <v>140.54000000000008</v>
      </c>
      <c r="AZ367" s="69">
        <f t="shared" si="317"/>
        <v>143.35000000000008</v>
      </c>
      <c r="BA367" s="69">
        <f t="shared" si="317"/>
        <v>146.16000000000008</v>
      </c>
      <c r="BB367" s="69">
        <f t="shared" si="317"/>
        <v>148.97000000000008</v>
      </c>
      <c r="BC367" s="69">
        <f t="shared" si="317"/>
        <v>151.78000000000009</v>
      </c>
      <c r="BD367" s="69">
        <f t="shared" si="317"/>
        <v>154.59000000000009</v>
      </c>
      <c r="BE367" s="69">
        <f t="shared" si="317"/>
        <v>157.40000000000009</v>
      </c>
      <c r="BF367" s="69">
        <f t="shared" si="317"/>
        <v>160.21000000000009</v>
      </c>
      <c r="BG367" s="69">
        <f t="shared" si="317"/>
        <v>163.0200000000001</v>
      </c>
      <c r="BH367" s="69">
        <f t="shared" si="317"/>
        <v>165.8300000000001</v>
      </c>
      <c r="BI367" s="69">
        <f t="shared" si="317"/>
        <v>168.6400000000001</v>
      </c>
      <c r="BJ367" s="69">
        <f t="shared" si="317"/>
        <v>171.4500000000001</v>
      </c>
      <c r="BK367" s="69">
        <f t="shared" si="317"/>
        <v>174.2600000000001</v>
      </c>
      <c r="BL367" s="69">
        <f t="shared" si="317"/>
        <v>177.07000000000011</v>
      </c>
      <c r="BM367" s="69">
        <f t="shared" si="317"/>
        <v>179.88000000000011</v>
      </c>
      <c r="BN367" s="69">
        <f t="shared" si="317"/>
        <v>182.69000000000011</v>
      </c>
      <c r="BO367" s="69">
        <f t="shared" si="317"/>
        <v>185.50000000000011</v>
      </c>
      <c r="BP367" s="69">
        <f t="shared" si="317"/>
        <v>188.31000000000012</v>
      </c>
      <c r="BQ367" s="69">
        <f t="shared" si="317"/>
        <v>191.12000000000012</v>
      </c>
      <c r="BR367" s="69">
        <f t="shared" si="317"/>
        <v>193.93000000000012</v>
      </c>
      <c r="BS367" s="69">
        <f t="shared" si="317"/>
        <v>196.74000000000012</v>
      </c>
      <c r="BT367" s="69">
        <f t="shared" si="317"/>
        <v>199.55000000000013</v>
      </c>
      <c r="BU367" s="69">
        <f t="shared" si="317"/>
        <v>202.36000000000013</v>
      </c>
    </row>
    <row r="368" spans="1:73" s="15" customFormat="1" ht="15.95" customHeight="1" outlineLevel="2" x14ac:dyDescent="0.3">
      <c r="A368" s="290">
        <v>15</v>
      </c>
      <c r="B368" s="43" t="s">
        <v>437</v>
      </c>
      <c r="C368" s="108" t="s">
        <v>513</v>
      </c>
      <c r="D368" s="290" t="s">
        <v>122</v>
      </c>
      <c r="E368" s="291" t="s">
        <v>25</v>
      </c>
      <c r="F368" s="287" t="s">
        <v>43</v>
      </c>
      <c r="G368" s="43" t="s">
        <v>107</v>
      </c>
      <c r="H368" s="290">
        <v>13.045999999999999</v>
      </c>
      <c r="I368" s="55">
        <v>1.2</v>
      </c>
      <c r="J368" s="69">
        <v>20</v>
      </c>
      <c r="K368" s="238">
        <f t="shared" si="274"/>
        <v>313.10399999999998</v>
      </c>
      <c r="L368" s="69">
        <f>(K368+31.31)</f>
        <v>344.41399999999999</v>
      </c>
      <c r="M368" s="69">
        <f t="shared" ref="M368:AR368" si="318">(L368+31.31)</f>
        <v>375.72399999999999</v>
      </c>
      <c r="N368" s="69">
        <f t="shared" si="318"/>
        <v>407.03399999999999</v>
      </c>
      <c r="O368" s="69">
        <f t="shared" si="318"/>
        <v>438.34399999999999</v>
      </c>
      <c r="P368" s="69">
        <f t="shared" si="318"/>
        <v>469.654</v>
      </c>
      <c r="Q368" s="69">
        <f t="shared" si="318"/>
        <v>500.964</v>
      </c>
      <c r="R368" s="69">
        <f t="shared" si="318"/>
        <v>532.274</v>
      </c>
      <c r="S368" s="69">
        <f t="shared" si="318"/>
        <v>563.58399999999995</v>
      </c>
      <c r="T368" s="69">
        <f t="shared" si="318"/>
        <v>594.89399999999989</v>
      </c>
      <c r="U368" s="69">
        <f t="shared" si="318"/>
        <v>626.20399999999984</v>
      </c>
      <c r="V368" s="69">
        <f t="shared" si="318"/>
        <v>657.51399999999978</v>
      </c>
      <c r="W368" s="69">
        <f t="shared" si="318"/>
        <v>688.82399999999973</v>
      </c>
      <c r="X368" s="69">
        <f t="shared" si="318"/>
        <v>720.13399999999967</v>
      </c>
      <c r="Y368" s="69">
        <f t="shared" si="318"/>
        <v>751.44399999999962</v>
      </c>
      <c r="Z368" s="69">
        <f t="shared" si="318"/>
        <v>782.75399999999956</v>
      </c>
      <c r="AA368" s="69">
        <f t="shared" si="318"/>
        <v>814.06399999999951</v>
      </c>
      <c r="AB368" s="69">
        <f t="shared" si="318"/>
        <v>845.37399999999946</v>
      </c>
      <c r="AC368" s="69">
        <f t="shared" si="318"/>
        <v>876.6839999999994</v>
      </c>
      <c r="AD368" s="69">
        <f t="shared" si="318"/>
        <v>907.99399999999935</v>
      </c>
      <c r="AE368" s="69">
        <f t="shared" si="318"/>
        <v>939.30399999999929</v>
      </c>
      <c r="AF368" s="69">
        <f t="shared" si="318"/>
        <v>970.61399999999924</v>
      </c>
      <c r="AG368" s="69">
        <f t="shared" si="318"/>
        <v>1001.9239999999992</v>
      </c>
      <c r="AH368" s="69">
        <f t="shared" si="318"/>
        <v>1033.2339999999992</v>
      </c>
      <c r="AI368" s="69">
        <f t="shared" si="318"/>
        <v>1064.5439999999992</v>
      </c>
      <c r="AJ368" s="69">
        <f t="shared" si="318"/>
        <v>1095.8539999999991</v>
      </c>
      <c r="AK368" s="69">
        <f t="shared" si="318"/>
        <v>1127.1639999999991</v>
      </c>
      <c r="AL368" s="69">
        <f t="shared" si="318"/>
        <v>1158.473999999999</v>
      </c>
      <c r="AM368" s="69">
        <f t="shared" si="318"/>
        <v>1189.783999999999</v>
      </c>
      <c r="AN368" s="69">
        <f t="shared" si="318"/>
        <v>1221.0939999999989</v>
      </c>
      <c r="AO368" s="69">
        <f t="shared" si="318"/>
        <v>1252.4039999999989</v>
      </c>
      <c r="AP368" s="69">
        <f t="shared" si="318"/>
        <v>1283.7139999999988</v>
      </c>
      <c r="AQ368" s="69">
        <f t="shared" si="318"/>
        <v>1315.0239999999988</v>
      </c>
      <c r="AR368" s="69">
        <f t="shared" si="318"/>
        <v>1346.3339999999987</v>
      </c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</row>
    <row r="369" spans="1:74" s="15" customFormat="1" ht="15.95" customHeight="1" outlineLevel="2" x14ac:dyDescent="0.3">
      <c r="A369" s="290">
        <v>16</v>
      </c>
      <c r="B369" s="43" t="s">
        <v>437</v>
      </c>
      <c r="C369" s="108" t="s">
        <v>504</v>
      </c>
      <c r="D369" s="290" t="s">
        <v>120</v>
      </c>
      <c r="E369" s="44" t="s">
        <v>43</v>
      </c>
      <c r="F369" s="287" t="s">
        <v>43</v>
      </c>
      <c r="G369" s="43" t="s">
        <v>107</v>
      </c>
      <c r="H369" s="46">
        <v>0.125</v>
      </c>
      <c r="I369" s="220">
        <v>0.7</v>
      </c>
      <c r="J369" s="69">
        <v>20</v>
      </c>
      <c r="K369" s="238">
        <f t="shared" si="274"/>
        <v>1.75</v>
      </c>
      <c r="L369" s="69">
        <f>(K369+0.18)</f>
        <v>1.93</v>
      </c>
      <c r="M369" s="69">
        <f t="shared" ref="M369:BJ369" si="319">(L369+0.18)</f>
        <v>2.11</v>
      </c>
      <c r="N369" s="69">
        <f t="shared" si="319"/>
        <v>2.29</v>
      </c>
      <c r="O369" s="69">
        <f t="shared" si="319"/>
        <v>2.4700000000000002</v>
      </c>
      <c r="P369" s="69">
        <f t="shared" si="319"/>
        <v>2.6500000000000004</v>
      </c>
      <c r="Q369" s="69">
        <f t="shared" si="319"/>
        <v>2.8300000000000005</v>
      </c>
      <c r="R369" s="69">
        <f t="shared" si="319"/>
        <v>3.0100000000000007</v>
      </c>
      <c r="S369" s="69">
        <f t="shared" si="319"/>
        <v>3.1900000000000008</v>
      </c>
      <c r="T369" s="69">
        <f t="shared" si="319"/>
        <v>3.370000000000001</v>
      </c>
      <c r="U369" s="69">
        <f t="shared" si="319"/>
        <v>3.5500000000000012</v>
      </c>
      <c r="V369" s="69">
        <f t="shared" si="319"/>
        <v>3.7300000000000013</v>
      </c>
      <c r="W369" s="69">
        <f t="shared" si="319"/>
        <v>3.9100000000000015</v>
      </c>
      <c r="X369" s="69">
        <f t="shared" si="319"/>
        <v>4.0900000000000016</v>
      </c>
      <c r="Y369" s="69">
        <f t="shared" si="319"/>
        <v>4.2700000000000014</v>
      </c>
      <c r="Z369" s="69">
        <f t="shared" si="319"/>
        <v>4.4500000000000011</v>
      </c>
      <c r="AA369" s="69">
        <f t="shared" si="319"/>
        <v>4.6300000000000008</v>
      </c>
      <c r="AB369" s="69">
        <f t="shared" si="319"/>
        <v>4.8100000000000005</v>
      </c>
      <c r="AC369" s="69">
        <f t="shared" si="319"/>
        <v>4.99</v>
      </c>
      <c r="AD369" s="69">
        <f t="shared" si="319"/>
        <v>5.17</v>
      </c>
      <c r="AE369" s="69">
        <f t="shared" si="319"/>
        <v>5.35</v>
      </c>
      <c r="AF369" s="69">
        <f t="shared" si="319"/>
        <v>5.5299999999999994</v>
      </c>
      <c r="AG369" s="69">
        <f t="shared" si="319"/>
        <v>5.7099999999999991</v>
      </c>
      <c r="AH369" s="69">
        <f t="shared" si="319"/>
        <v>5.8899999999999988</v>
      </c>
      <c r="AI369" s="69">
        <f t="shared" si="319"/>
        <v>6.0699999999999985</v>
      </c>
      <c r="AJ369" s="69">
        <f t="shared" si="319"/>
        <v>6.2499999999999982</v>
      </c>
      <c r="AK369" s="69">
        <f t="shared" si="319"/>
        <v>6.4299999999999979</v>
      </c>
      <c r="AL369" s="69">
        <f t="shared" si="319"/>
        <v>6.6099999999999977</v>
      </c>
      <c r="AM369" s="69">
        <f t="shared" si="319"/>
        <v>6.7899999999999974</v>
      </c>
      <c r="AN369" s="69">
        <f t="shared" si="319"/>
        <v>6.9699999999999971</v>
      </c>
      <c r="AO369" s="69">
        <f t="shared" si="319"/>
        <v>7.1499999999999968</v>
      </c>
      <c r="AP369" s="69">
        <f t="shared" si="319"/>
        <v>7.3299999999999965</v>
      </c>
      <c r="AQ369" s="69">
        <f t="shared" si="319"/>
        <v>7.5099999999999962</v>
      </c>
      <c r="AR369" s="69">
        <f t="shared" si="319"/>
        <v>7.6899999999999959</v>
      </c>
      <c r="AS369" s="69">
        <f t="shared" si="319"/>
        <v>7.8699999999999957</v>
      </c>
      <c r="AT369" s="69">
        <f t="shared" si="319"/>
        <v>8.0499999999999954</v>
      </c>
      <c r="AU369" s="69">
        <f t="shared" si="319"/>
        <v>8.2299999999999951</v>
      </c>
      <c r="AV369" s="69">
        <f t="shared" si="319"/>
        <v>8.4099999999999948</v>
      </c>
      <c r="AW369" s="69">
        <f t="shared" si="319"/>
        <v>8.5899999999999945</v>
      </c>
      <c r="AX369" s="69">
        <f t="shared" si="319"/>
        <v>8.7699999999999942</v>
      </c>
      <c r="AY369" s="69">
        <f t="shared" si="319"/>
        <v>8.949999999999994</v>
      </c>
      <c r="AZ369" s="69">
        <f t="shared" si="319"/>
        <v>9.1299999999999937</v>
      </c>
      <c r="BA369" s="69">
        <f t="shared" si="319"/>
        <v>9.3099999999999934</v>
      </c>
      <c r="BB369" s="69">
        <f t="shared" si="319"/>
        <v>9.4899999999999931</v>
      </c>
      <c r="BC369" s="69">
        <f t="shared" si="319"/>
        <v>9.6699999999999928</v>
      </c>
      <c r="BD369" s="69">
        <f t="shared" si="319"/>
        <v>9.8499999999999925</v>
      </c>
      <c r="BE369" s="69">
        <f t="shared" si="319"/>
        <v>10.029999999999992</v>
      </c>
      <c r="BF369" s="69">
        <f t="shared" si="319"/>
        <v>10.209999999999992</v>
      </c>
      <c r="BG369" s="69">
        <f t="shared" si="319"/>
        <v>10.389999999999992</v>
      </c>
      <c r="BH369" s="69">
        <f t="shared" si="319"/>
        <v>10.569999999999991</v>
      </c>
      <c r="BI369" s="69">
        <f t="shared" si="319"/>
        <v>10.749999999999991</v>
      </c>
      <c r="BJ369" s="69">
        <f t="shared" si="319"/>
        <v>10.929999999999991</v>
      </c>
      <c r="BK369" s="3"/>
      <c r="BL369" s="3"/>
      <c r="BM369" s="3"/>
      <c r="BN369" s="3"/>
      <c r="BO369" s="3"/>
      <c r="BP369" s="3"/>
      <c r="BQ369" s="3"/>
      <c r="BR369" s="3"/>
    </row>
    <row r="370" spans="1:74" s="15" customFormat="1" ht="15.95" customHeight="1" outlineLevel="2" x14ac:dyDescent="0.3">
      <c r="A370" s="290">
        <v>17</v>
      </c>
      <c r="B370" s="43" t="s">
        <v>437</v>
      </c>
      <c r="C370" s="108" t="s">
        <v>505</v>
      </c>
      <c r="D370" s="290" t="s">
        <v>120</v>
      </c>
      <c r="E370" s="44" t="s">
        <v>43</v>
      </c>
      <c r="F370" s="287" t="s">
        <v>43</v>
      </c>
      <c r="G370" s="43" t="s">
        <v>107</v>
      </c>
      <c r="H370" s="46">
        <v>8.4000000000000005E-2</v>
      </c>
      <c r="I370" s="220">
        <v>0.7</v>
      </c>
      <c r="J370" s="69">
        <v>20</v>
      </c>
      <c r="K370" s="238">
        <f t="shared" si="274"/>
        <v>1.1759999999999999</v>
      </c>
      <c r="L370" s="69">
        <f>(K370+0.12)</f>
        <v>1.2959999999999998</v>
      </c>
      <c r="M370" s="69">
        <f t="shared" ref="M370:BR370" si="320">(L370+0.12)</f>
        <v>1.4159999999999999</v>
      </c>
      <c r="N370" s="69">
        <f t="shared" si="320"/>
        <v>1.536</v>
      </c>
      <c r="O370" s="69">
        <f t="shared" si="320"/>
        <v>1.6560000000000001</v>
      </c>
      <c r="P370" s="69">
        <f t="shared" si="320"/>
        <v>1.7760000000000002</v>
      </c>
      <c r="Q370" s="69">
        <f t="shared" si="320"/>
        <v>1.8960000000000004</v>
      </c>
      <c r="R370" s="69">
        <f t="shared" si="320"/>
        <v>2.0160000000000005</v>
      </c>
      <c r="S370" s="69">
        <f t="shared" si="320"/>
        <v>2.1360000000000006</v>
      </c>
      <c r="T370" s="69">
        <f t="shared" si="320"/>
        <v>2.2560000000000007</v>
      </c>
      <c r="U370" s="69">
        <f t="shared" si="320"/>
        <v>2.3760000000000008</v>
      </c>
      <c r="V370" s="69">
        <f t="shared" si="320"/>
        <v>2.4960000000000009</v>
      </c>
      <c r="W370" s="69">
        <f t="shared" si="320"/>
        <v>2.616000000000001</v>
      </c>
      <c r="X370" s="69">
        <f t="shared" si="320"/>
        <v>2.7360000000000011</v>
      </c>
      <c r="Y370" s="69">
        <f t="shared" si="320"/>
        <v>2.8560000000000012</v>
      </c>
      <c r="Z370" s="69">
        <f t="shared" si="320"/>
        <v>2.9760000000000013</v>
      </c>
      <c r="AA370" s="69">
        <f t="shared" si="320"/>
        <v>3.0960000000000014</v>
      </c>
      <c r="AB370" s="69">
        <f t="shared" si="320"/>
        <v>3.2160000000000015</v>
      </c>
      <c r="AC370" s="69">
        <f t="shared" si="320"/>
        <v>3.3360000000000016</v>
      </c>
      <c r="AD370" s="69">
        <f t="shared" si="320"/>
        <v>3.4560000000000017</v>
      </c>
      <c r="AE370" s="69">
        <f t="shared" si="320"/>
        <v>3.5760000000000018</v>
      </c>
      <c r="AF370" s="69">
        <f t="shared" si="320"/>
        <v>3.696000000000002</v>
      </c>
      <c r="AG370" s="69">
        <f t="shared" si="320"/>
        <v>3.8160000000000021</v>
      </c>
      <c r="AH370" s="69">
        <f t="shared" si="320"/>
        <v>3.9360000000000022</v>
      </c>
      <c r="AI370" s="69">
        <f t="shared" si="320"/>
        <v>4.0560000000000018</v>
      </c>
      <c r="AJ370" s="69">
        <f t="shared" si="320"/>
        <v>4.1760000000000019</v>
      </c>
      <c r="AK370" s="69">
        <f t="shared" si="320"/>
        <v>4.296000000000002</v>
      </c>
      <c r="AL370" s="69">
        <f t="shared" si="320"/>
        <v>4.4160000000000021</v>
      </c>
      <c r="AM370" s="69">
        <f t="shared" si="320"/>
        <v>4.5360000000000023</v>
      </c>
      <c r="AN370" s="69">
        <f t="shared" si="320"/>
        <v>4.6560000000000024</v>
      </c>
      <c r="AO370" s="69">
        <f t="shared" si="320"/>
        <v>4.7760000000000025</v>
      </c>
      <c r="AP370" s="69">
        <f t="shared" si="320"/>
        <v>4.8960000000000026</v>
      </c>
      <c r="AQ370" s="69">
        <f t="shared" si="320"/>
        <v>5.0160000000000027</v>
      </c>
      <c r="AR370" s="69">
        <f t="shared" si="320"/>
        <v>5.1360000000000028</v>
      </c>
      <c r="AS370" s="69">
        <f t="shared" si="320"/>
        <v>5.2560000000000029</v>
      </c>
      <c r="AT370" s="69">
        <f t="shared" si="320"/>
        <v>5.376000000000003</v>
      </c>
      <c r="AU370" s="69">
        <f t="shared" si="320"/>
        <v>5.4960000000000031</v>
      </c>
      <c r="AV370" s="69">
        <f t="shared" si="320"/>
        <v>5.6160000000000032</v>
      </c>
      <c r="AW370" s="69">
        <f t="shared" si="320"/>
        <v>5.7360000000000033</v>
      </c>
      <c r="AX370" s="69">
        <f t="shared" si="320"/>
        <v>5.8560000000000034</v>
      </c>
      <c r="AY370" s="69">
        <f t="shared" si="320"/>
        <v>5.9760000000000035</v>
      </c>
      <c r="AZ370" s="69">
        <f t="shared" si="320"/>
        <v>6.0960000000000036</v>
      </c>
      <c r="BA370" s="69">
        <f t="shared" si="320"/>
        <v>6.2160000000000037</v>
      </c>
      <c r="BB370" s="69">
        <f t="shared" si="320"/>
        <v>6.3360000000000039</v>
      </c>
      <c r="BC370" s="69">
        <f t="shared" si="320"/>
        <v>6.456000000000004</v>
      </c>
      <c r="BD370" s="69">
        <f t="shared" si="320"/>
        <v>6.5760000000000041</v>
      </c>
      <c r="BE370" s="69">
        <f t="shared" si="320"/>
        <v>6.6960000000000042</v>
      </c>
      <c r="BF370" s="69">
        <f t="shared" si="320"/>
        <v>6.8160000000000043</v>
      </c>
      <c r="BG370" s="69">
        <f t="shared" si="320"/>
        <v>6.9360000000000044</v>
      </c>
      <c r="BH370" s="69">
        <f t="shared" si="320"/>
        <v>7.0560000000000045</v>
      </c>
      <c r="BI370" s="69">
        <f t="shared" si="320"/>
        <v>7.1760000000000046</v>
      </c>
      <c r="BJ370" s="69">
        <f t="shared" si="320"/>
        <v>7.2960000000000047</v>
      </c>
      <c r="BK370" s="69">
        <f t="shared" si="320"/>
        <v>7.4160000000000048</v>
      </c>
      <c r="BL370" s="69">
        <f t="shared" si="320"/>
        <v>7.5360000000000049</v>
      </c>
      <c r="BM370" s="69">
        <f t="shared" si="320"/>
        <v>7.656000000000005</v>
      </c>
      <c r="BN370" s="69">
        <f t="shared" si="320"/>
        <v>7.7760000000000051</v>
      </c>
      <c r="BO370" s="69">
        <f t="shared" si="320"/>
        <v>7.8960000000000052</v>
      </c>
      <c r="BP370" s="69">
        <f t="shared" si="320"/>
        <v>8.0160000000000053</v>
      </c>
      <c r="BQ370" s="69">
        <f t="shared" si="320"/>
        <v>8.1360000000000046</v>
      </c>
      <c r="BR370" s="69">
        <f t="shared" si="320"/>
        <v>8.2560000000000038</v>
      </c>
    </row>
    <row r="371" spans="1:74" s="15" customFormat="1" ht="15.95" customHeight="1" outlineLevel="2" x14ac:dyDescent="0.3">
      <c r="A371" s="290">
        <v>18</v>
      </c>
      <c r="B371" s="43" t="s">
        <v>437</v>
      </c>
      <c r="C371" s="108" t="s">
        <v>507</v>
      </c>
      <c r="D371" s="290" t="s">
        <v>120</v>
      </c>
      <c r="E371" s="44" t="s">
        <v>11</v>
      </c>
      <c r="F371" s="42" t="s">
        <v>11</v>
      </c>
      <c r="G371" s="43" t="s">
        <v>107</v>
      </c>
      <c r="H371" s="46">
        <v>0.158</v>
      </c>
      <c r="I371" s="62">
        <v>1</v>
      </c>
      <c r="J371" s="69">
        <v>20</v>
      </c>
      <c r="K371" s="238">
        <f t="shared" si="274"/>
        <v>3.16</v>
      </c>
      <c r="L371" s="69">
        <f>(K371+0.32)</f>
        <v>3.48</v>
      </c>
      <c r="M371" s="69">
        <f t="shared" ref="M371:BE371" si="321">(L371+0.32)</f>
        <v>3.8</v>
      </c>
      <c r="N371" s="69">
        <f t="shared" si="321"/>
        <v>4.12</v>
      </c>
      <c r="O371" s="69">
        <f t="shared" si="321"/>
        <v>4.4400000000000004</v>
      </c>
      <c r="P371" s="69">
        <f t="shared" si="321"/>
        <v>4.7600000000000007</v>
      </c>
      <c r="Q371" s="69">
        <f t="shared" si="321"/>
        <v>5.080000000000001</v>
      </c>
      <c r="R371" s="69">
        <f t="shared" si="321"/>
        <v>5.4000000000000012</v>
      </c>
      <c r="S371" s="69">
        <f t="shared" si="321"/>
        <v>5.7200000000000015</v>
      </c>
      <c r="T371" s="69">
        <f t="shared" si="321"/>
        <v>6.0400000000000018</v>
      </c>
      <c r="U371" s="69">
        <f t="shared" si="321"/>
        <v>6.3600000000000021</v>
      </c>
      <c r="V371" s="69">
        <f t="shared" si="321"/>
        <v>6.6800000000000024</v>
      </c>
      <c r="W371" s="69">
        <f t="shared" si="321"/>
        <v>7.0000000000000027</v>
      </c>
      <c r="X371" s="69">
        <f t="shared" si="321"/>
        <v>7.3200000000000029</v>
      </c>
      <c r="Y371" s="69">
        <f t="shared" si="321"/>
        <v>7.6400000000000032</v>
      </c>
      <c r="Z371" s="69">
        <f t="shared" si="321"/>
        <v>7.9600000000000035</v>
      </c>
      <c r="AA371" s="69">
        <f t="shared" si="321"/>
        <v>8.2800000000000029</v>
      </c>
      <c r="AB371" s="69">
        <f t="shared" si="321"/>
        <v>8.6000000000000032</v>
      </c>
      <c r="AC371" s="69">
        <f t="shared" si="321"/>
        <v>8.9200000000000035</v>
      </c>
      <c r="AD371" s="69">
        <f t="shared" si="321"/>
        <v>9.2400000000000038</v>
      </c>
      <c r="AE371" s="69">
        <f t="shared" si="321"/>
        <v>9.5600000000000041</v>
      </c>
      <c r="AF371" s="69">
        <f t="shared" si="321"/>
        <v>9.8800000000000043</v>
      </c>
      <c r="AG371" s="69">
        <f t="shared" si="321"/>
        <v>10.200000000000005</v>
      </c>
      <c r="AH371" s="69">
        <f t="shared" si="321"/>
        <v>10.520000000000005</v>
      </c>
      <c r="AI371" s="69">
        <f t="shared" si="321"/>
        <v>10.840000000000005</v>
      </c>
      <c r="AJ371" s="69">
        <f t="shared" si="321"/>
        <v>11.160000000000005</v>
      </c>
      <c r="AK371" s="69">
        <f t="shared" si="321"/>
        <v>11.480000000000006</v>
      </c>
      <c r="AL371" s="69">
        <f t="shared" si="321"/>
        <v>11.800000000000006</v>
      </c>
      <c r="AM371" s="69">
        <f t="shared" si="321"/>
        <v>12.120000000000006</v>
      </c>
      <c r="AN371" s="69">
        <f t="shared" si="321"/>
        <v>12.440000000000007</v>
      </c>
      <c r="AO371" s="69">
        <f t="shared" si="321"/>
        <v>12.760000000000007</v>
      </c>
      <c r="AP371" s="69">
        <f t="shared" si="321"/>
        <v>13.080000000000007</v>
      </c>
      <c r="AQ371" s="69">
        <f t="shared" si="321"/>
        <v>13.400000000000007</v>
      </c>
      <c r="AR371" s="69">
        <f t="shared" si="321"/>
        <v>13.720000000000008</v>
      </c>
      <c r="AS371" s="69">
        <f t="shared" si="321"/>
        <v>14.040000000000008</v>
      </c>
      <c r="AT371" s="69">
        <f t="shared" si="321"/>
        <v>14.360000000000008</v>
      </c>
      <c r="AU371" s="69">
        <f t="shared" si="321"/>
        <v>14.680000000000009</v>
      </c>
      <c r="AV371" s="69">
        <f t="shared" si="321"/>
        <v>15.000000000000009</v>
      </c>
      <c r="AW371" s="69">
        <f t="shared" si="321"/>
        <v>15.320000000000009</v>
      </c>
      <c r="AX371" s="69">
        <f t="shared" si="321"/>
        <v>15.640000000000009</v>
      </c>
      <c r="AY371" s="69">
        <f t="shared" si="321"/>
        <v>15.96000000000001</v>
      </c>
      <c r="AZ371" s="69">
        <f t="shared" si="321"/>
        <v>16.280000000000008</v>
      </c>
      <c r="BA371" s="69">
        <f t="shared" si="321"/>
        <v>16.600000000000009</v>
      </c>
      <c r="BB371" s="69">
        <f t="shared" si="321"/>
        <v>16.920000000000009</v>
      </c>
      <c r="BC371" s="69">
        <f t="shared" si="321"/>
        <v>17.240000000000009</v>
      </c>
      <c r="BD371" s="69">
        <f t="shared" si="321"/>
        <v>17.560000000000009</v>
      </c>
      <c r="BE371" s="69">
        <f t="shared" si="321"/>
        <v>17.88000000000001</v>
      </c>
      <c r="BF371" s="69"/>
      <c r="BG371" s="69"/>
      <c r="BH371" s="69"/>
      <c r="BI371" s="69"/>
      <c r="BJ371" s="69"/>
      <c r="BK371" s="3"/>
      <c r="BL371" s="3"/>
      <c r="BM371" s="3"/>
      <c r="BN371" s="3"/>
      <c r="BO371" s="3"/>
      <c r="BP371" s="3"/>
      <c r="BQ371" s="3"/>
      <c r="BR371" s="3"/>
    </row>
    <row r="372" spans="1:74" s="15" customFormat="1" ht="15.95" customHeight="1" outlineLevel="2" x14ac:dyDescent="0.3">
      <c r="A372" s="290">
        <v>19</v>
      </c>
      <c r="B372" s="43" t="s">
        <v>437</v>
      </c>
      <c r="C372" s="108" t="s">
        <v>515</v>
      </c>
      <c r="D372" s="290" t="s">
        <v>122</v>
      </c>
      <c r="E372" s="44" t="s">
        <v>43</v>
      </c>
      <c r="F372" s="42" t="s">
        <v>43</v>
      </c>
      <c r="G372" s="135" t="s">
        <v>54</v>
      </c>
      <c r="H372" s="46">
        <v>0.55400000000000005</v>
      </c>
      <c r="I372" s="220">
        <v>0.7</v>
      </c>
      <c r="J372" s="69">
        <v>20</v>
      </c>
      <c r="K372" s="238">
        <f t="shared" si="274"/>
        <v>7.7560000000000002</v>
      </c>
      <c r="L372" s="69">
        <f>(K372+0.78)</f>
        <v>8.5359999999999996</v>
      </c>
      <c r="M372" s="69">
        <f t="shared" ref="M372:BN372" si="322">(L372+0.78)</f>
        <v>9.3159999999999989</v>
      </c>
      <c r="N372" s="69">
        <f t="shared" si="322"/>
        <v>10.095999999999998</v>
      </c>
      <c r="O372" s="69">
        <f t="shared" si="322"/>
        <v>10.875999999999998</v>
      </c>
      <c r="P372" s="69">
        <f t="shared" si="322"/>
        <v>11.655999999999997</v>
      </c>
      <c r="Q372" s="69">
        <f t="shared" si="322"/>
        <v>12.435999999999996</v>
      </c>
      <c r="R372" s="69">
        <f t="shared" si="322"/>
        <v>13.215999999999996</v>
      </c>
      <c r="S372" s="69">
        <f t="shared" si="322"/>
        <v>13.995999999999995</v>
      </c>
      <c r="T372" s="69">
        <f t="shared" si="322"/>
        <v>14.775999999999994</v>
      </c>
      <c r="U372" s="69">
        <f t="shared" si="322"/>
        <v>15.555999999999994</v>
      </c>
      <c r="V372" s="69">
        <f t="shared" si="322"/>
        <v>16.335999999999995</v>
      </c>
      <c r="W372" s="69">
        <f t="shared" si="322"/>
        <v>17.115999999999996</v>
      </c>
      <c r="X372" s="69">
        <f t="shared" si="322"/>
        <v>17.895999999999997</v>
      </c>
      <c r="Y372" s="69">
        <f t="shared" si="322"/>
        <v>18.675999999999998</v>
      </c>
      <c r="Z372" s="69">
        <f t="shared" si="322"/>
        <v>19.456</v>
      </c>
      <c r="AA372" s="69">
        <f t="shared" si="322"/>
        <v>20.236000000000001</v>
      </c>
      <c r="AB372" s="69">
        <f t="shared" si="322"/>
        <v>21.016000000000002</v>
      </c>
      <c r="AC372" s="69">
        <f t="shared" si="322"/>
        <v>21.796000000000003</v>
      </c>
      <c r="AD372" s="69">
        <f t="shared" si="322"/>
        <v>22.576000000000004</v>
      </c>
      <c r="AE372" s="69">
        <f t="shared" si="322"/>
        <v>23.356000000000005</v>
      </c>
      <c r="AF372" s="69">
        <f t="shared" si="322"/>
        <v>24.136000000000006</v>
      </c>
      <c r="AG372" s="69">
        <f t="shared" si="322"/>
        <v>24.916000000000007</v>
      </c>
      <c r="AH372" s="69">
        <f t="shared" si="322"/>
        <v>25.696000000000009</v>
      </c>
      <c r="AI372" s="69">
        <f t="shared" si="322"/>
        <v>26.47600000000001</v>
      </c>
      <c r="AJ372" s="69">
        <f t="shared" si="322"/>
        <v>27.256000000000011</v>
      </c>
      <c r="AK372" s="69">
        <f t="shared" si="322"/>
        <v>28.036000000000012</v>
      </c>
      <c r="AL372" s="69">
        <f t="shared" si="322"/>
        <v>28.816000000000013</v>
      </c>
      <c r="AM372" s="69">
        <f t="shared" si="322"/>
        <v>29.596000000000014</v>
      </c>
      <c r="AN372" s="69">
        <f t="shared" si="322"/>
        <v>30.376000000000015</v>
      </c>
      <c r="AO372" s="69">
        <f t="shared" si="322"/>
        <v>31.156000000000017</v>
      </c>
      <c r="AP372" s="69">
        <f t="shared" si="322"/>
        <v>31.936000000000018</v>
      </c>
      <c r="AQ372" s="69">
        <f t="shared" si="322"/>
        <v>32.716000000000015</v>
      </c>
      <c r="AR372" s="69">
        <f t="shared" si="322"/>
        <v>33.496000000000016</v>
      </c>
      <c r="AS372" s="69">
        <f t="shared" si="322"/>
        <v>34.276000000000018</v>
      </c>
      <c r="AT372" s="69">
        <f t="shared" si="322"/>
        <v>35.056000000000019</v>
      </c>
      <c r="AU372" s="69">
        <f t="shared" si="322"/>
        <v>35.83600000000002</v>
      </c>
      <c r="AV372" s="69">
        <f t="shared" si="322"/>
        <v>36.616000000000021</v>
      </c>
      <c r="AW372" s="69">
        <f t="shared" si="322"/>
        <v>37.396000000000022</v>
      </c>
      <c r="AX372" s="69">
        <f t="shared" si="322"/>
        <v>38.176000000000023</v>
      </c>
      <c r="AY372" s="69">
        <f t="shared" si="322"/>
        <v>38.956000000000024</v>
      </c>
      <c r="AZ372" s="69">
        <f t="shared" si="322"/>
        <v>39.736000000000026</v>
      </c>
      <c r="BA372" s="69">
        <f t="shared" si="322"/>
        <v>40.516000000000027</v>
      </c>
      <c r="BB372" s="69">
        <f t="shared" si="322"/>
        <v>41.296000000000028</v>
      </c>
      <c r="BC372" s="69">
        <f t="shared" si="322"/>
        <v>42.076000000000029</v>
      </c>
      <c r="BD372" s="69">
        <f t="shared" si="322"/>
        <v>42.85600000000003</v>
      </c>
      <c r="BE372" s="69">
        <f t="shared" si="322"/>
        <v>43.636000000000031</v>
      </c>
      <c r="BF372" s="69">
        <f t="shared" si="322"/>
        <v>44.416000000000032</v>
      </c>
      <c r="BG372" s="69">
        <f t="shared" si="322"/>
        <v>45.196000000000033</v>
      </c>
      <c r="BH372" s="69">
        <f t="shared" si="322"/>
        <v>45.976000000000035</v>
      </c>
      <c r="BI372" s="69">
        <f t="shared" si="322"/>
        <v>46.756000000000036</v>
      </c>
      <c r="BJ372" s="69">
        <f t="shared" si="322"/>
        <v>47.536000000000037</v>
      </c>
      <c r="BK372" s="69">
        <f t="shared" si="322"/>
        <v>48.316000000000038</v>
      </c>
      <c r="BL372" s="69">
        <f t="shared" si="322"/>
        <v>49.096000000000039</v>
      </c>
      <c r="BM372" s="69">
        <f t="shared" si="322"/>
        <v>49.87600000000004</v>
      </c>
      <c r="BN372" s="69">
        <f t="shared" si="322"/>
        <v>50.656000000000041</v>
      </c>
      <c r="BO372" s="3"/>
      <c r="BP372" s="3"/>
      <c r="BQ372" s="3"/>
      <c r="BR372" s="3"/>
    </row>
    <row r="373" spans="1:74" s="15" customFormat="1" ht="15.95" customHeight="1" outlineLevel="2" x14ac:dyDescent="0.3">
      <c r="A373" s="290">
        <v>20</v>
      </c>
      <c r="B373" s="43" t="s">
        <v>437</v>
      </c>
      <c r="C373" s="32" t="s">
        <v>533</v>
      </c>
      <c r="D373" s="32" t="s">
        <v>141</v>
      </c>
      <c r="E373" s="49" t="s">
        <v>23</v>
      </c>
      <c r="F373" s="288" t="s">
        <v>23</v>
      </c>
      <c r="G373" s="43" t="s">
        <v>30</v>
      </c>
      <c r="H373" s="32">
        <v>4.367</v>
      </c>
      <c r="I373" s="220">
        <v>0.7</v>
      </c>
      <c r="J373" s="69">
        <v>20</v>
      </c>
      <c r="K373" s="238">
        <f t="shared" si="274"/>
        <v>61.137999999999991</v>
      </c>
      <c r="L373" s="69">
        <f>(K373+6.11)</f>
        <v>67.24799999999999</v>
      </c>
      <c r="M373" s="69">
        <f t="shared" ref="M373:BR373" si="323">(L373+6.11)</f>
        <v>73.35799999999999</v>
      </c>
      <c r="N373" s="69">
        <f t="shared" si="323"/>
        <v>79.467999999999989</v>
      </c>
      <c r="O373" s="69">
        <f t="shared" si="323"/>
        <v>85.577999999999989</v>
      </c>
      <c r="P373" s="69">
        <f t="shared" si="323"/>
        <v>91.687999999999988</v>
      </c>
      <c r="Q373" s="69">
        <f t="shared" si="323"/>
        <v>97.797999999999988</v>
      </c>
      <c r="R373" s="69">
        <f t="shared" si="323"/>
        <v>103.90799999999999</v>
      </c>
      <c r="S373" s="69">
        <f t="shared" si="323"/>
        <v>110.01799999999999</v>
      </c>
      <c r="T373" s="69">
        <f t="shared" si="323"/>
        <v>116.12799999999999</v>
      </c>
      <c r="U373" s="69">
        <f t="shared" si="323"/>
        <v>122.23799999999999</v>
      </c>
      <c r="V373" s="69">
        <f t="shared" si="323"/>
        <v>128.34799999999998</v>
      </c>
      <c r="W373" s="69">
        <f t="shared" si="323"/>
        <v>134.458</v>
      </c>
      <c r="X373" s="69">
        <f t="shared" si="323"/>
        <v>140.56800000000001</v>
      </c>
      <c r="Y373" s="69">
        <f t="shared" si="323"/>
        <v>146.67800000000003</v>
      </c>
      <c r="Z373" s="69">
        <f t="shared" si="323"/>
        <v>152.78800000000004</v>
      </c>
      <c r="AA373" s="69">
        <f t="shared" si="323"/>
        <v>158.89800000000005</v>
      </c>
      <c r="AB373" s="69">
        <f t="shared" si="323"/>
        <v>165.00800000000007</v>
      </c>
      <c r="AC373" s="69">
        <f t="shared" si="323"/>
        <v>171.11800000000008</v>
      </c>
      <c r="AD373" s="69">
        <f t="shared" si="323"/>
        <v>177.22800000000009</v>
      </c>
      <c r="AE373" s="69">
        <f t="shared" si="323"/>
        <v>183.33800000000011</v>
      </c>
      <c r="AF373" s="69">
        <f t="shared" si="323"/>
        <v>189.44800000000012</v>
      </c>
      <c r="AG373" s="69">
        <f t="shared" si="323"/>
        <v>195.55800000000013</v>
      </c>
      <c r="AH373" s="69">
        <f t="shared" si="323"/>
        <v>201.66800000000015</v>
      </c>
      <c r="AI373" s="69">
        <f t="shared" si="323"/>
        <v>207.77800000000016</v>
      </c>
      <c r="AJ373" s="69">
        <f t="shared" si="323"/>
        <v>213.88800000000018</v>
      </c>
      <c r="AK373" s="69">
        <f t="shared" si="323"/>
        <v>219.99800000000019</v>
      </c>
      <c r="AL373" s="69">
        <f t="shared" si="323"/>
        <v>226.1080000000002</v>
      </c>
      <c r="AM373" s="69">
        <f t="shared" si="323"/>
        <v>232.21800000000022</v>
      </c>
      <c r="AN373" s="69">
        <f t="shared" si="323"/>
        <v>238.32800000000023</v>
      </c>
      <c r="AO373" s="69">
        <f t="shared" si="323"/>
        <v>244.43800000000024</v>
      </c>
      <c r="AP373" s="69">
        <f t="shared" si="323"/>
        <v>250.54800000000026</v>
      </c>
      <c r="AQ373" s="69">
        <f t="shared" si="323"/>
        <v>256.65800000000024</v>
      </c>
      <c r="AR373" s="69">
        <f t="shared" si="323"/>
        <v>262.76800000000026</v>
      </c>
      <c r="AS373" s="69">
        <f t="shared" si="323"/>
        <v>268.87800000000027</v>
      </c>
      <c r="AT373" s="69">
        <f t="shared" si="323"/>
        <v>274.98800000000028</v>
      </c>
      <c r="AU373" s="69">
        <f t="shared" si="323"/>
        <v>281.0980000000003</v>
      </c>
      <c r="AV373" s="69">
        <f t="shared" si="323"/>
        <v>287.20800000000031</v>
      </c>
      <c r="AW373" s="69">
        <f t="shared" si="323"/>
        <v>293.31800000000032</v>
      </c>
      <c r="AX373" s="69">
        <f t="shared" si="323"/>
        <v>299.42800000000034</v>
      </c>
      <c r="AY373" s="69">
        <f t="shared" si="323"/>
        <v>305.53800000000035</v>
      </c>
      <c r="AZ373" s="69">
        <f t="shared" si="323"/>
        <v>311.64800000000037</v>
      </c>
      <c r="BA373" s="69">
        <f t="shared" si="323"/>
        <v>317.75800000000038</v>
      </c>
      <c r="BB373" s="69">
        <f t="shared" si="323"/>
        <v>323.86800000000039</v>
      </c>
      <c r="BC373" s="69">
        <f t="shared" si="323"/>
        <v>329.97800000000041</v>
      </c>
      <c r="BD373" s="69">
        <f t="shared" si="323"/>
        <v>336.08800000000042</v>
      </c>
      <c r="BE373" s="69">
        <f t="shared" si="323"/>
        <v>342.19800000000043</v>
      </c>
      <c r="BF373" s="69">
        <f t="shared" si="323"/>
        <v>348.30800000000045</v>
      </c>
      <c r="BG373" s="69">
        <f t="shared" si="323"/>
        <v>354.41800000000046</v>
      </c>
      <c r="BH373" s="69">
        <f t="shared" si="323"/>
        <v>360.52800000000047</v>
      </c>
      <c r="BI373" s="69">
        <f t="shared" si="323"/>
        <v>366.63800000000049</v>
      </c>
      <c r="BJ373" s="69">
        <f t="shared" si="323"/>
        <v>372.7480000000005</v>
      </c>
      <c r="BK373" s="69">
        <f t="shared" si="323"/>
        <v>378.85800000000052</v>
      </c>
      <c r="BL373" s="69">
        <f t="shared" si="323"/>
        <v>384.96800000000053</v>
      </c>
      <c r="BM373" s="69">
        <f t="shared" si="323"/>
        <v>391.07800000000054</v>
      </c>
      <c r="BN373" s="69">
        <f t="shared" si="323"/>
        <v>397.18800000000056</v>
      </c>
      <c r="BO373" s="69">
        <f t="shared" si="323"/>
        <v>403.29800000000057</v>
      </c>
      <c r="BP373" s="69">
        <f t="shared" si="323"/>
        <v>409.40800000000058</v>
      </c>
      <c r="BQ373" s="69">
        <f t="shared" si="323"/>
        <v>415.5180000000006</v>
      </c>
      <c r="BR373" s="69">
        <f t="shared" si="323"/>
        <v>421.62800000000061</v>
      </c>
    </row>
    <row r="374" spans="1:74" s="15" customFormat="1" ht="15.95" customHeight="1" outlineLevel="2" x14ac:dyDescent="0.3">
      <c r="A374" s="290">
        <v>21</v>
      </c>
      <c r="B374" s="43" t="s">
        <v>437</v>
      </c>
      <c r="C374" s="108" t="s">
        <v>489</v>
      </c>
      <c r="D374" s="290" t="s">
        <v>120</v>
      </c>
      <c r="E374" s="44" t="s">
        <v>11</v>
      </c>
      <c r="F374" s="42" t="s">
        <v>11</v>
      </c>
      <c r="G374" s="43" t="s">
        <v>107</v>
      </c>
      <c r="H374" s="121">
        <v>0.3</v>
      </c>
      <c r="I374" s="62">
        <v>1</v>
      </c>
      <c r="J374" s="69">
        <v>20</v>
      </c>
      <c r="K374" s="238">
        <f t="shared" si="274"/>
        <v>6</v>
      </c>
      <c r="L374" s="69">
        <f>(K374+0.6)</f>
        <v>6.6</v>
      </c>
      <c r="M374" s="69">
        <f t="shared" ref="M374:AY374" si="324">(L374+0.6)</f>
        <v>7.1999999999999993</v>
      </c>
      <c r="N374" s="69">
        <f t="shared" si="324"/>
        <v>7.7999999999999989</v>
      </c>
      <c r="O374" s="69">
        <f t="shared" si="324"/>
        <v>8.3999999999999986</v>
      </c>
      <c r="P374" s="69">
        <f t="shared" si="324"/>
        <v>8.9999999999999982</v>
      </c>
      <c r="Q374" s="69">
        <f t="shared" si="324"/>
        <v>9.5999999999999979</v>
      </c>
      <c r="R374" s="69">
        <f t="shared" si="324"/>
        <v>10.199999999999998</v>
      </c>
      <c r="S374" s="69">
        <f t="shared" si="324"/>
        <v>10.799999999999997</v>
      </c>
      <c r="T374" s="69">
        <f t="shared" si="324"/>
        <v>11.399999999999997</v>
      </c>
      <c r="U374" s="69">
        <f t="shared" si="324"/>
        <v>11.999999999999996</v>
      </c>
      <c r="V374" s="69">
        <f t="shared" si="324"/>
        <v>12.599999999999996</v>
      </c>
      <c r="W374" s="69">
        <f t="shared" si="324"/>
        <v>13.199999999999996</v>
      </c>
      <c r="X374" s="69">
        <f t="shared" si="324"/>
        <v>13.799999999999995</v>
      </c>
      <c r="Y374" s="69">
        <f t="shared" si="324"/>
        <v>14.399999999999995</v>
      </c>
      <c r="Z374" s="69">
        <f t="shared" si="324"/>
        <v>14.999999999999995</v>
      </c>
      <c r="AA374" s="69">
        <f t="shared" si="324"/>
        <v>15.599999999999994</v>
      </c>
      <c r="AB374" s="69">
        <f t="shared" si="324"/>
        <v>16.199999999999996</v>
      </c>
      <c r="AC374" s="69">
        <f t="shared" si="324"/>
        <v>16.799999999999997</v>
      </c>
      <c r="AD374" s="69">
        <f t="shared" si="324"/>
        <v>17.399999999999999</v>
      </c>
      <c r="AE374" s="69">
        <f t="shared" si="324"/>
        <v>18</v>
      </c>
      <c r="AF374" s="69">
        <f t="shared" si="324"/>
        <v>18.600000000000001</v>
      </c>
      <c r="AG374" s="69">
        <f t="shared" si="324"/>
        <v>19.200000000000003</v>
      </c>
      <c r="AH374" s="69">
        <f t="shared" si="324"/>
        <v>19.800000000000004</v>
      </c>
      <c r="AI374" s="69">
        <f t="shared" si="324"/>
        <v>20.400000000000006</v>
      </c>
      <c r="AJ374" s="69">
        <f t="shared" si="324"/>
        <v>21.000000000000007</v>
      </c>
      <c r="AK374" s="69">
        <f t="shared" si="324"/>
        <v>21.600000000000009</v>
      </c>
      <c r="AL374" s="69">
        <f t="shared" si="324"/>
        <v>22.20000000000001</v>
      </c>
      <c r="AM374" s="69">
        <f t="shared" si="324"/>
        <v>22.800000000000011</v>
      </c>
      <c r="AN374" s="69">
        <f t="shared" si="324"/>
        <v>23.400000000000013</v>
      </c>
      <c r="AO374" s="69">
        <f t="shared" si="324"/>
        <v>24.000000000000014</v>
      </c>
      <c r="AP374" s="69">
        <f t="shared" si="324"/>
        <v>24.600000000000016</v>
      </c>
      <c r="AQ374" s="69">
        <f t="shared" si="324"/>
        <v>25.200000000000017</v>
      </c>
      <c r="AR374" s="69">
        <f t="shared" si="324"/>
        <v>25.800000000000018</v>
      </c>
      <c r="AS374" s="69">
        <f t="shared" si="324"/>
        <v>26.40000000000002</v>
      </c>
      <c r="AT374" s="69">
        <f t="shared" si="324"/>
        <v>27.000000000000021</v>
      </c>
      <c r="AU374" s="69">
        <f t="shared" si="324"/>
        <v>27.600000000000023</v>
      </c>
      <c r="AV374" s="69">
        <f t="shared" si="324"/>
        <v>28.200000000000024</v>
      </c>
      <c r="AW374" s="69">
        <f t="shared" si="324"/>
        <v>28.800000000000026</v>
      </c>
      <c r="AX374" s="69">
        <f t="shared" si="324"/>
        <v>29.400000000000027</v>
      </c>
      <c r="AY374" s="69">
        <f t="shared" si="324"/>
        <v>30.000000000000028</v>
      </c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</row>
    <row r="375" spans="1:74" s="15" customFormat="1" ht="15.95" customHeight="1" outlineLevel="2" x14ac:dyDescent="0.3">
      <c r="A375" s="290">
        <v>22</v>
      </c>
      <c r="B375" s="43" t="s">
        <v>437</v>
      </c>
      <c r="C375" s="108" t="s">
        <v>490</v>
      </c>
      <c r="D375" s="290" t="s">
        <v>120</v>
      </c>
      <c r="E375" s="291" t="s">
        <v>11</v>
      </c>
      <c r="F375" s="42" t="s">
        <v>11</v>
      </c>
      <c r="G375" s="43" t="s">
        <v>107</v>
      </c>
      <c r="H375" s="290">
        <v>1.339</v>
      </c>
      <c r="I375" s="62">
        <v>1.2</v>
      </c>
      <c r="J375" s="69">
        <v>20</v>
      </c>
      <c r="K375" s="238">
        <f t="shared" si="274"/>
        <v>32.136000000000003</v>
      </c>
      <c r="L375" s="69">
        <f>(K375+3.21)</f>
        <v>35.346000000000004</v>
      </c>
      <c r="M375" s="69">
        <f t="shared" ref="M375:AO375" si="325">(L375+3.21)</f>
        <v>38.556000000000004</v>
      </c>
      <c r="N375" s="69">
        <f t="shared" si="325"/>
        <v>41.766000000000005</v>
      </c>
      <c r="O375" s="69">
        <f t="shared" si="325"/>
        <v>44.976000000000006</v>
      </c>
      <c r="P375" s="69">
        <f t="shared" si="325"/>
        <v>48.186000000000007</v>
      </c>
      <c r="Q375" s="69">
        <f t="shared" si="325"/>
        <v>51.396000000000008</v>
      </c>
      <c r="R375" s="69">
        <f t="shared" si="325"/>
        <v>54.606000000000009</v>
      </c>
      <c r="S375" s="69">
        <f t="shared" si="325"/>
        <v>57.81600000000001</v>
      </c>
      <c r="T375" s="69">
        <f t="shared" si="325"/>
        <v>61.02600000000001</v>
      </c>
      <c r="U375" s="69">
        <f t="shared" si="325"/>
        <v>64.236000000000004</v>
      </c>
      <c r="V375" s="69">
        <f t="shared" si="325"/>
        <v>67.445999999999998</v>
      </c>
      <c r="W375" s="69">
        <f t="shared" si="325"/>
        <v>70.655999999999992</v>
      </c>
      <c r="X375" s="69">
        <f t="shared" si="325"/>
        <v>73.865999999999985</v>
      </c>
      <c r="Y375" s="69">
        <f t="shared" si="325"/>
        <v>77.075999999999979</v>
      </c>
      <c r="Z375" s="69">
        <f t="shared" si="325"/>
        <v>80.285999999999973</v>
      </c>
      <c r="AA375" s="69">
        <f t="shared" si="325"/>
        <v>83.495999999999967</v>
      </c>
      <c r="AB375" s="69">
        <f t="shared" si="325"/>
        <v>86.70599999999996</v>
      </c>
      <c r="AC375" s="69">
        <f t="shared" si="325"/>
        <v>89.915999999999954</v>
      </c>
      <c r="AD375" s="69">
        <f t="shared" si="325"/>
        <v>93.125999999999948</v>
      </c>
      <c r="AE375" s="69">
        <f t="shared" si="325"/>
        <v>96.335999999999942</v>
      </c>
      <c r="AF375" s="69">
        <f t="shared" si="325"/>
        <v>99.545999999999935</v>
      </c>
      <c r="AG375" s="69">
        <f t="shared" si="325"/>
        <v>102.75599999999993</v>
      </c>
      <c r="AH375" s="69">
        <f t="shared" si="325"/>
        <v>105.96599999999992</v>
      </c>
      <c r="AI375" s="69">
        <f t="shared" si="325"/>
        <v>109.17599999999992</v>
      </c>
      <c r="AJ375" s="69">
        <f t="shared" si="325"/>
        <v>112.38599999999991</v>
      </c>
      <c r="AK375" s="69">
        <f t="shared" si="325"/>
        <v>115.5959999999999</v>
      </c>
      <c r="AL375" s="69">
        <f t="shared" si="325"/>
        <v>118.8059999999999</v>
      </c>
      <c r="AM375" s="69">
        <f t="shared" si="325"/>
        <v>122.01599999999989</v>
      </c>
      <c r="AN375" s="69">
        <f t="shared" si="325"/>
        <v>125.22599999999989</v>
      </c>
      <c r="AO375" s="69">
        <f t="shared" si="325"/>
        <v>128.43599999999989</v>
      </c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</row>
    <row r="376" spans="1:74" s="15" customFormat="1" ht="15.95" customHeight="1" outlineLevel="2" x14ac:dyDescent="0.3">
      <c r="A376" s="290">
        <v>23</v>
      </c>
      <c r="B376" s="43" t="s">
        <v>437</v>
      </c>
      <c r="C376" s="32" t="s">
        <v>625</v>
      </c>
      <c r="D376" s="32" t="s">
        <v>626</v>
      </c>
      <c r="E376" s="44"/>
      <c r="F376" s="288" t="s">
        <v>43</v>
      </c>
      <c r="G376" s="174" t="s">
        <v>54</v>
      </c>
      <c r="H376" s="121">
        <v>2.69</v>
      </c>
      <c r="I376" s="220">
        <v>0.7</v>
      </c>
      <c r="J376" s="69">
        <v>20</v>
      </c>
      <c r="K376" s="238">
        <f t="shared" si="274"/>
        <v>37.659999999999997</v>
      </c>
      <c r="L376" s="69">
        <f>(K376+3.77)</f>
        <v>41.43</v>
      </c>
      <c r="M376" s="69">
        <f t="shared" ref="M376:BU376" si="326">(L376+3.77)</f>
        <v>45.2</v>
      </c>
      <c r="N376" s="69">
        <f t="shared" si="326"/>
        <v>48.970000000000006</v>
      </c>
      <c r="O376" s="69">
        <f t="shared" si="326"/>
        <v>52.740000000000009</v>
      </c>
      <c r="P376" s="69">
        <f t="shared" si="326"/>
        <v>56.510000000000012</v>
      </c>
      <c r="Q376" s="69">
        <f t="shared" si="326"/>
        <v>60.280000000000015</v>
      </c>
      <c r="R376" s="69">
        <f t="shared" si="326"/>
        <v>64.050000000000011</v>
      </c>
      <c r="S376" s="69">
        <f t="shared" si="326"/>
        <v>67.820000000000007</v>
      </c>
      <c r="T376" s="69">
        <f t="shared" si="326"/>
        <v>71.59</v>
      </c>
      <c r="U376" s="69">
        <f t="shared" si="326"/>
        <v>75.36</v>
      </c>
      <c r="V376" s="69">
        <f t="shared" si="326"/>
        <v>79.13</v>
      </c>
      <c r="W376" s="69">
        <f t="shared" si="326"/>
        <v>82.899999999999991</v>
      </c>
      <c r="X376" s="69">
        <f t="shared" si="326"/>
        <v>86.669999999999987</v>
      </c>
      <c r="Y376" s="69">
        <f t="shared" si="326"/>
        <v>90.439999999999984</v>
      </c>
      <c r="Z376" s="69">
        <f t="shared" si="326"/>
        <v>94.20999999999998</v>
      </c>
      <c r="AA376" s="69">
        <f t="shared" si="326"/>
        <v>97.979999999999976</v>
      </c>
      <c r="AB376" s="69">
        <f t="shared" si="326"/>
        <v>101.74999999999997</v>
      </c>
      <c r="AC376" s="69">
        <f t="shared" si="326"/>
        <v>105.51999999999997</v>
      </c>
      <c r="AD376" s="69">
        <f t="shared" si="326"/>
        <v>109.28999999999996</v>
      </c>
      <c r="AE376" s="69">
        <f t="shared" si="326"/>
        <v>113.05999999999996</v>
      </c>
      <c r="AF376" s="69">
        <f t="shared" si="326"/>
        <v>116.82999999999996</v>
      </c>
      <c r="AG376" s="69">
        <f t="shared" si="326"/>
        <v>120.59999999999995</v>
      </c>
      <c r="AH376" s="69">
        <f t="shared" si="326"/>
        <v>124.36999999999995</v>
      </c>
      <c r="AI376" s="69">
        <f t="shared" si="326"/>
        <v>128.13999999999996</v>
      </c>
      <c r="AJ376" s="69">
        <f t="shared" si="326"/>
        <v>131.90999999999997</v>
      </c>
      <c r="AK376" s="69">
        <f t="shared" si="326"/>
        <v>135.67999999999998</v>
      </c>
      <c r="AL376" s="69">
        <f t="shared" si="326"/>
        <v>139.44999999999999</v>
      </c>
      <c r="AM376" s="69">
        <f t="shared" si="326"/>
        <v>143.22</v>
      </c>
      <c r="AN376" s="69">
        <f t="shared" si="326"/>
        <v>146.99</v>
      </c>
      <c r="AO376" s="69">
        <f t="shared" si="326"/>
        <v>150.76000000000002</v>
      </c>
      <c r="AP376" s="69">
        <f t="shared" si="326"/>
        <v>154.53000000000003</v>
      </c>
      <c r="AQ376" s="69">
        <f t="shared" si="326"/>
        <v>158.30000000000004</v>
      </c>
      <c r="AR376" s="69">
        <f t="shared" si="326"/>
        <v>162.07000000000005</v>
      </c>
      <c r="AS376" s="69">
        <f t="shared" si="326"/>
        <v>165.84000000000006</v>
      </c>
      <c r="AT376" s="69">
        <f t="shared" si="326"/>
        <v>169.61000000000007</v>
      </c>
      <c r="AU376" s="69">
        <f t="shared" si="326"/>
        <v>173.38000000000008</v>
      </c>
      <c r="AV376" s="69">
        <f t="shared" si="326"/>
        <v>177.15000000000009</v>
      </c>
      <c r="AW376" s="69">
        <f t="shared" si="326"/>
        <v>180.9200000000001</v>
      </c>
      <c r="AX376" s="69">
        <f t="shared" si="326"/>
        <v>184.69000000000011</v>
      </c>
      <c r="AY376" s="69">
        <f t="shared" si="326"/>
        <v>188.46000000000012</v>
      </c>
      <c r="AZ376" s="69">
        <f t="shared" si="326"/>
        <v>192.23000000000013</v>
      </c>
      <c r="BA376" s="69">
        <f t="shared" si="326"/>
        <v>196.00000000000014</v>
      </c>
      <c r="BB376" s="69">
        <f t="shared" si="326"/>
        <v>199.77000000000015</v>
      </c>
      <c r="BC376" s="69">
        <f t="shared" si="326"/>
        <v>203.54000000000016</v>
      </c>
      <c r="BD376" s="69">
        <f t="shared" si="326"/>
        <v>207.31000000000017</v>
      </c>
      <c r="BE376" s="69">
        <f t="shared" si="326"/>
        <v>211.08000000000018</v>
      </c>
      <c r="BF376" s="69">
        <f t="shared" si="326"/>
        <v>214.85000000000019</v>
      </c>
      <c r="BG376" s="69">
        <f t="shared" si="326"/>
        <v>218.6200000000002</v>
      </c>
      <c r="BH376" s="69">
        <f t="shared" si="326"/>
        <v>222.39000000000021</v>
      </c>
      <c r="BI376" s="69">
        <f t="shared" si="326"/>
        <v>226.16000000000022</v>
      </c>
      <c r="BJ376" s="69">
        <f t="shared" si="326"/>
        <v>229.93000000000023</v>
      </c>
      <c r="BK376" s="69">
        <f t="shared" si="326"/>
        <v>233.70000000000024</v>
      </c>
      <c r="BL376" s="69">
        <f t="shared" si="326"/>
        <v>237.47000000000025</v>
      </c>
      <c r="BM376" s="69">
        <f t="shared" si="326"/>
        <v>241.24000000000026</v>
      </c>
      <c r="BN376" s="69">
        <f t="shared" si="326"/>
        <v>245.01000000000028</v>
      </c>
      <c r="BO376" s="69">
        <f t="shared" si="326"/>
        <v>248.78000000000029</v>
      </c>
      <c r="BP376" s="69">
        <f t="shared" si="326"/>
        <v>252.5500000000003</v>
      </c>
      <c r="BQ376" s="69">
        <f t="shared" si="326"/>
        <v>256.32000000000028</v>
      </c>
      <c r="BR376" s="69">
        <f t="shared" si="326"/>
        <v>260.09000000000026</v>
      </c>
      <c r="BS376" s="69">
        <f t="shared" si="326"/>
        <v>263.86000000000024</v>
      </c>
      <c r="BT376" s="69">
        <f t="shared" si="326"/>
        <v>267.63000000000022</v>
      </c>
      <c r="BU376" s="69">
        <f t="shared" si="326"/>
        <v>271.4000000000002</v>
      </c>
    </row>
    <row r="377" spans="1:74" s="15" customFormat="1" ht="15.95" customHeight="1" outlineLevel="2" x14ac:dyDescent="0.3">
      <c r="A377" s="290">
        <v>24</v>
      </c>
      <c r="B377" s="43" t="s">
        <v>437</v>
      </c>
      <c r="C377" s="32" t="s">
        <v>627</v>
      </c>
      <c r="D377" s="32" t="s">
        <v>626</v>
      </c>
      <c r="E377" s="44"/>
      <c r="F377" s="288" t="s">
        <v>43</v>
      </c>
      <c r="G377" s="174" t="s">
        <v>54</v>
      </c>
      <c r="H377" s="121">
        <v>1.7</v>
      </c>
      <c r="I377" s="220">
        <v>0.7</v>
      </c>
      <c r="J377" s="69">
        <v>20</v>
      </c>
      <c r="K377" s="238">
        <f t="shared" si="274"/>
        <v>23.799999999999997</v>
      </c>
      <c r="L377" s="69">
        <f>(K377+2.38)</f>
        <v>26.179999999999996</v>
      </c>
      <c r="M377" s="69">
        <f t="shared" ref="M377:BU377" si="327">(L377+2.38)</f>
        <v>28.559999999999995</v>
      </c>
      <c r="N377" s="69">
        <f t="shared" si="327"/>
        <v>30.939999999999994</v>
      </c>
      <c r="O377" s="69">
        <f t="shared" si="327"/>
        <v>33.319999999999993</v>
      </c>
      <c r="P377" s="69">
        <f t="shared" si="327"/>
        <v>35.699999999999996</v>
      </c>
      <c r="Q377" s="69">
        <f t="shared" si="327"/>
        <v>38.08</v>
      </c>
      <c r="R377" s="69">
        <f t="shared" si="327"/>
        <v>40.46</v>
      </c>
      <c r="S377" s="69">
        <f t="shared" si="327"/>
        <v>42.84</v>
      </c>
      <c r="T377" s="69">
        <f t="shared" si="327"/>
        <v>45.220000000000006</v>
      </c>
      <c r="U377" s="69">
        <f t="shared" si="327"/>
        <v>47.600000000000009</v>
      </c>
      <c r="V377" s="69">
        <f t="shared" si="327"/>
        <v>49.980000000000011</v>
      </c>
      <c r="W377" s="69">
        <f t="shared" si="327"/>
        <v>52.360000000000014</v>
      </c>
      <c r="X377" s="69">
        <f t="shared" si="327"/>
        <v>54.740000000000016</v>
      </c>
      <c r="Y377" s="69">
        <f t="shared" si="327"/>
        <v>57.120000000000019</v>
      </c>
      <c r="Z377" s="69">
        <f t="shared" si="327"/>
        <v>59.500000000000021</v>
      </c>
      <c r="AA377" s="69">
        <f t="shared" si="327"/>
        <v>61.880000000000024</v>
      </c>
      <c r="AB377" s="69">
        <f t="shared" si="327"/>
        <v>64.260000000000019</v>
      </c>
      <c r="AC377" s="69">
        <f t="shared" si="327"/>
        <v>66.640000000000015</v>
      </c>
      <c r="AD377" s="69">
        <f t="shared" si="327"/>
        <v>69.02000000000001</v>
      </c>
      <c r="AE377" s="69">
        <f t="shared" si="327"/>
        <v>71.400000000000006</v>
      </c>
      <c r="AF377" s="69">
        <f t="shared" si="327"/>
        <v>73.78</v>
      </c>
      <c r="AG377" s="69">
        <f t="shared" si="327"/>
        <v>76.16</v>
      </c>
      <c r="AH377" s="69">
        <f t="shared" si="327"/>
        <v>78.539999999999992</v>
      </c>
      <c r="AI377" s="69">
        <f t="shared" si="327"/>
        <v>80.919999999999987</v>
      </c>
      <c r="AJ377" s="69">
        <f t="shared" si="327"/>
        <v>83.299999999999983</v>
      </c>
      <c r="AK377" s="69">
        <f t="shared" si="327"/>
        <v>85.679999999999978</v>
      </c>
      <c r="AL377" s="69">
        <f t="shared" si="327"/>
        <v>88.059999999999974</v>
      </c>
      <c r="AM377" s="69">
        <f t="shared" si="327"/>
        <v>90.439999999999969</v>
      </c>
      <c r="AN377" s="69">
        <f t="shared" si="327"/>
        <v>92.819999999999965</v>
      </c>
      <c r="AO377" s="69">
        <f t="shared" si="327"/>
        <v>95.19999999999996</v>
      </c>
      <c r="AP377" s="69">
        <f t="shared" si="327"/>
        <v>97.579999999999956</v>
      </c>
      <c r="AQ377" s="69">
        <f t="shared" si="327"/>
        <v>99.959999999999951</v>
      </c>
      <c r="AR377" s="69">
        <f t="shared" si="327"/>
        <v>102.33999999999995</v>
      </c>
      <c r="AS377" s="69">
        <f t="shared" si="327"/>
        <v>104.71999999999994</v>
      </c>
      <c r="AT377" s="69">
        <f t="shared" si="327"/>
        <v>107.09999999999994</v>
      </c>
      <c r="AU377" s="69">
        <f t="shared" si="327"/>
        <v>109.47999999999993</v>
      </c>
      <c r="AV377" s="69">
        <f t="shared" si="327"/>
        <v>111.85999999999993</v>
      </c>
      <c r="AW377" s="69">
        <f t="shared" si="327"/>
        <v>114.23999999999992</v>
      </c>
      <c r="AX377" s="69">
        <f t="shared" si="327"/>
        <v>116.61999999999992</v>
      </c>
      <c r="AY377" s="69">
        <f t="shared" si="327"/>
        <v>118.99999999999991</v>
      </c>
      <c r="AZ377" s="69">
        <f t="shared" si="327"/>
        <v>121.37999999999991</v>
      </c>
      <c r="BA377" s="69">
        <f t="shared" si="327"/>
        <v>123.75999999999991</v>
      </c>
      <c r="BB377" s="69">
        <f t="shared" si="327"/>
        <v>126.1399999999999</v>
      </c>
      <c r="BC377" s="69">
        <f t="shared" si="327"/>
        <v>128.5199999999999</v>
      </c>
      <c r="BD377" s="69">
        <f t="shared" si="327"/>
        <v>130.89999999999989</v>
      </c>
      <c r="BE377" s="69">
        <f t="shared" si="327"/>
        <v>133.27999999999989</v>
      </c>
      <c r="BF377" s="69">
        <f t="shared" si="327"/>
        <v>135.65999999999988</v>
      </c>
      <c r="BG377" s="69">
        <f t="shared" si="327"/>
        <v>138.03999999999988</v>
      </c>
      <c r="BH377" s="69">
        <f t="shared" si="327"/>
        <v>140.41999999999987</v>
      </c>
      <c r="BI377" s="69">
        <f t="shared" si="327"/>
        <v>142.79999999999987</v>
      </c>
      <c r="BJ377" s="69">
        <f t="shared" si="327"/>
        <v>145.17999999999986</v>
      </c>
      <c r="BK377" s="69">
        <f t="shared" si="327"/>
        <v>147.55999999999986</v>
      </c>
      <c r="BL377" s="69">
        <f t="shared" si="327"/>
        <v>149.93999999999986</v>
      </c>
      <c r="BM377" s="69">
        <f t="shared" si="327"/>
        <v>152.31999999999985</v>
      </c>
      <c r="BN377" s="69">
        <f t="shared" si="327"/>
        <v>154.69999999999985</v>
      </c>
      <c r="BO377" s="69">
        <f t="shared" si="327"/>
        <v>157.07999999999984</v>
      </c>
      <c r="BP377" s="69">
        <f t="shared" si="327"/>
        <v>159.45999999999984</v>
      </c>
      <c r="BQ377" s="69">
        <f t="shared" si="327"/>
        <v>161.83999999999983</v>
      </c>
      <c r="BR377" s="69">
        <f t="shared" si="327"/>
        <v>164.21999999999983</v>
      </c>
      <c r="BS377" s="69">
        <f t="shared" si="327"/>
        <v>166.59999999999982</v>
      </c>
      <c r="BT377" s="69">
        <f t="shared" si="327"/>
        <v>168.97999999999982</v>
      </c>
      <c r="BU377" s="69">
        <f t="shared" si="327"/>
        <v>171.35999999999981</v>
      </c>
    </row>
    <row r="378" spans="1:74" s="15" customFormat="1" ht="15.95" customHeight="1" outlineLevel="2" x14ac:dyDescent="0.3">
      <c r="A378" s="290">
        <v>25</v>
      </c>
      <c r="B378" s="43" t="s">
        <v>437</v>
      </c>
      <c r="C378" s="108" t="s">
        <v>500</v>
      </c>
      <c r="D378" s="290" t="s">
        <v>120</v>
      </c>
      <c r="E378" s="44" t="s">
        <v>23</v>
      </c>
      <c r="F378" s="62" t="s">
        <v>23</v>
      </c>
      <c r="G378" s="45" t="s">
        <v>107</v>
      </c>
      <c r="H378" s="46">
        <v>7.6999999999999999E-2</v>
      </c>
      <c r="I378" s="220">
        <v>0.7</v>
      </c>
      <c r="J378" s="69">
        <v>20</v>
      </c>
      <c r="K378" s="238">
        <f t="shared" si="274"/>
        <v>1.0779999999999998</v>
      </c>
      <c r="L378" s="69">
        <f>(K378+0.11)</f>
        <v>1.1879999999999999</v>
      </c>
      <c r="M378" s="69">
        <f t="shared" ref="M378:BR379" si="328">(L378+0.11)</f>
        <v>1.298</v>
      </c>
      <c r="N378" s="69">
        <f t="shared" si="328"/>
        <v>1.4080000000000001</v>
      </c>
      <c r="O378" s="69">
        <f t="shared" si="328"/>
        <v>1.5180000000000002</v>
      </c>
      <c r="P378" s="69">
        <f t="shared" si="328"/>
        <v>1.6280000000000003</v>
      </c>
      <c r="Q378" s="69">
        <f t="shared" si="328"/>
        <v>1.7380000000000004</v>
      </c>
      <c r="R378" s="69">
        <f t="shared" si="328"/>
        <v>1.8480000000000005</v>
      </c>
      <c r="S378" s="69">
        <f t="shared" si="328"/>
        <v>1.9580000000000006</v>
      </c>
      <c r="T378" s="69">
        <f t="shared" si="328"/>
        <v>2.0680000000000005</v>
      </c>
      <c r="U378" s="69">
        <f t="shared" si="328"/>
        <v>2.1780000000000004</v>
      </c>
      <c r="V378" s="69">
        <f t="shared" si="328"/>
        <v>2.2880000000000003</v>
      </c>
      <c r="W378" s="69">
        <f t="shared" si="328"/>
        <v>2.3980000000000001</v>
      </c>
      <c r="X378" s="69">
        <f t="shared" si="328"/>
        <v>2.508</v>
      </c>
      <c r="Y378" s="69">
        <f t="shared" si="328"/>
        <v>2.6179999999999999</v>
      </c>
      <c r="Z378" s="69">
        <f t="shared" si="328"/>
        <v>2.7279999999999998</v>
      </c>
      <c r="AA378" s="69">
        <f t="shared" si="328"/>
        <v>2.8379999999999996</v>
      </c>
      <c r="AB378" s="69">
        <f t="shared" si="328"/>
        <v>2.9479999999999995</v>
      </c>
      <c r="AC378" s="69">
        <f t="shared" si="328"/>
        <v>3.0579999999999994</v>
      </c>
      <c r="AD378" s="69">
        <f t="shared" si="328"/>
        <v>3.1679999999999993</v>
      </c>
      <c r="AE378" s="69">
        <f t="shared" si="328"/>
        <v>3.2779999999999991</v>
      </c>
      <c r="AF378" s="69">
        <f t="shared" si="328"/>
        <v>3.387999999999999</v>
      </c>
      <c r="AG378" s="69">
        <f t="shared" si="328"/>
        <v>3.4979999999999989</v>
      </c>
      <c r="AH378" s="69">
        <f t="shared" si="328"/>
        <v>3.6079999999999988</v>
      </c>
      <c r="AI378" s="69">
        <f t="shared" si="328"/>
        <v>3.7179999999999986</v>
      </c>
      <c r="AJ378" s="69">
        <f t="shared" si="328"/>
        <v>3.8279999999999985</v>
      </c>
      <c r="AK378" s="69">
        <f t="shared" si="328"/>
        <v>3.9379999999999984</v>
      </c>
      <c r="AL378" s="69">
        <f t="shared" si="328"/>
        <v>4.0479999999999983</v>
      </c>
      <c r="AM378" s="69">
        <f t="shared" si="328"/>
        <v>4.1579999999999986</v>
      </c>
      <c r="AN378" s="69">
        <f t="shared" si="328"/>
        <v>4.2679999999999989</v>
      </c>
      <c r="AO378" s="69">
        <f t="shared" si="328"/>
        <v>4.3779999999999992</v>
      </c>
      <c r="AP378" s="69">
        <f t="shared" si="328"/>
        <v>4.4879999999999995</v>
      </c>
      <c r="AQ378" s="69">
        <f t="shared" si="328"/>
        <v>4.5979999999999999</v>
      </c>
      <c r="AR378" s="69">
        <f t="shared" si="328"/>
        <v>4.7080000000000002</v>
      </c>
      <c r="AS378" s="69">
        <f t="shared" si="328"/>
        <v>4.8180000000000005</v>
      </c>
      <c r="AT378" s="69">
        <f t="shared" si="328"/>
        <v>4.9280000000000008</v>
      </c>
      <c r="AU378" s="69">
        <f t="shared" si="328"/>
        <v>5.0380000000000011</v>
      </c>
      <c r="AV378" s="69">
        <f t="shared" si="328"/>
        <v>5.1480000000000015</v>
      </c>
      <c r="AW378" s="69">
        <f t="shared" si="328"/>
        <v>5.2580000000000018</v>
      </c>
      <c r="AX378" s="69">
        <f t="shared" si="328"/>
        <v>5.3680000000000021</v>
      </c>
      <c r="AY378" s="69">
        <f t="shared" si="328"/>
        <v>5.4780000000000024</v>
      </c>
      <c r="AZ378" s="69">
        <f t="shared" si="328"/>
        <v>5.5880000000000027</v>
      </c>
      <c r="BA378" s="69">
        <f t="shared" si="328"/>
        <v>5.6980000000000031</v>
      </c>
      <c r="BB378" s="69">
        <f t="shared" si="328"/>
        <v>5.8080000000000034</v>
      </c>
      <c r="BC378" s="69">
        <f t="shared" si="328"/>
        <v>5.9180000000000037</v>
      </c>
      <c r="BD378" s="69">
        <f t="shared" si="328"/>
        <v>6.028000000000004</v>
      </c>
      <c r="BE378" s="69">
        <f t="shared" si="328"/>
        <v>6.1380000000000043</v>
      </c>
      <c r="BF378" s="69">
        <f t="shared" si="328"/>
        <v>6.2480000000000047</v>
      </c>
      <c r="BG378" s="69">
        <f t="shared" si="328"/>
        <v>6.358000000000005</v>
      </c>
      <c r="BH378" s="69">
        <f t="shared" si="328"/>
        <v>6.4680000000000053</v>
      </c>
      <c r="BI378" s="69">
        <f t="shared" si="328"/>
        <v>6.5780000000000056</v>
      </c>
      <c r="BJ378" s="69">
        <f t="shared" si="328"/>
        <v>6.6880000000000059</v>
      </c>
      <c r="BK378" s="69">
        <f t="shared" si="328"/>
        <v>6.7980000000000063</v>
      </c>
      <c r="BL378" s="69">
        <f t="shared" si="328"/>
        <v>6.9080000000000066</v>
      </c>
      <c r="BM378" s="69">
        <f t="shared" si="328"/>
        <v>7.0180000000000069</v>
      </c>
      <c r="BN378" s="69">
        <f t="shared" si="328"/>
        <v>7.1280000000000072</v>
      </c>
      <c r="BO378" s="69">
        <f t="shared" si="328"/>
        <v>7.2380000000000075</v>
      </c>
      <c r="BP378" s="69">
        <f t="shared" si="328"/>
        <v>7.3480000000000079</v>
      </c>
      <c r="BQ378" s="69">
        <f t="shared" si="328"/>
        <v>7.4580000000000082</v>
      </c>
      <c r="BR378" s="69">
        <f t="shared" si="328"/>
        <v>7.5680000000000085</v>
      </c>
    </row>
    <row r="379" spans="1:74" s="15" customFormat="1" ht="15.95" customHeight="1" outlineLevel="2" x14ac:dyDescent="0.3">
      <c r="A379" s="290">
        <v>26</v>
      </c>
      <c r="B379" s="43" t="s">
        <v>437</v>
      </c>
      <c r="C379" s="108" t="s">
        <v>501</v>
      </c>
      <c r="D379" s="290" t="s">
        <v>120</v>
      </c>
      <c r="E379" s="44" t="s">
        <v>23</v>
      </c>
      <c r="F379" s="62" t="s">
        <v>23</v>
      </c>
      <c r="G379" s="45" t="s">
        <v>107</v>
      </c>
      <c r="H379" s="46">
        <v>7.6999999999999999E-2</v>
      </c>
      <c r="I379" s="220">
        <v>0.7</v>
      </c>
      <c r="J379" s="69">
        <v>20</v>
      </c>
      <c r="K379" s="238">
        <f t="shared" si="274"/>
        <v>1.0779999999999998</v>
      </c>
      <c r="L379" s="69">
        <f>(K379+0.11)</f>
        <v>1.1879999999999999</v>
      </c>
      <c r="M379" s="69">
        <f t="shared" si="328"/>
        <v>1.298</v>
      </c>
      <c r="N379" s="69">
        <f t="shared" si="328"/>
        <v>1.4080000000000001</v>
      </c>
      <c r="O379" s="69">
        <f t="shared" si="328"/>
        <v>1.5180000000000002</v>
      </c>
      <c r="P379" s="69">
        <f t="shared" si="328"/>
        <v>1.6280000000000003</v>
      </c>
      <c r="Q379" s="69">
        <f t="shared" si="328"/>
        <v>1.7380000000000004</v>
      </c>
      <c r="R379" s="69">
        <f t="shared" si="328"/>
        <v>1.8480000000000005</v>
      </c>
      <c r="S379" s="69">
        <f t="shared" si="328"/>
        <v>1.9580000000000006</v>
      </c>
      <c r="T379" s="69">
        <f t="shared" si="328"/>
        <v>2.0680000000000005</v>
      </c>
      <c r="U379" s="69">
        <f t="shared" si="328"/>
        <v>2.1780000000000004</v>
      </c>
      <c r="V379" s="69">
        <f t="shared" si="328"/>
        <v>2.2880000000000003</v>
      </c>
      <c r="W379" s="69">
        <f t="shared" si="328"/>
        <v>2.3980000000000001</v>
      </c>
      <c r="X379" s="69">
        <f t="shared" si="328"/>
        <v>2.508</v>
      </c>
      <c r="Y379" s="69">
        <f t="shared" si="328"/>
        <v>2.6179999999999999</v>
      </c>
      <c r="Z379" s="69">
        <f t="shared" si="328"/>
        <v>2.7279999999999998</v>
      </c>
      <c r="AA379" s="69">
        <f t="shared" si="328"/>
        <v>2.8379999999999996</v>
      </c>
      <c r="AB379" s="69">
        <f t="shared" si="328"/>
        <v>2.9479999999999995</v>
      </c>
      <c r="AC379" s="69">
        <f t="shared" si="328"/>
        <v>3.0579999999999994</v>
      </c>
      <c r="AD379" s="69">
        <f t="shared" si="328"/>
        <v>3.1679999999999993</v>
      </c>
      <c r="AE379" s="69">
        <f t="shared" si="328"/>
        <v>3.2779999999999991</v>
      </c>
      <c r="AF379" s="69">
        <f t="shared" si="328"/>
        <v>3.387999999999999</v>
      </c>
      <c r="AG379" s="69">
        <f t="shared" si="328"/>
        <v>3.4979999999999989</v>
      </c>
      <c r="AH379" s="69">
        <f t="shared" si="328"/>
        <v>3.6079999999999988</v>
      </c>
      <c r="AI379" s="69">
        <f t="shared" si="328"/>
        <v>3.7179999999999986</v>
      </c>
      <c r="AJ379" s="69">
        <f t="shared" si="328"/>
        <v>3.8279999999999985</v>
      </c>
      <c r="AK379" s="69">
        <f t="shared" si="328"/>
        <v>3.9379999999999984</v>
      </c>
      <c r="AL379" s="69">
        <f t="shared" si="328"/>
        <v>4.0479999999999983</v>
      </c>
      <c r="AM379" s="69">
        <f t="shared" si="328"/>
        <v>4.1579999999999986</v>
      </c>
      <c r="AN379" s="69">
        <f t="shared" si="328"/>
        <v>4.2679999999999989</v>
      </c>
      <c r="AO379" s="69">
        <f t="shared" si="328"/>
        <v>4.3779999999999992</v>
      </c>
      <c r="AP379" s="69">
        <f t="shared" si="328"/>
        <v>4.4879999999999995</v>
      </c>
      <c r="AQ379" s="69">
        <f t="shared" si="328"/>
        <v>4.5979999999999999</v>
      </c>
      <c r="AR379" s="69">
        <f t="shared" si="328"/>
        <v>4.7080000000000002</v>
      </c>
      <c r="AS379" s="69">
        <f t="shared" si="328"/>
        <v>4.8180000000000005</v>
      </c>
      <c r="AT379" s="69">
        <f t="shared" si="328"/>
        <v>4.9280000000000008</v>
      </c>
      <c r="AU379" s="69">
        <f t="shared" si="328"/>
        <v>5.0380000000000011</v>
      </c>
      <c r="AV379" s="69">
        <f t="shared" si="328"/>
        <v>5.1480000000000015</v>
      </c>
      <c r="AW379" s="69">
        <f t="shared" si="328"/>
        <v>5.2580000000000018</v>
      </c>
      <c r="AX379" s="69">
        <f t="shared" si="328"/>
        <v>5.3680000000000021</v>
      </c>
      <c r="AY379" s="69">
        <f t="shared" si="328"/>
        <v>5.4780000000000024</v>
      </c>
      <c r="AZ379" s="69">
        <f t="shared" si="328"/>
        <v>5.5880000000000027</v>
      </c>
      <c r="BA379" s="69">
        <f t="shared" si="328"/>
        <v>5.6980000000000031</v>
      </c>
      <c r="BB379" s="69">
        <f t="shared" si="328"/>
        <v>5.8080000000000034</v>
      </c>
      <c r="BC379" s="69">
        <f t="shared" si="328"/>
        <v>5.9180000000000037</v>
      </c>
      <c r="BD379" s="69">
        <f t="shared" si="328"/>
        <v>6.028000000000004</v>
      </c>
      <c r="BE379" s="69">
        <f t="shared" si="328"/>
        <v>6.1380000000000043</v>
      </c>
      <c r="BF379" s="69">
        <f t="shared" si="328"/>
        <v>6.2480000000000047</v>
      </c>
      <c r="BG379" s="69">
        <f t="shared" si="328"/>
        <v>6.358000000000005</v>
      </c>
      <c r="BH379" s="69">
        <f t="shared" si="328"/>
        <v>6.4680000000000053</v>
      </c>
      <c r="BI379" s="69">
        <f t="shared" si="328"/>
        <v>6.5780000000000056</v>
      </c>
      <c r="BJ379" s="69">
        <f t="shared" si="328"/>
        <v>6.6880000000000059</v>
      </c>
      <c r="BK379" s="69">
        <f t="shared" si="328"/>
        <v>6.7980000000000063</v>
      </c>
      <c r="BL379" s="69">
        <f t="shared" si="328"/>
        <v>6.9080000000000066</v>
      </c>
      <c r="BM379" s="69">
        <f t="shared" si="328"/>
        <v>7.0180000000000069</v>
      </c>
      <c r="BN379" s="69">
        <f t="shared" si="328"/>
        <v>7.1280000000000072</v>
      </c>
      <c r="BO379" s="69">
        <f t="shared" si="328"/>
        <v>7.2380000000000075</v>
      </c>
      <c r="BP379" s="69">
        <f t="shared" si="328"/>
        <v>7.3480000000000079</v>
      </c>
      <c r="BQ379" s="69">
        <f t="shared" si="328"/>
        <v>7.4580000000000082</v>
      </c>
      <c r="BR379" s="69">
        <f t="shared" si="328"/>
        <v>7.5680000000000085</v>
      </c>
    </row>
    <row r="380" spans="1:74" s="15" customFormat="1" ht="15.95" customHeight="1" outlineLevel="2" x14ac:dyDescent="0.3">
      <c r="A380" s="290">
        <v>27</v>
      </c>
      <c r="B380" s="43" t="s">
        <v>437</v>
      </c>
      <c r="C380" s="108" t="s">
        <v>502</v>
      </c>
      <c r="D380" s="290" t="s">
        <v>120</v>
      </c>
      <c r="E380" s="44" t="s">
        <v>23</v>
      </c>
      <c r="F380" s="62" t="s">
        <v>23</v>
      </c>
      <c r="G380" s="45" t="s">
        <v>107</v>
      </c>
      <c r="H380" s="46">
        <v>7.0999999999999994E-2</v>
      </c>
      <c r="I380" s="220">
        <v>0.7</v>
      </c>
      <c r="J380" s="69">
        <v>20</v>
      </c>
      <c r="K380" s="238">
        <f t="shared" si="274"/>
        <v>0.99399999999999988</v>
      </c>
      <c r="L380" s="69">
        <f>(K380+0.1)</f>
        <v>1.0939999999999999</v>
      </c>
      <c r="M380" s="69">
        <f t="shared" ref="M380:BR380" si="329">(L380+0.1)</f>
        <v>1.194</v>
      </c>
      <c r="N380" s="69">
        <f t="shared" si="329"/>
        <v>1.294</v>
      </c>
      <c r="O380" s="69">
        <f t="shared" si="329"/>
        <v>1.3940000000000001</v>
      </c>
      <c r="P380" s="69">
        <f t="shared" si="329"/>
        <v>1.4940000000000002</v>
      </c>
      <c r="Q380" s="69">
        <f t="shared" si="329"/>
        <v>1.5940000000000003</v>
      </c>
      <c r="R380" s="69">
        <f t="shared" si="329"/>
        <v>1.6940000000000004</v>
      </c>
      <c r="S380" s="69">
        <f t="shared" si="329"/>
        <v>1.7940000000000005</v>
      </c>
      <c r="T380" s="69">
        <f t="shared" si="329"/>
        <v>1.8940000000000006</v>
      </c>
      <c r="U380" s="69">
        <f t="shared" si="329"/>
        <v>1.9940000000000007</v>
      </c>
      <c r="V380" s="69">
        <f t="shared" si="329"/>
        <v>2.0940000000000007</v>
      </c>
      <c r="W380" s="69">
        <f t="shared" si="329"/>
        <v>2.1940000000000008</v>
      </c>
      <c r="X380" s="69">
        <f t="shared" si="329"/>
        <v>2.2940000000000009</v>
      </c>
      <c r="Y380" s="69">
        <f t="shared" si="329"/>
        <v>2.394000000000001</v>
      </c>
      <c r="Z380" s="69">
        <f t="shared" si="329"/>
        <v>2.4940000000000011</v>
      </c>
      <c r="AA380" s="69">
        <f t="shared" si="329"/>
        <v>2.5940000000000012</v>
      </c>
      <c r="AB380" s="69">
        <f t="shared" si="329"/>
        <v>2.6940000000000013</v>
      </c>
      <c r="AC380" s="69">
        <f t="shared" si="329"/>
        <v>2.7940000000000014</v>
      </c>
      <c r="AD380" s="69">
        <f t="shared" si="329"/>
        <v>2.8940000000000015</v>
      </c>
      <c r="AE380" s="69">
        <f t="shared" si="329"/>
        <v>2.9940000000000015</v>
      </c>
      <c r="AF380" s="69">
        <f t="shared" si="329"/>
        <v>3.0940000000000016</v>
      </c>
      <c r="AG380" s="69">
        <f t="shared" si="329"/>
        <v>3.1940000000000017</v>
      </c>
      <c r="AH380" s="69">
        <f t="shared" si="329"/>
        <v>3.2940000000000018</v>
      </c>
      <c r="AI380" s="69">
        <f t="shared" si="329"/>
        <v>3.3940000000000019</v>
      </c>
      <c r="AJ380" s="69">
        <f t="shared" si="329"/>
        <v>3.494000000000002</v>
      </c>
      <c r="AK380" s="69">
        <f t="shared" si="329"/>
        <v>3.5940000000000021</v>
      </c>
      <c r="AL380" s="69">
        <f t="shared" si="329"/>
        <v>3.6940000000000022</v>
      </c>
      <c r="AM380" s="69">
        <f t="shared" si="329"/>
        <v>3.7940000000000023</v>
      </c>
      <c r="AN380" s="69">
        <f t="shared" si="329"/>
        <v>3.8940000000000023</v>
      </c>
      <c r="AO380" s="69">
        <f t="shared" si="329"/>
        <v>3.9940000000000024</v>
      </c>
      <c r="AP380" s="69">
        <f t="shared" si="329"/>
        <v>4.0940000000000021</v>
      </c>
      <c r="AQ380" s="69">
        <f t="shared" si="329"/>
        <v>4.1940000000000017</v>
      </c>
      <c r="AR380" s="69">
        <f t="shared" si="329"/>
        <v>4.2940000000000014</v>
      </c>
      <c r="AS380" s="69">
        <f t="shared" si="329"/>
        <v>4.394000000000001</v>
      </c>
      <c r="AT380" s="69">
        <f t="shared" si="329"/>
        <v>4.4940000000000007</v>
      </c>
      <c r="AU380" s="69">
        <f t="shared" si="329"/>
        <v>4.5940000000000003</v>
      </c>
      <c r="AV380" s="69">
        <f t="shared" si="329"/>
        <v>4.694</v>
      </c>
      <c r="AW380" s="69">
        <f t="shared" si="329"/>
        <v>4.7939999999999996</v>
      </c>
      <c r="AX380" s="69">
        <f t="shared" si="329"/>
        <v>4.8939999999999992</v>
      </c>
      <c r="AY380" s="69">
        <f t="shared" si="329"/>
        <v>4.9939999999999989</v>
      </c>
      <c r="AZ380" s="69">
        <f t="shared" si="329"/>
        <v>5.0939999999999985</v>
      </c>
      <c r="BA380" s="69">
        <f t="shared" si="329"/>
        <v>5.1939999999999982</v>
      </c>
      <c r="BB380" s="69">
        <f t="shared" si="329"/>
        <v>5.2939999999999978</v>
      </c>
      <c r="BC380" s="69">
        <f t="shared" si="329"/>
        <v>5.3939999999999975</v>
      </c>
      <c r="BD380" s="69">
        <f t="shared" si="329"/>
        <v>5.4939999999999971</v>
      </c>
      <c r="BE380" s="69">
        <f t="shared" si="329"/>
        <v>5.5939999999999968</v>
      </c>
      <c r="BF380" s="69">
        <f t="shared" si="329"/>
        <v>5.6939999999999964</v>
      </c>
      <c r="BG380" s="69">
        <f t="shared" si="329"/>
        <v>5.793999999999996</v>
      </c>
      <c r="BH380" s="69">
        <f t="shared" si="329"/>
        <v>5.8939999999999957</v>
      </c>
      <c r="BI380" s="69">
        <f t="shared" si="329"/>
        <v>5.9939999999999953</v>
      </c>
      <c r="BJ380" s="69">
        <f t="shared" si="329"/>
        <v>6.093999999999995</v>
      </c>
      <c r="BK380" s="69">
        <f t="shared" si="329"/>
        <v>6.1939999999999946</v>
      </c>
      <c r="BL380" s="69">
        <f t="shared" si="329"/>
        <v>6.2939999999999943</v>
      </c>
      <c r="BM380" s="69">
        <f t="shared" si="329"/>
        <v>6.3939999999999939</v>
      </c>
      <c r="BN380" s="69">
        <f t="shared" si="329"/>
        <v>6.4939999999999936</v>
      </c>
      <c r="BO380" s="69">
        <f t="shared" si="329"/>
        <v>6.5939999999999932</v>
      </c>
      <c r="BP380" s="69">
        <f t="shared" si="329"/>
        <v>6.6939999999999928</v>
      </c>
      <c r="BQ380" s="69">
        <f t="shared" si="329"/>
        <v>6.7939999999999925</v>
      </c>
      <c r="BR380" s="69">
        <f t="shared" si="329"/>
        <v>6.8939999999999921</v>
      </c>
    </row>
    <row r="381" spans="1:74" s="15" customFormat="1" ht="15.95" customHeight="1" outlineLevel="2" x14ac:dyDescent="0.3">
      <c r="A381" s="290">
        <v>28</v>
      </c>
      <c r="B381" s="43" t="s">
        <v>437</v>
      </c>
      <c r="C381" s="108" t="s">
        <v>503</v>
      </c>
      <c r="D381" s="290" t="s">
        <v>120</v>
      </c>
      <c r="E381" s="44" t="s">
        <v>23</v>
      </c>
      <c r="F381" s="42" t="s">
        <v>23</v>
      </c>
      <c r="G381" s="43" t="s">
        <v>107</v>
      </c>
      <c r="H381" s="46">
        <v>2.9000000000000001E-2</v>
      </c>
      <c r="I381" s="220">
        <v>0.7</v>
      </c>
      <c r="J381" s="69">
        <v>20</v>
      </c>
      <c r="K381" s="238">
        <f t="shared" si="274"/>
        <v>0.40599999999999997</v>
      </c>
      <c r="L381" s="69">
        <f>(K381+0.04)</f>
        <v>0.44599999999999995</v>
      </c>
      <c r="M381" s="69">
        <f t="shared" ref="M381:BR381" si="330">(L381+0.04)</f>
        <v>0.48599999999999993</v>
      </c>
      <c r="N381" s="69">
        <f t="shared" si="330"/>
        <v>0.52599999999999991</v>
      </c>
      <c r="O381" s="69">
        <f t="shared" si="330"/>
        <v>0.56599999999999995</v>
      </c>
      <c r="P381" s="69">
        <f t="shared" si="330"/>
        <v>0.60599999999999998</v>
      </c>
      <c r="Q381" s="69">
        <f t="shared" si="330"/>
        <v>0.64600000000000002</v>
      </c>
      <c r="R381" s="69">
        <f t="shared" si="330"/>
        <v>0.68600000000000005</v>
      </c>
      <c r="S381" s="69">
        <f t="shared" si="330"/>
        <v>0.72600000000000009</v>
      </c>
      <c r="T381" s="69">
        <f t="shared" si="330"/>
        <v>0.76600000000000013</v>
      </c>
      <c r="U381" s="69">
        <f t="shared" si="330"/>
        <v>0.80600000000000016</v>
      </c>
      <c r="V381" s="69">
        <f t="shared" si="330"/>
        <v>0.8460000000000002</v>
      </c>
      <c r="W381" s="69">
        <f t="shared" si="330"/>
        <v>0.88600000000000023</v>
      </c>
      <c r="X381" s="69">
        <f t="shared" si="330"/>
        <v>0.92600000000000027</v>
      </c>
      <c r="Y381" s="69">
        <f t="shared" si="330"/>
        <v>0.9660000000000003</v>
      </c>
      <c r="Z381" s="69">
        <f t="shared" si="330"/>
        <v>1.0060000000000002</v>
      </c>
      <c r="AA381" s="69">
        <f t="shared" si="330"/>
        <v>1.0460000000000003</v>
      </c>
      <c r="AB381" s="69">
        <f t="shared" si="330"/>
        <v>1.0860000000000003</v>
      </c>
      <c r="AC381" s="69">
        <f t="shared" si="330"/>
        <v>1.1260000000000003</v>
      </c>
      <c r="AD381" s="69">
        <f t="shared" si="330"/>
        <v>1.1660000000000004</v>
      </c>
      <c r="AE381" s="69">
        <f t="shared" si="330"/>
        <v>1.2060000000000004</v>
      </c>
      <c r="AF381" s="69">
        <f t="shared" si="330"/>
        <v>1.2460000000000004</v>
      </c>
      <c r="AG381" s="69">
        <f t="shared" si="330"/>
        <v>1.2860000000000005</v>
      </c>
      <c r="AH381" s="69">
        <f t="shared" si="330"/>
        <v>1.3260000000000005</v>
      </c>
      <c r="AI381" s="69">
        <f t="shared" si="330"/>
        <v>1.3660000000000005</v>
      </c>
      <c r="AJ381" s="69">
        <f t="shared" si="330"/>
        <v>1.4060000000000006</v>
      </c>
      <c r="AK381" s="69">
        <f t="shared" si="330"/>
        <v>1.4460000000000006</v>
      </c>
      <c r="AL381" s="69">
        <f t="shared" si="330"/>
        <v>1.4860000000000007</v>
      </c>
      <c r="AM381" s="69">
        <f t="shared" si="330"/>
        <v>1.5260000000000007</v>
      </c>
      <c r="AN381" s="69">
        <f t="shared" si="330"/>
        <v>1.5660000000000007</v>
      </c>
      <c r="AO381" s="69">
        <f t="shared" si="330"/>
        <v>1.6060000000000008</v>
      </c>
      <c r="AP381" s="69">
        <f t="shared" si="330"/>
        <v>1.6460000000000008</v>
      </c>
      <c r="AQ381" s="69">
        <f t="shared" si="330"/>
        <v>1.6860000000000008</v>
      </c>
      <c r="AR381" s="69">
        <f t="shared" si="330"/>
        <v>1.7260000000000009</v>
      </c>
      <c r="AS381" s="69">
        <f t="shared" si="330"/>
        <v>1.7660000000000009</v>
      </c>
      <c r="AT381" s="69">
        <f t="shared" si="330"/>
        <v>1.8060000000000009</v>
      </c>
      <c r="AU381" s="69">
        <f t="shared" si="330"/>
        <v>1.846000000000001</v>
      </c>
      <c r="AV381" s="69">
        <f t="shared" si="330"/>
        <v>1.886000000000001</v>
      </c>
      <c r="AW381" s="69">
        <f t="shared" si="330"/>
        <v>1.926000000000001</v>
      </c>
      <c r="AX381" s="69">
        <f t="shared" si="330"/>
        <v>1.9660000000000011</v>
      </c>
      <c r="AY381" s="69">
        <f t="shared" si="330"/>
        <v>2.0060000000000011</v>
      </c>
      <c r="AZ381" s="69">
        <f t="shared" si="330"/>
        <v>2.0460000000000012</v>
      </c>
      <c r="BA381" s="69">
        <f t="shared" si="330"/>
        <v>2.0860000000000012</v>
      </c>
      <c r="BB381" s="69">
        <f t="shared" si="330"/>
        <v>2.1260000000000012</v>
      </c>
      <c r="BC381" s="69">
        <f t="shared" si="330"/>
        <v>2.1660000000000013</v>
      </c>
      <c r="BD381" s="69">
        <f t="shared" si="330"/>
        <v>2.2060000000000013</v>
      </c>
      <c r="BE381" s="69">
        <f t="shared" si="330"/>
        <v>2.2460000000000013</v>
      </c>
      <c r="BF381" s="69">
        <f t="shared" si="330"/>
        <v>2.2860000000000014</v>
      </c>
      <c r="BG381" s="69">
        <f t="shared" si="330"/>
        <v>2.3260000000000014</v>
      </c>
      <c r="BH381" s="69">
        <f t="shared" si="330"/>
        <v>2.3660000000000014</v>
      </c>
      <c r="BI381" s="69">
        <f t="shared" si="330"/>
        <v>2.4060000000000015</v>
      </c>
      <c r="BJ381" s="69">
        <f t="shared" si="330"/>
        <v>2.4460000000000015</v>
      </c>
      <c r="BK381" s="69">
        <f t="shared" si="330"/>
        <v>2.4860000000000015</v>
      </c>
      <c r="BL381" s="69">
        <f t="shared" si="330"/>
        <v>2.5260000000000016</v>
      </c>
      <c r="BM381" s="69">
        <f t="shared" si="330"/>
        <v>2.5660000000000016</v>
      </c>
      <c r="BN381" s="69">
        <f t="shared" si="330"/>
        <v>2.6060000000000016</v>
      </c>
      <c r="BO381" s="69">
        <f t="shared" si="330"/>
        <v>2.6460000000000017</v>
      </c>
      <c r="BP381" s="69">
        <f t="shared" si="330"/>
        <v>2.6860000000000017</v>
      </c>
      <c r="BQ381" s="69">
        <f t="shared" si="330"/>
        <v>2.7260000000000018</v>
      </c>
      <c r="BR381" s="69">
        <f t="shared" si="330"/>
        <v>2.7660000000000018</v>
      </c>
    </row>
    <row r="382" spans="1:74" s="15" customFormat="1" ht="15.95" customHeight="1" outlineLevel="2" x14ac:dyDescent="0.3">
      <c r="A382" s="290">
        <v>29</v>
      </c>
      <c r="B382" s="43" t="s">
        <v>437</v>
      </c>
      <c r="C382" s="108" t="s">
        <v>509</v>
      </c>
      <c r="D382" s="290" t="s">
        <v>120</v>
      </c>
      <c r="E382" s="44" t="s">
        <v>38</v>
      </c>
      <c r="F382" s="42" t="s">
        <v>38</v>
      </c>
      <c r="G382" s="45" t="s">
        <v>30</v>
      </c>
      <c r="H382" s="46">
        <v>0.441</v>
      </c>
      <c r="I382" s="220">
        <v>0.7</v>
      </c>
      <c r="J382" s="69">
        <v>20</v>
      </c>
      <c r="K382" s="238">
        <f t="shared" si="274"/>
        <v>6.1739999999999995</v>
      </c>
      <c r="L382" s="69">
        <f>(K382+0.62)</f>
        <v>6.7939999999999996</v>
      </c>
      <c r="M382" s="69">
        <f t="shared" ref="M382:BT382" si="331">(L382+0.62)</f>
        <v>7.4139999999999997</v>
      </c>
      <c r="N382" s="69">
        <f t="shared" si="331"/>
        <v>8.0339999999999989</v>
      </c>
      <c r="O382" s="69">
        <f t="shared" si="331"/>
        <v>8.6539999999999981</v>
      </c>
      <c r="P382" s="69">
        <f t="shared" si="331"/>
        <v>9.2739999999999974</v>
      </c>
      <c r="Q382" s="69">
        <f t="shared" si="331"/>
        <v>9.8939999999999966</v>
      </c>
      <c r="R382" s="69">
        <f t="shared" si="331"/>
        <v>10.513999999999996</v>
      </c>
      <c r="S382" s="69">
        <f t="shared" si="331"/>
        <v>11.133999999999995</v>
      </c>
      <c r="T382" s="69">
        <f t="shared" si="331"/>
        <v>11.753999999999994</v>
      </c>
      <c r="U382" s="69">
        <f t="shared" si="331"/>
        <v>12.373999999999993</v>
      </c>
      <c r="V382" s="69">
        <f t="shared" si="331"/>
        <v>12.993999999999993</v>
      </c>
      <c r="W382" s="69">
        <f t="shared" si="331"/>
        <v>13.613999999999992</v>
      </c>
      <c r="X382" s="69">
        <f t="shared" si="331"/>
        <v>14.233999999999991</v>
      </c>
      <c r="Y382" s="69">
        <f t="shared" si="331"/>
        <v>14.85399999999999</v>
      </c>
      <c r="Z382" s="69">
        <f t="shared" si="331"/>
        <v>15.47399999999999</v>
      </c>
      <c r="AA382" s="69">
        <f t="shared" si="331"/>
        <v>16.093999999999991</v>
      </c>
      <c r="AB382" s="69">
        <f t="shared" si="331"/>
        <v>16.713999999999992</v>
      </c>
      <c r="AC382" s="69">
        <f t="shared" si="331"/>
        <v>17.333999999999993</v>
      </c>
      <c r="AD382" s="69">
        <f t="shared" si="331"/>
        <v>17.953999999999994</v>
      </c>
      <c r="AE382" s="69">
        <f t="shared" si="331"/>
        <v>18.573999999999995</v>
      </c>
      <c r="AF382" s="69">
        <f t="shared" si="331"/>
        <v>19.193999999999996</v>
      </c>
      <c r="AG382" s="69">
        <f t="shared" si="331"/>
        <v>19.813999999999997</v>
      </c>
      <c r="AH382" s="69">
        <f t="shared" si="331"/>
        <v>20.433999999999997</v>
      </c>
      <c r="AI382" s="69">
        <f t="shared" si="331"/>
        <v>21.053999999999998</v>
      </c>
      <c r="AJ382" s="69">
        <f t="shared" si="331"/>
        <v>21.673999999999999</v>
      </c>
      <c r="AK382" s="69">
        <f t="shared" si="331"/>
        <v>22.294</v>
      </c>
      <c r="AL382" s="69">
        <f t="shared" si="331"/>
        <v>22.914000000000001</v>
      </c>
      <c r="AM382" s="69">
        <f t="shared" si="331"/>
        <v>23.534000000000002</v>
      </c>
      <c r="AN382" s="69">
        <f t="shared" si="331"/>
        <v>24.154000000000003</v>
      </c>
      <c r="AO382" s="69">
        <f t="shared" si="331"/>
        <v>24.774000000000004</v>
      </c>
      <c r="AP382" s="69">
        <f t="shared" si="331"/>
        <v>25.394000000000005</v>
      </c>
      <c r="AQ382" s="69">
        <f t="shared" si="331"/>
        <v>26.014000000000006</v>
      </c>
      <c r="AR382" s="69">
        <f t="shared" si="331"/>
        <v>26.634000000000007</v>
      </c>
      <c r="AS382" s="69">
        <f t="shared" si="331"/>
        <v>27.254000000000008</v>
      </c>
      <c r="AT382" s="69">
        <f t="shared" si="331"/>
        <v>27.874000000000009</v>
      </c>
      <c r="AU382" s="69">
        <f t="shared" si="331"/>
        <v>28.49400000000001</v>
      </c>
      <c r="AV382" s="69">
        <f t="shared" si="331"/>
        <v>29.114000000000011</v>
      </c>
      <c r="AW382" s="69">
        <f t="shared" si="331"/>
        <v>29.734000000000012</v>
      </c>
      <c r="AX382" s="69">
        <f t="shared" si="331"/>
        <v>30.354000000000013</v>
      </c>
      <c r="AY382" s="69">
        <f t="shared" si="331"/>
        <v>30.974000000000014</v>
      </c>
      <c r="AZ382" s="69">
        <f t="shared" si="331"/>
        <v>31.594000000000015</v>
      </c>
      <c r="BA382" s="69">
        <f t="shared" si="331"/>
        <v>32.214000000000013</v>
      </c>
      <c r="BB382" s="69">
        <f t="shared" si="331"/>
        <v>32.83400000000001</v>
      </c>
      <c r="BC382" s="69">
        <f t="shared" si="331"/>
        <v>33.454000000000008</v>
      </c>
      <c r="BD382" s="69">
        <f t="shared" si="331"/>
        <v>34.074000000000005</v>
      </c>
      <c r="BE382" s="69">
        <f t="shared" si="331"/>
        <v>34.694000000000003</v>
      </c>
      <c r="BF382" s="69">
        <f t="shared" si="331"/>
        <v>35.314</v>
      </c>
      <c r="BG382" s="69">
        <f t="shared" si="331"/>
        <v>35.933999999999997</v>
      </c>
      <c r="BH382" s="69">
        <f t="shared" si="331"/>
        <v>36.553999999999995</v>
      </c>
      <c r="BI382" s="69">
        <f t="shared" si="331"/>
        <v>37.173999999999992</v>
      </c>
      <c r="BJ382" s="69">
        <f t="shared" si="331"/>
        <v>37.79399999999999</v>
      </c>
      <c r="BK382" s="69">
        <f t="shared" si="331"/>
        <v>38.413999999999987</v>
      </c>
      <c r="BL382" s="69">
        <f t="shared" si="331"/>
        <v>39.033999999999985</v>
      </c>
      <c r="BM382" s="69">
        <f t="shared" si="331"/>
        <v>39.653999999999982</v>
      </c>
      <c r="BN382" s="69">
        <f t="shared" si="331"/>
        <v>40.27399999999998</v>
      </c>
      <c r="BO382" s="69">
        <f t="shared" si="331"/>
        <v>40.893999999999977</v>
      </c>
      <c r="BP382" s="69">
        <f t="shared" si="331"/>
        <v>41.513999999999974</v>
      </c>
      <c r="BQ382" s="69">
        <f t="shared" si="331"/>
        <v>42.133999999999972</v>
      </c>
      <c r="BR382" s="69">
        <f t="shared" si="331"/>
        <v>42.753999999999969</v>
      </c>
      <c r="BS382" s="69">
        <f t="shared" si="331"/>
        <v>43.373999999999967</v>
      </c>
      <c r="BT382" s="69">
        <f t="shared" si="331"/>
        <v>43.993999999999964</v>
      </c>
    </row>
    <row r="383" spans="1:74" s="15" customFormat="1" ht="15.95" customHeight="1" outlineLevel="2" x14ac:dyDescent="0.3">
      <c r="A383" s="290">
        <v>30</v>
      </c>
      <c r="B383" s="43" t="s">
        <v>437</v>
      </c>
      <c r="C383" s="32" t="s">
        <v>534</v>
      </c>
      <c r="D383" s="32" t="s">
        <v>142</v>
      </c>
      <c r="E383" s="49" t="s">
        <v>23</v>
      </c>
      <c r="F383" s="288" t="s">
        <v>23</v>
      </c>
      <c r="G383" s="134" t="s">
        <v>30</v>
      </c>
      <c r="H383" s="32">
        <v>4.4560000000000004</v>
      </c>
      <c r="I383" s="220">
        <v>0.7</v>
      </c>
      <c r="J383" s="69">
        <v>20</v>
      </c>
      <c r="K383" s="238">
        <f t="shared" si="274"/>
        <v>62.384</v>
      </c>
      <c r="L383" s="69">
        <f>(K383+6.24)</f>
        <v>68.623999999999995</v>
      </c>
      <c r="M383" s="69">
        <f t="shared" ref="M383:BV383" si="332">(L383+6.24)</f>
        <v>74.86399999999999</v>
      </c>
      <c r="N383" s="69">
        <f t="shared" si="332"/>
        <v>81.103999999999985</v>
      </c>
      <c r="O383" s="69">
        <f t="shared" si="332"/>
        <v>87.34399999999998</v>
      </c>
      <c r="P383" s="69">
        <f t="shared" si="332"/>
        <v>93.583999999999975</v>
      </c>
      <c r="Q383" s="69">
        <f t="shared" si="332"/>
        <v>99.82399999999997</v>
      </c>
      <c r="R383" s="69">
        <f t="shared" si="332"/>
        <v>106.06399999999996</v>
      </c>
      <c r="S383" s="69">
        <f t="shared" si="332"/>
        <v>112.30399999999996</v>
      </c>
      <c r="T383" s="69">
        <f t="shared" si="332"/>
        <v>118.54399999999995</v>
      </c>
      <c r="U383" s="69">
        <f t="shared" si="332"/>
        <v>124.78399999999995</v>
      </c>
      <c r="V383" s="69">
        <f t="shared" si="332"/>
        <v>131.02399999999994</v>
      </c>
      <c r="W383" s="69">
        <f t="shared" si="332"/>
        <v>137.26399999999995</v>
      </c>
      <c r="X383" s="69">
        <f t="shared" si="332"/>
        <v>143.50399999999996</v>
      </c>
      <c r="Y383" s="69">
        <f t="shared" si="332"/>
        <v>149.74399999999997</v>
      </c>
      <c r="Z383" s="69">
        <f t="shared" si="332"/>
        <v>155.98399999999998</v>
      </c>
      <c r="AA383" s="69">
        <f t="shared" si="332"/>
        <v>162.22399999999999</v>
      </c>
      <c r="AB383" s="69">
        <f t="shared" si="332"/>
        <v>168.464</v>
      </c>
      <c r="AC383" s="69">
        <f t="shared" si="332"/>
        <v>174.70400000000001</v>
      </c>
      <c r="AD383" s="69">
        <f t="shared" si="332"/>
        <v>180.94400000000002</v>
      </c>
      <c r="AE383" s="69">
        <f t="shared" si="332"/>
        <v>187.18400000000003</v>
      </c>
      <c r="AF383" s="69">
        <f t="shared" si="332"/>
        <v>193.42400000000004</v>
      </c>
      <c r="AG383" s="69">
        <f t="shared" si="332"/>
        <v>199.66400000000004</v>
      </c>
      <c r="AH383" s="69">
        <f t="shared" si="332"/>
        <v>205.90400000000005</v>
      </c>
      <c r="AI383" s="69">
        <f t="shared" si="332"/>
        <v>212.14400000000006</v>
      </c>
      <c r="AJ383" s="69">
        <f t="shared" si="332"/>
        <v>218.38400000000007</v>
      </c>
      <c r="AK383" s="69">
        <f t="shared" si="332"/>
        <v>224.62400000000008</v>
      </c>
      <c r="AL383" s="69">
        <f t="shared" si="332"/>
        <v>230.86400000000009</v>
      </c>
      <c r="AM383" s="69">
        <f t="shared" si="332"/>
        <v>237.1040000000001</v>
      </c>
      <c r="AN383" s="69">
        <f t="shared" si="332"/>
        <v>243.34400000000011</v>
      </c>
      <c r="AO383" s="69">
        <f t="shared" si="332"/>
        <v>249.58400000000012</v>
      </c>
      <c r="AP383" s="69">
        <f t="shared" si="332"/>
        <v>255.82400000000013</v>
      </c>
      <c r="AQ383" s="69">
        <f t="shared" si="332"/>
        <v>262.06400000000014</v>
      </c>
      <c r="AR383" s="69">
        <f t="shared" si="332"/>
        <v>268.30400000000014</v>
      </c>
      <c r="AS383" s="69">
        <f t="shared" si="332"/>
        <v>274.54400000000015</v>
      </c>
      <c r="AT383" s="69">
        <f t="shared" si="332"/>
        <v>280.78400000000016</v>
      </c>
      <c r="AU383" s="69">
        <f t="shared" si="332"/>
        <v>287.02400000000017</v>
      </c>
      <c r="AV383" s="69">
        <f t="shared" si="332"/>
        <v>293.26400000000018</v>
      </c>
      <c r="AW383" s="69">
        <f t="shared" si="332"/>
        <v>299.50400000000019</v>
      </c>
      <c r="AX383" s="69">
        <f t="shared" si="332"/>
        <v>305.7440000000002</v>
      </c>
      <c r="AY383" s="69">
        <f t="shared" si="332"/>
        <v>311.98400000000021</v>
      </c>
      <c r="AZ383" s="69">
        <f t="shared" si="332"/>
        <v>318.22400000000022</v>
      </c>
      <c r="BA383" s="69">
        <f t="shared" si="332"/>
        <v>324.46400000000023</v>
      </c>
      <c r="BB383" s="69">
        <f t="shared" si="332"/>
        <v>330.70400000000024</v>
      </c>
      <c r="BC383" s="69">
        <f t="shared" si="332"/>
        <v>336.94400000000024</v>
      </c>
      <c r="BD383" s="69">
        <f t="shared" si="332"/>
        <v>343.18400000000025</v>
      </c>
      <c r="BE383" s="69">
        <f t="shared" si="332"/>
        <v>349.42400000000026</v>
      </c>
      <c r="BF383" s="69">
        <f t="shared" si="332"/>
        <v>355.66400000000027</v>
      </c>
      <c r="BG383" s="69">
        <f t="shared" si="332"/>
        <v>361.90400000000028</v>
      </c>
      <c r="BH383" s="69">
        <f t="shared" si="332"/>
        <v>368.14400000000029</v>
      </c>
      <c r="BI383" s="69">
        <f t="shared" si="332"/>
        <v>374.3840000000003</v>
      </c>
      <c r="BJ383" s="69">
        <f t="shared" si="332"/>
        <v>380.62400000000031</v>
      </c>
      <c r="BK383" s="69">
        <f t="shared" si="332"/>
        <v>386.86400000000032</v>
      </c>
      <c r="BL383" s="69">
        <f t="shared" si="332"/>
        <v>393.10400000000033</v>
      </c>
      <c r="BM383" s="69">
        <f t="shared" si="332"/>
        <v>399.34400000000034</v>
      </c>
      <c r="BN383" s="69">
        <f t="shared" si="332"/>
        <v>405.58400000000034</v>
      </c>
      <c r="BO383" s="69">
        <f t="shared" si="332"/>
        <v>411.82400000000035</v>
      </c>
      <c r="BP383" s="69">
        <f t="shared" si="332"/>
        <v>418.06400000000036</v>
      </c>
      <c r="BQ383" s="69">
        <f t="shared" si="332"/>
        <v>424.30400000000037</v>
      </c>
      <c r="BR383" s="69">
        <f t="shared" si="332"/>
        <v>430.54400000000038</v>
      </c>
      <c r="BS383" s="69">
        <f t="shared" si="332"/>
        <v>436.78400000000039</v>
      </c>
      <c r="BT383" s="69">
        <f t="shared" si="332"/>
        <v>443.0240000000004</v>
      </c>
      <c r="BU383" s="69">
        <f t="shared" si="332"/>
        <v>449.26400000000041</v>
      </c>
      <c r="BV383" s="69">
        <f t="shared" si="332"/>
        <v>455.50400000000042</v>
      </c>
    </row>
    <row r="384" spans="1:74" s="15" customFormat="1" ht="15.95" customHeight="1" outlineLevel="2" x14ac:dyDescent="0.3">
      <c r="A384" s="290">
        <v>31</v>
      </c>
      <c r="B384" s="43" t="s">
        <v>437</v>
      </c>
      <c r="C384" s="108" t="s">
        <v>491</v>
      </c>
      <c r="D384" s="290" t="s">
        <v>120</v>
      </c>
      <c r="E384" s="44" t="s">
        <v>23</v>
      </c>
      <c r="F384" s="42" t="s">
        <v>23</v>
      </c>
      <c r="G384" s="134" t="s">
        <v>107</v>
      </c>
      <c r="H384" s="46">
        <v>0.187</v>
      </c>
      <c r="I384" s="220">
        <v>0.7</v>
      </c>
      <c r="J384" s="69">
        <v>20</v>
      </c>
      <c r="K384" s="238">
        <f t="shared" si="274"/>
        <v>2.6179999999999999</v>
      </c>
      <c r="L384" s="69">
        <f>(K384+0.26)</f>
        <v>2.8780000000000001</v>
      </c>
      <c r="M384" s="69">
        <f t="shared" ref="M384:BU384" si="333">(L384+0.26)</f>
        <v>3.1379999999999999</v>
      </c>
      <c r="N384" s="69">
        <f t="shared" si="333"/>
        <v>3.3979999999999997</v>
      </c>
      <c r="O384" s="69">
        <f t="shared" si="333"/>
        <v>3.6579999999999995</v>
      </c>
      <c r="P384" s="69">
        <f t="shared" si="333"/>
        <v>3.9179999999999993</v>
      </c>
      <c r="Q384" s="69">
        <f t="shared" si="333"/>
        <v>4.177999999999999</v>
      </c>
      <c r="R384" s="69">
        <f t="shared" si="333"/>
        <v>4.4379999999999988</v>
      </c>
      <c r="S384" s="69">
        <f t="shared" si="333"/>
        <v>4.6979999999999986</v>
      </c>
      <c r="T384" s="69">
        <f t="shared" si="333"/>
        <v>4.9579999999999984</v>
      </c>
      <c r="U384" s="69">
        <f t="shared" si="333"/>
        <v>5.2179999999999982</v>
      </c>
      <c r="V384" s="69">
        <f t="shared" si="333"/>
        <v>5.477999999999998</v>
      </c>
      <c r="W384" s="69">
        <f t="shared" si="333"/>
        <v>5.7379999999999978</v>
      </c>
      <c r="X384" s="69">
        <f t="shared" si="333"/>
        <v>5.9979999999999976</v>
      </c>
      <c r="Y384" s="69">
        <f t="shared" si="333"/>
        <v>6.2579999999999973</v>
      </c>
      <c r="Z384" s="69">
        <f t="shared" si="333"/>
        <v>6.5179999999999971</v>
      </c>
      <c r="AA384" s="69">
        <f t="shared" si="333"/>
        <v>6.7779999999999969</v>
      </c>
      <c r="AB384" s="69">
        <f t="shared" si="333"/>
        <v>7.0379999999999967</v>
      </c>
      <c r="AC384" s="69">
        <f t="shared" si="333"/>
        <v>7.2979999999999965</v>
      </c>
      <c r="AD384" s="69">
        <f t="shared" si="333"/>
        <v>7.5579999999999963</v>
      </c>
      <c r="AE384" s="69">
        <f t="shared" si="333"/>
        <v>7.8179999999999961</v>
      </c>
      <c r="AF384" s="69">
        <f t="shared" si="333"/>
        <v>8.0779999999999959</v>
      </c>
      <c r="AG384" s="69">
        <f t="shared" si="333"/>
        <v>8.3379999999999956</v>
      </c>
      <c r="AH384" s="69">
        <f t="shared" si="333"/>
        <v>8.5979999999999954</v>
      </c>
      <c r="AI384" s="69">
        <f t="shared" si="333"/>
        <v>8.8579999999999952</v>
      </c>
      <c r="AJ384" s="69">
        <f t="shared" si="333"/>
        <v>9.117999999999995</v>
      </c>
      <c r="AK384" s="69">
        <f t="shared" si="333"/>
        <v>9.3779999999999948</v>
      </c>
      <c r="AL384" s="69">
        <f t="shared" si="333"/>
        <v>9.6379999999999946</v>
      </c>
      <c r="AM384" s="69">
        <f t="shared" si="333"/>
        <v>9.8979999999999944</v>
      </c>
      <c r="AN384" s="69">
        <f t="shared" si="333"/>
        <v>10.157999999999994</v>
      </c>
      <c r="AO384" s="69">
        <f t="shared" si="333"/>
        <v>10.417999999999994</v>
      </c>
      <c r="AP384" s="69">
        <f t="shared" si="333"/>
        <v>10.677999999999994</v>
      </c>
      <c r="AQ384" s="69">
        <f t="shared" si="333"/>
        <v>10.937999999999994</v>
      </c>
      <c r="AR384" s="69">
        <f t="shared" si="333"/>
        <v>11.197999999999993</v>
      </c>
      <c r="AS384" s="69">
        <f t="shared" si="333"/>
        <v>11.457999999999993</v>
      </c>
      <c r="AT384" s="69">
        <f t="shared" si="333"/>
        <v>11.717999999999993</v>
      </c>
      <c r="AU384" s="69">
        <f t="shared" si="333"/>
        <v>11.977999999999993</v>
      </c>
      <c r="AV384" s="69">
        <f t="shared" si="333"/>
        <v>12.237999999999992</v>
      </c>
      <c r="AW384" s="69">
        <f t="shared" si="333"/>
        <v>12.497999999999992</v>
      </c>
      <c r="AX384" s="69">
        <f t="shared" si="333"/>
        <v>12.757999999999992</v>
      </c>
      <c r="AY384" s="69">
        <f t="shared" si="333"/>
        <v>13.017999999999992</v>
      </c>
      <c r="AZ384" s="69">
        <f t="shared" si="333"/>
        <v>13.277999999999992</v>
      </c>
      <c r="BA384" s="69">
        <f t="shared" si="333"/>
        <v>13.537999999999991</v>
      </c>
      <c r="BB384" s="69">
        <f t="shared" si="333"/>
        <v>13.797999999999991</v>
      </c>
      <c r="BC384" s="69">
        <f t="shared" si="333"/>
        <v>14.057999999999991</v>
      </c>
      <c r="BD384" s="69">
        <f t="shared" si="333"/>
        <v>14.317999999999991</v>
      </c>
      <c r="BE384" s="69">
        <f t="shared" si="333"/>
        <v>14.577999999999991</v>
      </c>
      <c r="BF384" s="69">
        <f t="shared" si="333"/>
        <v>14.83799999999999</v>
      </c>
      <c r="BG384" s="69">
        <f t="shared" si="333"/>
        <v>15.09799999999999</v>
      </c>
      <c r="BH384" s="69">
        <f t="shared" si="333"/>
        <v>15.35799999999999</v>
      </c>
      <c r="BI384" s="69">
        <f t="shared" si="333"/>
        <v>15.61799999999999</v>
      </c>
      <c r="BJ384" s="69">
        <f t="shared" si="333"/>
        <v>15.877999999999989</v>
      </c>
      <c r="BK384" s="69">
        <f t="shared" si="333"/>
        <v>16.137999999999991</v>
      </c>
      <c r="BL384" s="69">
        <f t="shared" si="333"/>
        <v>16.397999999999993</v>
      </c>
      <c r="BM384" s="69">
        <f t="shared" si="333"/>
        <v>16.657999999999994</v>
      </c>
      <c r="BN384" s="69">
        <f t="shared" si="333"/>
        <v>16.917999999999996</v>
      </c>
      <c r="BO384" s="69">
        <f t="shared" si="333"/>
        <v>17.177999999999997</v>
      </c>
      <c r="BP384" s="69">
        <f t="shared" si="333"/>
        <v>17.437999999999999</v>
      </c>
      <c r="BQ384" s="69">
        <f t="shared" si="333"/>
        <v>17.698</v>
      </c>
      <c r="BR384" s="69">
        <f t="shared" si="333"/>
        <v>17.958000000000002</v>
      </c>
      <c r="BS384" s="69">
        <f t="shared" si="333"/>
        <v>18.218000000000004</v>
      </c>
      <c r="BT384" s="69">
        <f t="shared" si="333"/>
        <v>18.478000000000005</v>
      </c>
      <c r="BU384" s="69">
        <f t="shared" si="333"/>
        <v>18.738000000000007</v>
      </c>
    </row>
    <row r="385" spans="1:70" s="15" customFormat="1" ht="15.95" customHeight="1" outlineLevel="1" x14ac:dyDescent="0.3">
      <c r="A385" s="290"/>
      <c r="B385" s="206" t="s">
        <v>802</v>
      </c>
      <c r="C385" s="108"/>
      <c r="D385" s="170"/>
      <c r="E385" s="44"/>
      <c r="F385" s="176"/>
      <c r="G385" s="158"/>
      <c r="H385" s="132">
        <f>SUBTOTAL(9,H354:H384)</f>
        <v>50.793999999999997</v>
      </c>
      <c r="I385" s="176"/>
      <c r="J385" s="68"/>
      <c r="K385" s="238"/>
      <c r="L385" s="68"/>
      <c r="M385" s="68"/>
      <c r="N385" s="1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</row>
    <row r="386" spans="1:70" s="15" customFormat="1" ht="15.95" customHeight="1" outlineLevel="1" x14ac:dyDescent="0.3">
      <c r="A386" s="290"/>
      <c r="B386" s="47"/>
      <c r="C386" s="108"/>
      <c r="D386" s="290"/>
      <c r="E386" s="44"/>
      <c r="F386" s="176"/>
      <c r="G386" s="134"/>
      <c r="H386" s="132"/>
      <c r="I386" s="176"/>
      <c r="J386" s="68"/>
      <c r="K386" s="238"/>
      <c r="L386" s="68"/>
      <c r="M386" s="68"/>
      <c r="N386" s="1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</row>
    <row r="387" spans="1:70" s="4" customFormat="1" ht="15.95" customHeight="1" outlineLevel="1" x14ac:dyDescent="0.3">
      <c r="A387" s="290"/>
      <c r="B387" s="51"/>
      <c r="C387" s="109"/>
      <c r="D387" s="290"/>
      <c r="E387" s="291"/>
      <c r="F387" s="287"/>
      <c r="G387" s="287"/>
      <c r="H387" s="290"/>
      <c r="I387" s="54"/>
      <c r="J387" s="68"/>
      <c r="K387" s="238"/>
      <c r="L387" s="68"/>
      <c r="M387" s="68"/>
      <c r="N387" s="1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</row>
    <row r="388" spans="1:70" s="4" customFormat="1" ht="15.95" customHeight="1" outlineLevel="1" x14ac:dyDescent="0.3">
      <c r="A388" s="290"/>
      <c r="B388" s="51"/>
      <c r="C388" s="109"/>
      <c r="D388" s="290"/>
      <c r="E388" s="291"/>
      <c r="F388" s="287"/>
      <c r="G388" s="287"/>
      <c r="H388" s="290"/>
      <c r="I388" s="54"/>
      <c r="J388" s="68"/>
      <c r="K388" s="238"/>
      <c r="L388" s="68"/>
      <c r="M388" s="68"/>
      <c r="N388" s="1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</row>
    <row r="389" spans="1:70" s="3" customFormat="1" ht="15.95" customHeight="1" outlineLevel="2" x14ac:dyDescent="0.3">
      <c r="A389" s="32">
        <v>1</v>
      </c>
      <c r="B389" s="287" t="s">
        <v>55</v>
      </c>
      <c r="C389" s="114" t="s">
        <v>198</v>
      </c>
      <c r="D389" s="290" t="s">
        <v>60</v>
      </c>
      <c r="E389" s="33" t="s">
        <v>19</v>
      </c>
      <c r="F389" s="288" t="s">
        <v>19</v>
      </c>
      <c r="G389" s="287" t="s">
        <v>30</v>
      </c>
      <c r="H389" s="290">
        <v>3.3159999999999998</v>
      </c>
      <c r="I389" s="55">
        <v>0.7</v>
      </c>
      <c r="J389" s="69">
        <v>37</v>
      </c>
      <c r="K389" s="238">
        <f t="shared" ref="K389:K452" si="334">(H389*I389*J389)</f>
        <v>85.884399999999985</v>
      </c>
      <c r="L389" s="69">
        <f>(K389+8.59)</f>
        <v>94.474399999999989</v>
      </c>
      <c r="M389" s="69">
        <f t="shared" ref="M389:AK389" si="335">(L389+8.59)</f>
        <v>103.06439999999999</v>
      </c>
      <c r="N389" s="69">
        <f t="shared" si="335"/>
        <v>111.6544</v>
      </c>
      <c r="O389" s="69">
        <f t="shared" si="335"/>
        <v>120.2444</v>
      </c>
      <c r="P389" s="69">
        <f t="shared" si="335"/>
        <v>128.83439999999999</v>
      </c>
      <c r="Q389" s="69">
        <f t="shared" si="335"/>
        <v>137.42439999999999</v>
      </c>
      <c r="R389" s="69">
        <f t="shared" si="335"/>
        <v>146.01439999999999</v>
      </c>
      <c r="S389" s="69">
        <f t="shared" si="335"/>
        <v>154.6044</v>
      </c>
      <c r="T389" s="69">
        <f t="shared" si="335"/>
        <v>163.1944</v>
      </c>
      <c r="U389" s="69">
        <f t="shared" si="335"/>
        <v>171.78440000000001</v>
      </c>
      <c r="V389" s="69">
        <f t="shared" si="335"/>
        <v>180.37440000000001</v>
      </c>
      <c r="W389" s="69">
        <f t="shared" si="335"/>
        <v>188.96440000000001</v>
      </c>
      <c r="X389" s="69">
        <f t="shared" si="335"/>
        <v>197.55440000000002</v>
      </c>
      <c r="Y389" s="69">
        <f t="shared" si="335"/>
        <v>206.14440000000002</v>
      </c>
      <c r="Z389" s="69">
        <f t="shared" si="335"/>
        <v>214.73440000000002</v>
      </c>
      <c r="AA389" s="69">
        <f t="shared" si="335"/>
        <v>223.32440000000003</v>
      </c>
      <c r="AB389" s="69">
        <f t="shared" si="335"/>
        <v>231.91440000000003</v>
      </c>
      <c r="AC389" s="69">
        <f t="shared" si="335"/>
        <v>240.50440000000003</v>
      </c>
      <c r="AD389" s="69">
        <f t="shared" si="335"/>
        <v>249.09440000000004</v>
      </c>
      <c r="AE389" s="69">
        <f t="shared" si="335"/>
        <v>257.68440000000004</v>
      </c>
      <c r="AF389" s="69">
        <f t="shared" si="335"/>
        <v>266.27440000000001</v>
      </c>
      <c r="AG389" s="69">
        <f t="shared" si="335"/>
        <v>274.86439999999999</v>
      </c>
      <c r="AH389" s="69">
        <f t="shared" si="335"/>
        <v>283.45439999999996</v>
      </c>
      <c r="AI389" s="69">
        <f t="shared" si="335"/>
        <v>292.04439999999994</v>
      </c>
      <c r="AJ389" s="69">
        <f t="shared" si="335"/>
        <v>300.63439999999991</v>
      </c>
      <c r="AK389" s="69">
        <f t="shared" si="335"/>
        <v>309.22439999999989</v>
      </c>
      <c r="AL389" s="69">
        <f>(AK389+8.59)</f>
        <v>317.81439999999986</v>
      </c>
      <c r="AM389" s="69">
        <f>(AL389+8.59)</f>
        <v>326.40439999999984</v>
      </c>
    </row>
    <row r="390" spans="1:70" ht="15.95" customHeight="1" outlineLevel="2" x14ac:dyDescent="0.3">
      <c r="A390" s="32">
        <v>2</v>
      </c>
      <c r="B390" s="287" t="s">
        <v>55</v>
      </c>
      <c r="C390" s="109" t="s">
        <v>609</v>
      </c>
      <c r="D390" s="290" t="s">
        <v>62</v>
      </c>
      <c r="E390" s="291" t="s">
        <v>21</v>
      </c>
      <c r="F390" s="287" t="s">
        <v>21</v>
      </c>
      <c r="G390" s="287" t="s">
        <v>30</v>
      </c>
      <c r="H390" s="290">
        <v>7.1420000000000003</v>
      </c>
      <c r="I390" s="54">
        <v>1.2</v>
      </c>
      <c r="J390" s="69">
        <v>37</v>
      </c>
      <c r="K390" s="238">
        <f t="shared" si="334"/>
        <v>317.10479999999995</v>
      </c>
      <c r="L390" s="69">
        <f>(K390+31.71)</f>
        <v>348.81479999999993</v>
      </c>
      <c r="M390" s="69">
        <f t="shared" ref="M390:AB390" si="336">(L390+31.71)</f>
        <v>380.52479999999991</v>
      </c>
      <c r="N390" s="69">
        <f t="shared" si="336"/>
        <v>412.23479999999989</v>
      </c>
      <c r="O390" s="69">
        <f t="shared" si="336"/>
        <v>443.94479999999987</v>
      </c>
      <c r="P390" s="69">
        <f t="shared" si="336"/>
        <v>475.65479999999985</v>
      </c>
      <c r="Q390" s="69">
        <f t="shared" si="336"/>
        <v>507.36479999999983</v>
      </c>
      <c r="R390" s="69">
        <f t="shared" si="336"/>
        <v>539.07479999999987</v>
      </c>
      <c r="S390" s="69">
        <f t="shared" si="336"/>
        <v>570.7847999999999</v>
      </c>
      <c r="T390" s="69">
        <f t="shared" si="336"/>
        <v>602.49479999999994</v>
      </c>
      <c r="U390" s="69">
        <f t="shared" si="336"/>
        <v>634.20479999999998</v>
      </c>
      <c r="V390" s="69">
        <f t="shared" si="336"/>
        <v>665.91480000000001</v>
      </c>
      <c r="W390" s="69">
        <f t="shared" si="336"/>
        <v>697.62480000000005</v>
      </c>
      <c r="X390" s="69">
        <f t="shared" si="336"/>
        <v>729.33480000000009</v>
      </c>
      <c r="Y390" s="69">
        <f t="shared" si="336"/>
        <v>761.04480000000012</v>
      </c>
      <c r="Z390" s="69">
        <f t="shared" si="336"/>
        <v>792.75480000000016</v>
      </c>
      <c r="AA390" s="69">
        <f t="shared" si="336"/>
        <v>824.4648000000002</v>
      </c>
      <c r="AB390" s="69">
        <f t="shared" si="336"/>
        <v>856.17480000000023</v>
      </c>
      <c r="AC390" s="69"/>
      <c r="AD390" s="69"/>
      <c r="AE390" s="69"/>
      <c r="AF390" s="69"/>
      <c r="AG390" s="69"/>
      <c r="AH390" s="69"/>
      <c r="AI390" s="69"/>
      <c r="AJ390" s="69"/>
      <c r="AK390" s="69"/>
      <c r="AL390" s="69"/>
      <c r="AM390" s="69"/>
    </row>
    <row r="391" spans="1:70" ht="15.95" customHeight="1" outlineLevel="2" x14ac:dyDescent="0.3">
      <c r="A391" s="32">
        <v>3</v>
      </c>
      <c r="B391" s="287" t="s">
        <v>55</v>
      </c>
      <c r="C391" s="109" t="s">
        <v>199</v>
      </c>
      <c r="D391" s="290" t="s">
        <v>63</v>
      </c>
      <c r="E391" s="291" t="s">
        <v>64</v>
      </c>
      <c r="F391" s="287" t="s">
        <v>64</v>
      </c>
      <c r="G391" s="287" t="s">
        <v>30</v>
      </c>
      <c r="H391" s="290">
        <v>1.8440000000000001</v>
      </c>
      <c r="I391" s="54">
        <v>1.2</v>
      </c>
      <c r="J391" s="69">
        <v>37</v>
      </c>
      <c r="K391" s="238">
        <f t="shared" si="334"/>
        <v>81.87360000000001</v>
      </c>
      <c r="L391" s="69">
        <f>(K391+8.19)</f>
        <v>90.063600000000008</v>
      </c>
      <c r="M391" s="69">
        <f t="shared" ref="M391:S391" si="337">(L391+8.19)</f>
        <v>98.253600000000006</v>
      </c>
      <c r="N391" s="69">
        <f t="shared" si="337"/>
        <v>106.4436</v>
      </c>
      <c r="O391" s="69">
        <f t="shared" si="337"/>
        <v>114.6336</v>
      </c>
      <c r="P391" s="69">
        <f t="shared" si="337"/>
        <v>122.8236</v>
      </c>
      <c r="Q391" s="69">
        <f t="shared" si="337"/>
        <v>131.0136</v>
      </c>
      <c r="R391" s="69">
        <f t="shared" si="337"/>
        <v>139.20359999999999</v>
      </c>
      <c r="S391" s="69">
        <f t="shared" si="337"/>
        <v>147.39359999999999</v>
      </c>
      <c r="T391" s="69">
        <f>(S391+8.19)</f>
        <v>155.58359999999999</v>
      </c>
      <c r="U391" s="69">
        <f>(T391+8.19)</f>
        <v>163.77359999999999</v>
      </c>
      <c r="V391" s="69">
        <f>(U391+8.19)</f>
        <v>171.96359999999999</v>
      </c>
      <c r="W391" s="69">
        <f>(V391+8.19)</f>
        <v>180.15359999999998</v>
      </c>
      <c r="X391" s="69">
        <f>(W391+8.19)</f>
        <v>188.34359999999998</v>
      </c>
      <c r="Y391" s="69"/>
      <c r="Z391" s="69"/>
      <c r="AA391" s="69"/>
      <c r="AB391" s="69"/>
      <c r="AC391" s="69"/>
      <c r="AD391" s="69"/>
      <c r="AE391" s="69"/>
      <c r="AF391" s="69"/>
      <c r="AG391" s="69"/>
      <c r="AH391" s="69"/>
      <c r="AI391" s="69"/>
      <c r="AJ391" s="69"/>
      <c r="AK391" s="69"/>
      <c r="AL391" s="69"/>
      <c r="AM391" s="69"/>
    </row>
    <row r="392" spans="1:70" s="2" customFormat="1" ht="15.95" customHeight="1" outlineLevel="2" x14ac:dyDescent="0.3">
      <c r="A392" s="32">
        <v>4</v>
      </c>
      <c r="B392" s="287" t="s">
        <v>55</v>
      </c>
      <c r="C392" s="109" t="s">
        <v>197</v>
      </c>
      <c r="D392" s="290" t="s">
        <v>59</v>
      </c>
      <c r="E392" s="291" t="s">
        <v>57</v>
      </c>
      <c r="F392" s="287" t="s">
        <v>23</v>
      </c>
      <c r="G392" s="287" t="s">
        <v>30</v>
      </c>
      <c r="H392" s="290">
        <v>5.0190000000000001</v>
      </c>
      <c r="I392" s="55">
        <v>0.7</v>
      </c>
      <c r="J392" s="69">
        <v>37</v>
      </c>
      <c r="K392" s="238">
        <f t="shared" si="334"/>
        <v>129.99209999999999</v>
      </c>
      <c r="L392" s="69">
        <f>(K392+13)</f>
        <v>142.99209999999999</v>
      </c>
      <c r="M392" s="69">
        <f t="shared" ref="M392:AK392" si="338">(L392+13)</f>
        <v>155.99209999999999</v>
      </c>
      <c r="N392" s="69">
        <f t="shared" si="338"/>
        <v>168.99209999999999</v>
      </c>
      <c r="O392" s="69">
        <f t="shared" si="338"/>
        <v>181.99209999999999</v>
      </c>
      <c r="P392" s="69">
        <f t="shared" si="338"/>
        <v>194.99209999999999</v>
      </c>
      <c r="Q392" s="69">
        <f t="shared" si="338"/>
        <v>207.99209999999999</v>
      </c>
      <c r="R392" s="69">
        <f t="shared" si="338"/>
        <v>220.99209999999999</v>
      </c>
      <c r="S392" s="69">
        <f t="shared" si="338"/>
        <v>233.99209999999999</v>
      </c>
      <c r="T392" s="69">
        <f t="shared" si="338"/>
        <v>246.99209999999999</v>
      </c>
      <c r="U392" s="69">
        <f t="shared" si="338"/>
        <v>259.99209999999999</v>
      </c>
      <c r="V392" s="69">
        <f t="shared" si="338"/>
        <v>272.99209999999999</v>
      </c>
      <c r="W392" s="69">
        <f t="shared" si="338"/>
        <v>285.99209999999999</v>
      </c>
      <c r="X392" s="69">
        <f t="shared" si="338"/>
        <v>298.99209999999999</v>
      </c>
      <c r="Y392" s="69">
        <f t="shared" si="338"/>
        <v>311.99209999999999</v>
      </c>
      <c r="Z392" s="69">
        <f t="shared" si="338"/>
        <v>324.99209999999999</v>
      </c>
      <c r="AA392" s="69">
        <f t="shared" si="338"/>
        <v>337.99209999999999</v>
      </c>
      <c r="AB392" s="69">
        <f t="shared" si="338"/>
        <v>350.99209999999999</v>
      </c>
      <c r="AC392" s="69">
        <f t="shared" si="338"/>
        <v>363.99209999999999</v>
      </c>
      <c r="AD392" s="69">
        <f t="shared" si="338"/>
        <v>376.99209999999999</v>
      </c>
      <c r="AE392" s="69">
        <f t="shared" si="338"/>
        <v>389.99209999999999</v>
      </c>
      <c r="AF392" s="69">
        <f t="shared" si="338"/>
        <v>402.99209999999999</v>
      </c>
      <c r="AG392" s="69">
        <f t="shared" si="338"/>
        <v>415.99209999999999</v>
      </c>
      <c r="AH392" s="69">
        <f t="shared" si="338"/>
        <v>428.99209999999999</v>
      </c>
      <c r="AI392" s="69">
        <f t="shared" si="338"/>
        <v>441.99209999999999</v>
      </c>
      <c r="AJ392" s="69">
        <f t="shared" si="338"/>
        <v>454.99209999999999</v>
      </c>
      <c r="AK392" s="69">
        <f t="shared" si="338"/>
        <v>467.99209999999999</v>
      </c>
      <c r="AL392" s="69">
        <f>(AK392+13)</f>
        <v>480.99209999999999</v>
      </c>
      <c r="AM392" s="69">
        <f>(AL392+13)</f>
        <v>493.99209999999999</v>
      </c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</row>
    <row r="393" spans="1:70" s="21" customFormat="1" ht="15.95" customHeight="1" outlineLevel="2" x14ac:dyDescent="0.3">
      <c r="A393" s="79">
        <v>5</v>
      </c>
      <c r="B393" s="85" t="s">
        <v>55</v>
      </c>
      <c r="C393" s="91">
        <v>20.75</v>
      </c>
      <c r="D393" s="87" t="s">
        <v>58</v>
      </c>
      <c r="E393" s="88"/>
      <c r="F393" s="81" t="s">
        <v>11</v>
      </c>
      <c r="G393" s="85" t="s">
        <v>30</v>
      </c>
      <c r="H393" s="87">
        <v>2.7959999999999998</v>
      </c>
      <c r="I393" s="82">
        <v>1.2</v>
      </c>
      <c r="J393" s="75">
        <v>37</v>
      </c>
      <c r="K393" s="306">
        <f t="shared" si="334"/>
        <v>124.14239999999998</v>
      </c>
      <c r="L393" s="75">
        <f>(K393+12.41)</f>
        <v>136.55239999999998</v>
      </c>
      <c r="M393" s="75">
        <f t="shared" ref="M393:AA393" si="339">(L393+12.41)</f>
        <v>148.96239999999997</v>
      </c>
      <c r="N393" s="75">
        <f t="shared" si="339"/>
        <v>161.37239999999997</v>
      </c>
      <c r="O393" s="75">
        <f t="shared" si="339"/>
        <v>173.78239999999997</v>
      </c>
      <c r="P393" s="75">
        <f t="shared" si="339"/>
        <v>186.19239999999996</v>
      </c>
      <c r="Q393" s="75">
        <f t="shared" si="339"/>
        <v>198.60239999999996</v>
      </c>
      <c r="R393" s="75">
        <f t="shared" si="339"/>
        <v>211.01239999999996</v>
      </c>
      <c r="S393" s="75">
        <f t="shared" si="339"/>
        <v>223.42239999999995</v>
      </c>
      <c r="T393" s="75">
        <f t="shared" si="339"/>
        <v>235.83239999999995</v>
      </c>
      <c r="U393" s="75">
        <f t="shared" si="339"/>
        <v>248.24239999999995</v>
      </c>
      <c r="V393" s="75">
        <f t="shared" si="339"/>
        <v>260.65239999999994</v>
      </c>
      <c r="W393" s="75">
        <f t="shared" si="339"/>
        <v>273.06239999999997</v>
      </c>
      <c r="X393" s="75">
        <f t="shared" si="339"/>
        <v>285.47239999999999</v>
      </c>
      <c r="Y393" s="75">
        <f t="shared" si="339"/>
        <v>297.88240000000002</v>
      </c>
      <c r="Z393" s="75">
        <f t="shared" si="339"/>
        <v>310.29240000000004</v>
      </c>
      <c r="AA393" s="75">
        <f t="shared" si="339"/>
        <v>322.70240000000007</v>
      </c>
      <c r="AB393" s="75"/>
      <c r="AC393" s="75"/>
      <c r="AD393" s="75"/>
      <c r="AE393" s="75"/>
      <c r="AF393" s="75"/>
      <c r="AG393" s="75"/>
      <c r="AH393" s="75"/>
      <c r="AI393" s="75"/>
      <c r="AJ393" s="75"/>
      <c r="AK393" s="75"/>
      <c r="AL393" s="75"/>
      <c r="AM393" s="75"/>
    </row>
    <row r="394" spans="1:70" s="21" customFormat="1" ht="15.95" customHeight="1" outlineLevel="2" x14ac:dyDescent="0.3">
      <c r="A394" s="79">
        <v>6</v>
      </c>
      <c r="B394" s="85" t="s">
        <v>55</v>
      </c>
      <c r="C394" s="91">
        <v>210.36</v>
      </c>
      <c r="D394" s="87" t="s">
        <v>765</v>
      </c>
      <c r="E394" s="88"/>
      <c r="F394" s="85" t="s">
        <v>43</v>
      </c>
      <c r="G394" s="85" t="s">
        <v>30</v>
      </c>
      <c r="H394" s="87">
        <v>12.728</v>
      </c>
      <c r="I394" s="90">
        <v>1.2</v>
      </c>
      <c r="J394" s="75">
        <v>37</v>
      </c>
      <c r="K394" s="306">
        <f t="shared" si="334"/>
        <v>565.12319999999988</v>
      </c>
      <c r="L394" s="75">
        <f>(K394+56.51)</f>
        <v>621.63319999999987</v>
      </c>
      <c r="M394" s="75">
        <f t="shared" ref="M394:Y394" si="340">(L394+56.51)</f>
        <v>678.14319999999987</v>
      </c>
      <c r="N394" s="75">
        <f t="shared" si="340"/>
        <v>734.65319999999986</v>
      </c>
      <c r="O394" s="75">
        <f t="shared" si="340"/>
        <v>791.16319999999985</v>
      </c>
      <c r="P394" s="75">
        <f t="shared" si="340"/>
        <v>847.67319999999984</v>
      </c>
      <c r="Q394" s="75">
        <f t="shared" si="340"/>
        <v>904.18319999999983</v>
      </c>
      <c r="R394" s="75">
        <f t="shared" si="340"/>
        <v>960.69319999999982</v>
      </c>
      <c r="S394" s="75">
        <f t="shared" si="340"/>
        <v>1017.2031999999998</v>
      </c>
      <c r="T394" s="75">
        <f t="shared" si="340"/>
        <v>1073.7131999999999</v>
      </c>
      <c r="U394" s="75">
        <f t="shared" si="340"/>
        <v>1130.2231999999999</v>
      </c>
      <c r="V394" s="75">
        <f t="shared" si="340"/>
        <v>1186.7331999999999</v>
      </c>
      <c r="W394" s="75">
        <f t="shared" si="340"/>
        <v>1243.2431999999999</v>
      </c>
      <c r="X394" s="75">
        <f t="shared" si="340"/>
        <v>1299.7531999999999</v>
      </c>
      <c r="Y394" s="75">
        <f t="shared" si="340"/>
        <v>1356.2631999999999</v>
      </c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  <c r="AJ394" s="75"/>
      <c r="AK394" s="75"/>
      <c r="AL394" s="75"/>
      <c r="AM394" s="75"/>
    </row>
    <row r="395" spans="1:70" s="21" customFormat="1" ht="15.95" customHeight="1" outlineLevel="2" x14ac:dyDescent="0.3">
      <c r="A395" s="79">
        <v>7</v>
      </c>
      <c r="B395" s="85" t="s">
        <v>55</v>
      </c>
      <c r="C395" s="154" t="s">
        <v>759</v>
      </c>
      <c r="D395" s="87" t="s">
        <v>766</v>
      </c>
      <c r="E395" s="88"/>
      <c r="F395" s="76" t="s">
        <v>19</v>
      </c>
      <c r="G395" s="85" t="s">
        <v>30</v>
      </c>
      <c r="H395" s="188">
        <v>2.6</v>
      </c>
      <c r="I395" s="90">
        <v>0.7</v>
      </c>
      <c r="J395" s="75">
        <v>37</v>
      </c>
      <c r="K395" s="306">
        <f t="shared" si="334"/>
        <v>67.339999999999989</v>
      </c>
      <c r="L395" s="75">
        <f>(K395+6.73)</f>
        <v>74.069999999999993</v>
      </c>
      <c r="M395" s="75">
        <f t="shared" ref="M395:AK395" si="341">(L395+6.73)</f>
        <v>80.8</v>
      </c>
      <c r="N395" s="75">
        <f t="shared" si="341"/>
        <v>87.53</v>
      </c>
      <c r="O395" s="75">
        <f t="shared" si="341"/>
        <v>94.26</v>
      </c>
      <c r="P395" s="75">
        <f t="shared" si="341"/>
        <v>100.99000000000001</v>
      </c>
      <c r="Q395" s="75">
        <f t="shared" si="341"/>
        <v>107.72000000000001</v>
      </c>
      <c r="R395" s="75">
        <f t="shared" si="341"/>
        <v>114.45000000000002</v>
      </c>
      <c r="S395" s="75">
        <f t="shared" si="341"/>
        <v>121.18000000000002</v>
      </c>
      <c r="T395" s="75">
        <f t="shared" si="341"/>
        <v>127.91000000000003</v>
      </c>
      <c r="U395" s="75">
        <f t="shared" si="341"/>
        <v>134.64000000000001</v>
      </c>
      <c r="V395" s="75">
        <f t="shared" si="341"/>
        <v>141.37</v>
      </c>
      <c r="W395" s="75">
        <f t="shared" si="341"/>
        <v>148.1</v>
      </c>
      <c r="X395" s="75">
        <f t="shared" si="341"/>
        <v>154.82999999999998</v>
      </c>
      <c r="Y395" s="75">
        <f t="shared" si="341"/>
        <v>161.55999999999997</v>
      </c>
      <c r="Z395" s="75">
        <f t="shared" si="341"/>
        <v>168.28999999999996</v>
      </c>
      <c r="AA395" s="75">
        <f t="shared" si="341"/>
        <v>175.01999999999995</v>
      </c>
      <c r="AB395" s="75">
        <f t="shared" si="341"/>
        <v>181.74999999999994</v>
      </c>
      <c r="AC395" s="75">
        <f t="shared" si="341"/>
        <v>188.47999999999993</v>
      </c>
      <c r="AD395" s="75">
        <f t="shared" si="341"/>
        <v>195.20999999999992</v>
      </c>
      <c r="AE395" s="75">
        <f t="shared" si="341"/>
        <v>201.93999999999991</v>
      </c>
      <c r="AF395" s="75">
        <f t="shared" si="341"/>
        <v>208.6699999999999</v>
      </c>
      <c r="AG395" s="75">
        <f t="shared" si="341"/>
        <v>215.39999999999989</v>
      </c>
      <c r="AH395" s="75">
        <f t="shared" si="341"/>
        <v>222.12999999999988</v>
      </c>
      <c r="AI395" s="75">
        <f t="shared" si="341"/>
        <v>228.85999999999987</v>
      </c>
      <c r="AJ395" s="75">
        <f t="shared" si="341"/>
        <v>235.58999999999986</v>
      </c>
      <c r="AK395" s="75">
        <f t="shared" si="341"/>
        <v>242.31999999999985</v>
      </c>
      <c r="AL395" s="75">
        <f>(AK395+6.73)</f>
        <v>249.04999999999984</v>
      </c>
      <c r="AM395" s="75">
        <f>(AL395+6.73)</f>
        <v>255.77999999999983</v>
      </c>
    </row>
    <row r="396" spans="1:70" s="21" customFormat="1" ht="15.95" customHeight="1" outlineLevel="2" x14ac:dyDescent="0.3">
      <c r="A396" s="79">
        <v>8</v>
      </c>
      <c r="B396" s="85" t="s">
        <v>55</v>
      </c>
      <c r="C396" s="154" t="s">
        <v>760</v>
      </c>
      <c r="D396" s="87" t="s">
        <v>59</v>
      </c>
      <c r="E396" s="88"/>
      <c r="F396" s="85" t="s">
        <v>38</v>
      </c>
      <c r="G396" s="85" t="s">
        <v>30</v>
      </c>
      <c r="H396" s="87">
        <v>6.1449999999999996</v>
      </c>
      <c r="I396" s="90">
        <v>0.7</v>
      </c>
      <c r="J396" s="75">
        <v>37</v>
      </c>
      <c r="K396" s="306">
        <f t="shared" si="334"/>
        <v>159.15549999999996</v>
      </c>
      <c r="L396" s="75">
        <f>(K396+15.92)</f>
        <v>175.07549999999995</v>
      </c>
      <c r="M396" s="75">
        <f t="shared" ref="M396:AK396" si="342">(L396+15.92)</f>
        <v>190.99549999999994</v>
      </c>
      <c r="N396" s="75">
        <f t="shared" si="342"/>
        <v>206.91549999999992</v>
      </c>
      <c r="O396" s="75">
        <f t="shared" si="342"/>
        <v>222.83549999999991</v>
      </c>
      <c r="P396" s="75">
        <f t="shared" si="342"/>
        <v>238.7554999999999</v>
      </c>
      <c r="Q396" s="75">
        <f t="shared" si="342"/>
        <v>254.67549999999989</v>
      </c>
      <c r="R396" s="75">
        <f t="shared" si="342"/>
        <v>270.5954999999999</v>
      </c>
      <c r="S396" s="75">
        <f t="shared" si="342"/>
        <v>286.51549999999992</v>
      </c>
      <c r="T396" s="75">
        <f t="shared" si="342"/>
        <v>302.43549999999993</v>
      </c>
      <c r="U396" s="75">
        <f t="shared" si="342"/>
        <v>318.35549999999995</v>
      </c>
      <c r="V396" s="75">
        <f t="shared" si="342"/>
        <v>334.27549999999997</v>
      </c>
      <c r="W396" s="75">
        <f t="shared" si="342"/>
        <v>350.19549999999998</v>
      </c>
      <c r="X396" s="75">
        <f t="shared" si="342"/>
        <v>366.1155</v>
      </c>
      <c r="Y396" s="75">
        <f t="shared" si="342"/>
        <v>382.03550000000001</v>
      </c>
      <c r="Z396" s="75">
        <f t="shared" si="342"/>
        <v>397.95550000000003</v>
      </c>
      <c r="AA396" s="75">
        <f t="shared" si="342"/>
        <v>413.87550000000005</v>
      </c>
      <c r="AB396" s="75">
        <f t="shared" si="342"/>
        <v>429.79550000000006</v>
      </c>
      <c r="AC396" s="75">
        <f t="shared" si="342"/>
        <v>445.71550000000008</v>
      </c>
      <c r="AD396" s="75">
        <f t="shared" si="342"/>
        <v>461.63550000000009</v>
      </c>
      <c r="AE396" s="75">
        <f t="shared" si="342"/>
        <v>477.55550000000011</v>
      </c>
      <c r="AF396" s="75">
        <f t="shared" si="342"/>
        <v>493.47550000000012</v>
      </c>
      <c r="AG396" s="75">
        <f t="shared" si="342"/>
        <v>509.39550000000014</v>
      </c>
      <c r="AH396" s="75">
        <f t="shared" si="342"/>
        <v>525.31550000000016</v>
      </c>
      <c r="AI396" s="75">
        <f t="shared" si="342"/>
        <v>541.23550000000012</v>
      </c>
      <c r="AJ396" s="75">
        <f t="shared" si="342"/>
        <v>557.15550000000007</v>
      </c>
      <c r="AK396" s="75">
        <f t="shared" si="342"/>
        <v>573.07550000000003</v>
      </c>
      <c r="AL396" s="75">
        <f>(AK396+15.92)</f>
        <v>588.99549999999999</v>
      </c>
      <c r="AM396" s="75">
        <f>(AL396+15.92)</f>
        <v>604.91549999999995</v>
      </c>
    </row>
    <row r="397" spans="1:70" s="21" customFormat="1" ht="15.95" customHeight="1" outlineLevel="2" x14ac:dyDescent="0.3">
      <c r="A397" s="79">
        <v>9</v>
      </c>
      <c r="B397" s="85" t="s">
        <v>55</v>
      </c>
      <c r="C397" s="154" t="s">
        <v>761</v>
      </c>
      <c r="D397" s="87" t="s">
        <v>767</v>
      </c>
      <c r="E397" s="88"/>
      <c r="F397" s="81" t="s">
        <v>11</v>
      </c>
      <c r="G397" s="85" t="s">
        <v>30</v>
      </c>
      <c r="H397" s="87">
        <v>9.6489999999999991</v>
      </c>
      <c r="I397" s="82">
        <v>1.2</v>
      </c>
      <c r="J397" s="75">
        <v>37</v>
      </c>
      <c r="K397" s="306">
        <f t="shared" si="334"/>
        <v>428.41559999999998</v>
      </c>
      <c r="L397" s="75">
        <f>(K397+42.84)</f>
        <v>471.25559999999996</v>
      </c>
      <c r="M397" s="75">
        <f t="shared" ref="M397:Y397" si="343">(L397+42.84)</f>
        <v>514.09559999999999</v>
      </c>
      <c r="N397" s="75">
        <f t="shared" si="343"/>
        <v>556.93560000000002</v>
      </c>
      <c r="O397" s="75">
        <f t="shared" si="343"/>
        <v>599.77560000000005</v>
      </c>
      <c r="P397" s="75">
        <f t="shared" si="343"/>
        <v>642.61560000000009</v>
      </c>
      <c r="Q397" s="75">
        <f t="shared" si="343"/>
        <v>685.45560000000012</v>
      </c>
      <c r="R397" s="75">
        <f t="shared" si="343"/>
        <v>728.29560000000015</v>
      </c>
      <c r="S397" s="75">
        <f t="shared" si="343"/>
        <v>771.13560000000018</v>
      </c>
      <c r="T397" s="75">
        <f t="shared" si="343"/>
        <v>813.97560000000021</v>
      </c>
      <c r="U397" s="75">
        <f t="shared" si="343"/>
        <v>856.81560000000025</v>
      </c>
      <c r="V397" s="75">
        <f t="shared" si="343"/>
        <v>899.65560000000028</v>
      </c>
      <c r="W397" s="75">
        <f t="shared" si="343"/>
        <v>942.49560000000031</v>
      </c>
      <c r="X397" s="75">
        <f t="shared" si="343"/>
        <v>985.33560000000034</v>
      </c>
      <c r="Y397" s="75">
        <f t="shared" si="343"/>
        <v>1028.1756000000003</v>
      </c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  <c r="AJ397" s="75"/>
      <c r="AK397" s="75"/>
      <c r="AL397" s="75"/>
      <c r="AM397" s="75"/>
    </row>
    <row r="398" spans="1:70" s="21" customFormat="1" ht="15.95" customHeight="1" outlineLevel="2" x14ac:dyDescent="0.3">
      <c r="A398" s="79">
        <v>10</v>
      </c>
      <c r="B398" s="85" t="s">
        <v>55</v>
      </c>
      <c r="C398" s="154" t="s">
        <v>762</v>
      </c>
      <c r="D398" s="87" t="s">
        <v>56</v>
      </c>
      <c r="E398" s="88"/>
      <c r="F398" s="81" t="s">
        <v>11</v>
      </c>
      <c r="G398" s="85" t="s">
        <v>30</v>
      </c>
      <c r="H398" s="87">
        <v>3.0979999999999999</v>
      </c>
      <c r="I398" s="82">
        <v>1.2</v>
      </c>
      <c r="J398" s="75">
        <v>37</v>
      </c>
      <c r="K398" s="306">
        <f t="shared" si="334"/>
        <v>137.55119999999999</v>
      </c>
      <c r="L398" s="75">
        <f>(K398+13.76)</f>
        <v>151.31119999999999</v>
      </c>
      <c r="M398" s="75">
        <f t="shared" ref="M398:Y398" si="344">(L398+13.76)</f>
        <v>165.07119999999998</v>
      </c>
      <c r="N398" s="75">
        <f t="shared" si="344"/>
        <v>178.83119999999997</v>
      </c>
      <c r="O398" s="75">
        <f t="shared" si="344"/>
        <v>192.59119999999996</v>
      </c>
      <c r="P398" s="75">
        <f t="shared" si="344"/>
        <v>206.35119999999995</v>
      </c>
      <c r="Q398" s="75">
        <f t="shared" si="344"/>
        <v>220.11119999999994</v>
      </c>
      <c r="R398" s="75">
        <f t="shared" si="344"/>
        <v>233.87119999999993</v>
      </c>
      <c r="S398" s="75">
        <f t="shared" si="344"/>
        <v>247.63119999999992</v>
      </c>
      <c r="T398" s="75">
        <f t="shared" si="344"/>
        <v>261.39119999999991</v>
      </c>
      <c r="U398" s="75">
        <f t="shared" si="344"/>
        <v>275.1511999999999</v>
      </c>
      <c r="V398" s="75">
        <f t="shared" si="344"/>
        <v>288.91119999999989</v>
      </c>
      <c r="W398" s="75">
        <f t="shared" si="344"/>
        <v>302.67119999999989</v>
      </c>
      <c r="X398" s="75">
        <f t="shared" si="344"/>
        <v>316.43119999999988</v>
      </c>
      <c r="Y398" s="75">
        <f t="shared" si="344"/>
        <v>330.19119999999987</v>
      </c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  <c r="AJ398" s="75"/>
      <c r="AK398" s="75"/>
      <c r="AL398" s="75"/>
      <c r="AM398" s="75"/>
    </row>
    <row r="399" spans="1:70" s="21" customFormat="1" ht="15.95" customHeight="1" outlineLevel="2" x14ac:dyDescent="0.3">
      <c r="A399" s="79">
        <v>11</v>
      </c>
      <c r="B399" s="85" t="s">
        <v>55</v>
      </c>
      <c r="C399" s="154" t="s">
        <v>763</v>
      </c>
      <c r="D399" s="87" t="s">
        <v>768</v>
      </c>
      <c r="E399" s="88"/>
      <c r="F399" s="81" t="s">
        <v>11</v>
      </c>
      <c r="G399" s="85" t="s">
        <v>30</v>
      </c>
      <c r="H399" s="87">
        <v>14.398999999999999</v>
      </c>
      <c r="I399" s="90">
        <v>1.2</v>
      </c>
      <c r="J399" s="75">
        <v>37</v>
      </c>
      <c r="K399" s="306">
        <f t="shared" si="334"/>
        <v>639.3155999999999</v>
      </c>
      <c r="L399" s="75">
        <f>(K399+63.93)</f>
        <v>703.24559999999985</v>
      </c>
      <c r="M399" s="75">
        <f t="shared" ref="M399:S399" si="345">(L399+63.93)</f>
        <v>767.1755999999998</v>
      </c>
      <c r="N399" s="75">
        <f t="shared" si="345"/>
        <v>831.10559999999975</v>
      </c>
      <c r="O399" s="75">
        <f t="shared" si="345"/>
        <v>895.0355999999997</v>
      </c>
      <c r="P399" s="75">
        <f t="shared" si="345"/>
        <v>958.96559999999965</v>
      </c>
      <c r="Q399" s="75">
        <f t="shared" si="345"/>
        <v>1022.8955999999996</v>
      </c>
      <c r="R399" s="75">
        <f t="shared" si="345"/>
        <v>1086.8255999999997</v>
      </c>
      <c r="S399" s="75">
        <f t="shared" si="345"/>
        <v>1150.7555999999997</v>
      </c>
      <c r="T399" s="75">
        <f>(S399+63.93)</f>
        <v>1214.6855999999998</v>
      </c>
      <c r="U399" s="75">
        <f>(T399+63.93)</f>
        <v>1278.6155999999999</v>
      </c>
      <c r="V399" s="75">
        <f>(U399+63.93)</f>
        <v>1342.5455999999999</v>
      </c>
      <c r="W399" s="75">
        <f>(V399+63.93)</f>
        <v>1406.4756</v>
      </c>
      <c r="X399" s="75">
        <f>(W399+63.93)</f>
        <v>1470.4056</v>
      </c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  <c r="AJ399" s="75"/>
      <c r="AK399" s="75"/>
      <c r="AL399" s="75"/>
      <c r="AM399" s="75"/>
    </row>
    <row r="400" spans="1:70" s="21" customFormat="1" ht="15.95" customHeight="1" outlineLevel="2" x14ac:dyDescent="0.3">
      <c r="A400" s="79">
        <v>12</v>
      </c>
      <c r="B400" s="85" t="s">
        <v>55</v>
      </c>
      <c r="C400" s="154" t="s">
        <v>764</v>
      </c>
      <c r="D400" s="87" t="s">
        <v>769</v>
      </c>
      <c r="E400" s="88"/>
      <c r="F400" s="85" t="s">
        <v>23</v>
      </c>
      <c r="G400" s="85" t="s">
        <v>30</v>
      </c>
      <c r="H400" s="87">
        <v>17.699000000000002</v>
      </c>
      <c r="I400" s="90">
        <v>1.2</v>
      </c>
      <c r="J400" s="75">
        <v>37</v>
      </c>
      <c r="K400" s="306">
        <f t="shared" si="334"/>
        <v>785.8356</v>
      </c>
      <c r="L400" s="75">
        <f>(K400+78.58)</f>
        <v>864.41560000000004</v>
      </c>
      <c r="M400" s="75">
        <f t="shared" ref="M400:Y400" si="346">(L400+78.58)</f>
        <v>942.99560000000008</v>
      </c>
      <c r="N400" s="75">
        <f t="shared" si="346"/>
        <v>1021.5756000000001</v>
      </c>
      <c r="O400" s="75">
        <f t="shared" si="346"/>
        <v>1100.1556</v>
      </c>
      <c r="P400" s="75">
        <f t="shared" si="346"/>
        <v>1178.7356</v>
      </c>
      <c r="Q400" s="75">
        <f t="shared" si="346"/>
        <v>1257.3155999999999</v>
      </c>
      <c r="R400" s="75">
        <f t="shared" si="346"/>
        <v>1335.8955999999998</v>
      </c>
      <c r="S400" s="75">
        <f t="shared" si="346"/>
        <v>1414.4755999999998</v>
      </c>
      <c r="T400" s="75">
        <f t="shared" si="346"/>
        <v>1493.0555999999997</v>
      </c>
      <c r="U400" s="75">
        <f t="shared" si="346"/>
        <v>1571.6355999999996</v>
      </c>
      <c r="V400" s="75">
        <f t="shared" si="346"/>
        <v>1650.2155999999995</v>
      </c>
      <c r="W400" s="75">
        <f t="shared" si="346"/>
        <v>1728.7955999999995</v>
      </c>
      <c r="X400" s="75">
        <f t="shared" si="346"/>
        <v>1807.3755999999994</v>
      </c>
      <c r="Y400" s="75">
        <f t="shared" si="346"/>
        <v>1885.9555999999993</v>
      </c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  <c r="AJ400" s="75"/>
      <c r="AK400" s="75"/>
      <c r="AL400" s="75"/>
      <c r="AM400" s="75"/>
    </row>
    <row r="401" spans="1:70" s="96" customFormat="1" ht="15.95" customHeight="1" outlineLevel="1" x14ac:dyDescent="0.3">
      <c r="A401" s="32"/>
      <c r="B401" s="206" t="s">
        <v>802</v>
      </c>
      <c r="C401" s="109"/>
      <c r="D401" s="290"/>
      <c r="E401" s="291"/>
      <c r="F401" s="287"/>
      <c r="G401" s="287"/>
      <c r="H401" s="131">
        <f>SUBTOTAL(9,H389:H400)</f>
        <v>86.435000000000002</v>
      </c>
      <c r="I401" s="54"/>
      <c r="J401" s="68"/>
      <c r="K401" s="238"/>
      <c r="L401" s="68"/>
      <c r="M401" s="68"/>
      <c r="N401" s="1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</row>
    <row r="402" spans="1:70" s="2" customFormat="1" ht="15.95" customHeight="1" outlineLevel="1" x14ac:dyDescent="0.3">
      <c r="A402" s="32"/>
      <c r="B402" s="51"/>
      <c r="C402" s="109"/>
      <c r="D402" s="290"/>
      <c r="E402" s="291"/>
      <c r="F402" s="287"/>
      <c r="G402" s="287"/>
      <c r="H402" s="131"/>
      <c r="I402" s="54"/>
      <c r="J402" s="68"/>
      <c r="K402" s="238"/>
      <c r="L402" s="68"/>
      <c r="M402" s="68"/>
      <c r="N402" s="1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</row>
    <row r="403" spans="1:70" s="2" customFormat="1" ht="15.95" customHeight="1" outlineLevel="1" x14ac:dyDescent="0.3">
      <c r="A403" s="32"/>
      <c r="B403" s="51"/>
      <c r="C403" s="109"/>
      <c r="D403" s="290"/>
      <c r="E403" s="291"/>
      <c r="F403" s="287"/>
      <c r="G403" s="287"/>
      <c r="H403" s="290"/>
      <c r="I403" s="54"/>
      <c r="J403" s="68"/>
      <c r="K403" s="238"/>
      <c r="L403" s="68"/>
      <c r="M403" s="68"/>
      <c r="N403" s="1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</row>
    <row r="404" spans="1:70" ht="15.95" customHeight="1" outlineLevel="1" x14ac:dyDescent="0.3">
      <c r="A404" s="32"/>
      <c r="B404" s="287"/>
      <c r="C404" s="109"/>
      <c r="D404" s="290"/>
      <c r="E404" s="291"/>
      <c r="F404" s="287"/>
      <c r="G404" s="287"/>
      <c r="H404" s="290"/>
      <c r="I404" s="54"/>
      <c r="J404" s="68"/>
      <c r="K404" s="238"/>
    </row>
    <row r="405" spans="1:70" ht="15.95" customHeight="1" outlineLevel="2" x14ac:dyDescent="0.3">
      <c r="A405" s="290">
        <v>1</v>
      </c>
      <c r="B405" s="287" t="s">
        <v>65</v>
      </c>
      <c r="C405" s="46" t="s">
        <v>325</v>
      </c>
      <c r="D405" s="32" t="s">
        <v>10</v>
      </c>
      <c r="E405" s="44" t="s">
        <v>11</v>
      </c>
      <c r="F405" s="42" t="s">
        <v>11</v>
      </c>
      <c r="G405" s="43" t="s">
        <v>30</v>
      </c>
      <c r="H405" s="46">
        <v>1.028</v>
      </c>
      <c r="I405" s="62">
        <v>1.2</v>
      </c>
      <c r="J405" s="69">
        <v>39</v>
      </c>
      <c r="K405" s="238">
        <f t="shared" si="334"/>
        <v>48.110399999999998</v>
      </c>
      <c r="L405" s="69">
        <f>(K405+4.81)</f>
        <v>52.920400000000001</v>
      </c>
      <c r="M405" s="69">
        <f t="shared" ref="M405:U405" si="347">(L405+4.81)</f>
        <v>57.730400000000003</v>
      </c>
      <c r="N405" s="69">
        <f t="shared" si="347"/>
        <v>62.540400000000005</v>
      </c>
      <c r="O405" s="69">
        <f t="shared" si="347"/>
        <v>67.350400000000008</v>
      </c>
      <c r="P405" s="69">
        <f t="shared" si="347"/>
        <v>72.16040000000001</v>
      </c>
      <c r="Q405" s="69">
        <f t="shared" si="347"/>
        <v>76.970400000000012</v>
      </c>
      <c r="R405" s="69">
        <f t="shared" si="347"/>
        <v>81.780400000000014</v>
      </c>
      <c r="S405" s="69">
        <f t="shared" si="347"/>
        <v>86.590400000000017</v>
      </c>
      <c r="T405" s="69">
        <f t="shared" si="347"/>
        <v>91.400400000000019</v>
      </c>
      <c r="U405" s="69">
        <f t="shared" si="347"/>
        <v>96.210400000000021</v>
      </c>
      <c r="V405" s="69">
        <f>(U405+4.81)</f>
        <v>101.02040000000002</v>
      </c>
      <c r="W405" s="69">
        <f>(V405+4.81)</f>
        <v>105.83040000000003</v>
      </c>
      <c r="X405" s="69">
        <f>(W405+4.81)</f>
        <v>110.64040000000003</v>
      </c>
      <c r="Y405" s="69">
        <f>(X405+4.81)</f>
        <v>115.45040000000003</v>
      </c>
    </row>
    <row r="406" spans="1:70" s="4" customFormat="1" ht="15.95" customHeight="1" outlineLevel="2" x14ac:dyDescent="0.3">
      <c r="A406" s="290">
        <v>2</v>
      </c>
      <c r="B406" s="287" t="s">
        <v>65</v>
      </c>
      <c r="C406" s="112" t="s">
        <v>201</v>
      </c>
      <c r="D406" s="32" t="s">
        <v>10</v>
      </c>
      <c r="E406" s="33" t="s">
        <v>11</v>
      </c>
      <c r="F406" s="42" t="s">
        <v>11</v>
      </c>
      <c r="G406" s="43" t="s">
        <v>30</v>
      </c>
      <c r="H406" s="119">
        <v>14.760999999999999</v>
      </c>
      <c r="I406" s="55">
        <v>1.2</v>
      </c>
      <c r="J406" s="69">
        <v>39</v>
      </c>
      <c r="K406" s="238">
        <f t="shared" si="334"/>
        <v>690.81479999999988</v>
      </c>
      <c r="L406" s="69">
        <f>(K406+69.08)</f>
        <v>759.89479999999992</v>
      </c>
      <c r="M406" s="69">
        <f t="shared" ref="M406:U406" si="348">(L406+69.08)</f>
        <v>828.97479999999996</v>
      </c>
      <c r="N406" s="69">
        <f t="shared" si="348"/>
        <v>898.0548</v>
      </c>
      <c r="O406" s="69">
        <f t="shared" si="348"/>
        <v>967.13480000000004</v>
      </c>
      <c r="P406" s="69">
        <f t="shared" si="348"/>
        <v>1036.2148</v>
      </c>
      <c r="Q406" s="69">
        <f t="shared" si="348"/>
        <v>1105.2947999999999</v>
      </c>
      <c r="R406" s="69">
        <f t="shared" si="348"/>
        <v>1174.3747999999998</v>
      </c>
      <c r="S406" s="69">
        <f t="shared" si="348"/>
        <v>1243.4547999999998</v>
      </c>
      <c r="T406" s="69">
        <f t="shared" si="348"/>
        <v>1312.5347999999997</v>
      </c>
      <c r="U406" s="69">
        <f t="shared" si="348"/>
        <v>1381.6147999999996</v>
      </c>
      <c r="V406" s="69">
        <f>(U406+69.08)</f>
        <v>1450.6947999999995</v>
      </c>
      <c r="W406" s="69">
        <f>(V406+69.08)</f>
        <v>1519.7747999999995</v>
      </c>
      <c r="X406" s="69">
        <f>(W406+69.08)</f>
        <v>1588.8547999999994</v>
      </c>
      <c r="Y406" s="69"/>
      <c r="Z406" s="69"/>
      <c r="AA406" s="69"/>
      <c r="AB406" s="69"/>
      <c r="AC406" s="69"/>
      <c r="AD406" s="69"/>
      <c r="AE406" s="69"/>
      <c r="AF406" s="69"/>
      <c r="AG406" s="9"/>
      <c r="AH406" s="9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</row>
    <row r="407" spans="1:70" ht="15.95" customHeight="1" outlineLevel="2" x14ac:dyDescent="0.3">
      <c r="A407" s="290">
        <v>3</v>
      </c>
      <c r="B407" s="287" t="s">
        <v>65</v>
      </c>
      <c r="C407" s="112" t="s">
        <v>202</v>
      </c>
      <c r="D407" s="32" t="s">
        <v>10</v>
      </c>
      <c r="E407" s="33" t="s">
        <v>11</v>
      </c>
      <c r="F407" s="42" t="s">
        <v>11</v>
      </c>
      <c r="G407" s="43" t="s">
        <v>30</v>
      </c>
      <c r="H407" s="119">
        <v>4.0430000000000001</v>
      </c>
      <c r="I407" s="62">
        <v>1.2</v>
      </c>
      <c r="J407" s="69">
        <v>39</v>
      </c>
      <c r="K407" s="238">
        <f t="shared" si="334"/>
        <v>189.2124</v>
      </c>
      <c r="L407" s="69">
        <f>(K407+18.92)</f>
        <v>208.13240000000002</v>
      </c>
      <c r="M407" s="69">
        <f t="shared" ref="M407:U407" si="349">(L407+18.92)</f>
        <v>227.05240000000003</v>
      </c>
      <c r="N407" s="69">
        <f t="shared" si="349"/>
        <v>245.97240000000005</v>
      </c>
      <c r="O407" s="69">
        <f t="shared" si="349"/>
        <v>264.89240000000007</v>
      </c>
      <c r="P407" s="69">
        <f t="shared" si="349"/>
        <v>283.81240000000008</v>
      </c>
      <c r="Q407" s="69">
        <f t="shared" si="349"/>
        <v>302.7324000000001</v>
      </c>
      <c r="R407" s="69">
        <f t="shared" si="349"/>
        <v>321.65240000000011</v>
      </c>
      <c r="S407" s="69">
        <f t="shared" si="349"/>
        <v>340.57240000000013</v>
      </c>
      <c r="T407" s="69">
        <f t="shared" si="349"/>
        <v>359.49240000000015</v>
      </c>
      <c r="U407" s="69">
        <f t="shared" si="349"/>
        <v>378.41240000000016</v>
      </c>
      <c r="V407" s="69">
        <f>(U407+18.92)</f>
        <v>397.33240000000018</v>
      </c>
      <c r="W407" s="69">
        <f>(V407+18.92)</f>
        <v>416.25240000000019</v>
      </c>
      <c r="X407" s="69">
        <f>(W407+18.92)</f>
        <v>435.17240000000021</v>
      </c>
      <c r="Y407" s="69">
        <f>(X407+18.92)</f>
        <v>454.09240000000023</v>
      </c>
    </row>
    <row r="408" spans="1:70" s="2" customFormat="1" ht="15.95" customHeight="1" outlineLevel="2" x14ac:dyDescent="0.3">
      <c r="A408" s="290">
        <v>4</v>
      </c>
      <c r="B408" s="287" t="s">
        <v>65</v>
      </c>
      <c r="C408" s="46" t="s">
        <v>326</v>
      </c>
      <c r="D408" s="32" t="s">
        <v>10</v>
      </c>
      <c r="E408" s="44" t="s">
        <v>11</v>
      </c>
      <c r="F408" s="42" t="s">
        <v>11</v>
      </c>
      <c r="G408" s="43" t="s">
        <v>30</v>
      </c>
      <c r="H408" s="46">
        <v>1.629</v>
      </c>
      <c r="I408" s="62">
        <v>1.2</v>
      </c>
      <c r="J408" s="69">
        <v>39</v>
      </c>
      <c r="K408" s="238">
        <f t="shared" si="334"/>
        <v>76.237200000000001</v>
      </c>
      <c r="L408" s="69">
        <f>(K408+7.62)</f>
        <v>83.857200000000006</v>
      </c>
      <c r="M408" s="69">
        <f t="shared" ref="M408:U408" si="350">(L408+7.62)</f>
        <v>91.477200000000011</v>
      </c>
      <c r="N408" s="69">
        <f t="shared" si="350"/>
        <v>99.097200000000015</v>
      </c>
      <c r="O408" s="69">
        <f t="shared" si="350"/>
        <v>106.71720000000002</v>
      </c>
      <c r="P408" s="69">
        <f t="shared" si="350"/>
        <v>114.33720000000002</v>
      </c>
      <c r="Q408" s="69">
        <f t="shared" si="350"/>
        <v>121.95720000000003</v>
      </c>
      <c r="R408" s="69">
        <f t="shared" si="350"/>
        <v>129.57720000000003</v>
      </c>
      <c r="S408" s="69">
        <f t="shared" si="350"/>
        <v>137.19720000000004</v>
      </c>
      <c r="T408" s="69">
        <f t="shared" si="350"/>
        <v>144.81720000000004</v>
      </c>
      <c r="U408" s="69">
        <f t="shared" si="350"/>
        <v>152.43720000000005</v>
      </c>
      <c r="V408" s="69">
        <f>(U408+7.62)</f>
        <v>160.05720000000005</v>
      </c>
      <c r="W408" s="69">
        <f>(V408+7.62)</f>
        <v>167.67720000000006</v>
      </c>
      <c r="X408" s="69"/>
      <c r="Y408" s="69"/>
      <c r="Z408" s="9"/>
      <c r="AA408" s="9"/>
      <c r="AB408" s="9"/>
      <c r="AC408" s="9"/>
      <c r="AD408" s="9"/>
      <c r="AE408" s="9"/>
      <c r="AF408" s="9"/>
      <c r="AG408" s="9"/>
      <c r="AH408" s="9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</row>
    <row r="409" spans="1:70" s="4" customFormat="1" ht="15.95" customHeight="1" outlineLevel="2" x14ac:dyDescent="0.3">
      <c r="A409" s="290">
        <v>5</v>
      </c>
      <c r="B409" s="287" t="s">
        <v>65</v>
      </c>
      <c r="C409" s="46" t="s">
        <v>327</v>
      </c>
      <c r="D409" s="32" t="s">
        <v>10</v>
      </c>
      <c r="E409" s="44" t="s">
        <v>11</v>
      </c>
      <c r="F409" s="42" t="s">
        <v>11</v>
      </c>
      <c r="G409" s="43" t="s">
        <v>30</v>
      </c>
      <c r="H409" s="46">
        <v>1.1870000000000001</v>
      </c>
      <c r="I409" s="62">
        <v>1.2</v>
      </c>
      <c r="J409" s="69">
        <v>39</v>
      </c>
      <c r="K409" s="238">
        <f t="shared" si="334"/>
        <v>55.551600000000008</v>
      </c>
      <c r="L409" s="69">
        <f>(K409+5.56)</f>
        <v>61.11160000000001</v>
      </c>
      <c r="M409" s="69">
        <f t="shared" ref="M409:U409" si="351">(L409+5.56)</f>
        <v>66.671600000000012</v>
      </c>
      <c r="N409" s="69">
        <f t="shared" si="351"/>
        <v>72.231600000000014</v>
      </c>
      <c r="O409" s="69">
        <f t="shared" si="351"/>
        <v>77.791600000000017</v>
      </c>
      <c r="P409" s="69">
        <f t="shared" si="351"/>
        <v>83.351600000000019</v>
      </c>
      <c r="Q409" s="69">
        <f t="shared" si="351"/>
        <v>88.911600000000021</v>
      </c>
      <c r="R409" s="69">
        <f t="shared" si="351"/>
        <v>94.471600000000024</v>
      </c>
      <c r="S409" s="69">
        <f t="shared" si="351"/>
        <v>100.03160000000003</v>
      </c>
      <c r="T409" s="69">
        <f t="shared" si="351"/>
        <v>105.59160000000003</v>
      </c>
      <c r="U409" s="69">
        <f t="shared" si="351"/>
        <v>111.15160000000003</v>
      </c>
      <c r="V409" s="69">
        <f>(U409+5.56)</f>
        <v>116.71160000000003</v>
      </c>
      <c r="W409" s="69"/>
      <c r="X409" s="69"/>
      <c r="Y409" s="69"/>
      <c r="Z409" s="9"/>
      <c r="AA409" s="9"/>
      <c r="AB409" s="9"/>
      <c r="AC409" s="9"/>
      <c r="AD409" s="9"/>
      <c r="AE409" s="9"/>
      <c r="AF409" s="9"/>
      <c r="AG409" s="9"/>
      <c r="AH409" s="9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</row>
    <row r="410" spans="1:70" s="15" customFormat="1" ht="15.95" customHeight="1" outlineLevel="2" x14ac:dyDescent="0.3">
      <c r="A410" s="290">
        <v>6</v>
      </c>
      <c r="B410" s="287" t="s">
        <v>65</v>
      </c>
      <c r="C410" s="46" t="s">
        <v>328</v>
      </c>
      <c r="D410" s="32" t="s">
        <v>10</v>
      </c>
      <c r="E410" s="44" t="s">
        <v>11</v>
      </c>
      <c r="F410" s="42" t="s">
        <v>11</v>
      </c>
      <c r="G410" s="45" t="s">
        <v>30</v>
      </c>
      <c r="H410" s="46">
        <v>3.8559999999999999</v>
      </c>
      <c r="I410" s="62">
        <v>1.2</v>
      </c>
      <c r="J410" s="69">
        <v>39</v>
      </c>
      <c r="K410" s="238">
        <f t="shared" si="334"/>
        <v>180.46079999999998</v>
      </c>
      <c r="L410" s="69">
        <f>(K410+18.05)</f>
        <v>198.51079999999999</v>
      </c>
      <c r="M410" s="69">
        <f t="shared" ref="M410:U410" si="352">(L410+18.05)</f>
        <v>216.5608</v>
      </c>
      <c r="N410" s="69">
        <f t="shared" si="352"/>
        <v>234.61080000000001</v>
      </c>
      <c r="O410" s="69">
        <f t="shared" si="352"/>
        <v>252.66080000000002</v>
      </c>
      <c r="P410" s="69">
        <f t="shared" si="352"/>
        <v>270.71080000000001</v>
      </c>
      <c r="Q410" s="69">
        <f t="shared" si="352"/>
        <v>288.76080000000002</v>
      </c>
      <c r="R410" s="69">
        <f t="shared" si="352"/>
        <v>306.81080000000003</v>
      </c>
      <c r="S410" s="69">
        <f t="shared" si="352"/>
        <v>324.86080000000004</v>
      </c>
      <c r="T410" s="69">
        <f t="shared" si="352"/>
        <v>342.91080000000005</v>
      </c>
      <c r="U410" s="69">
        <f t="shared" si="352"/>
        <v>360.96080000000006</v>
      </c>
      <c r="V410" s="69">
        <f>(U410+18.05)</f>
        <v>379.01080000000007</v>
      </c>
      <c r="W410" s="69">
        <f>(V410+18.05)</f>
        <v>397.06080000000009</v>
      </c>
      <c r="X410" s="69"/>
      <c r="Y410" s="69"/>
      <c r="Z410" s="9"/>
      <c r="AA410" s="9"/>
      <c r="AB410" s="9"/>
      <c r="AC410" s="9"/>
      <c r="AD410" s="9"/>
      <c r="AE410" s="9"/>
      <c r="AF410" s="9"/>
      <c r="AG410" s="9"/>
      <c r="AH410" s="9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</row>
    <row r="411" spans="1:70" s="15" customFormat="1" ht="15.95" customHeight="1" outlineLevel="2" x14ac:dyDescent="0.3">
      <c r="A411" s="290">
        <v>7</v>
      </c>
      <c r="B411" s="287" t="s">
        <v>65</v>
      </c>
      <c r="C411" s="46" t="s">
        <v>329</v>
      </c>
      <c r="D411" s="32" t="s">
        <v>10</v>
      </c>
      <c r="E411" s="44" t="s">
        <v>11</v>
      </c>
      <c r="F411" s="42" t="s">
        <v>11</v>
      </c>
      <c r="G411" s="45" t="s">
        <v>30</v>
      </c>
      <c r="H411" s="46">
        <v>3.89</v>
      </c>
      <c r="I411" s="62">
        <v>1.2</v>
      </c>
      <c r="J411" s="69">
        <v>39</v>
      </c>
      <c r="K411" s="238">
        <f t="shared" si="334"/>
        <v>182.05199999999999</v>
      </c>
      <c r="L411" s="69">
        <f>(K411+18.21)</f>
        <v>200.262</v>
      </c>
      <c r="M411" s="69">
        <f t="shared" ref="M411:U411" si="353">(L411+18.21)</f>
        <v>218.47200000000001</v>
      </c>
      <c r="N411" s="69">
        <f t="shared" si="353"/>
        <v>236.68200000000002</v>
      </c>
      <c r="O411" s="69">
        <f t="shared" si="353"/>
        <v>254.89200000000002</v>
      </c>
      <c r="P411" s="69">
        <f t="shared" si="353"/>
        <v>273.10200000000003</v>
      </c>
      <c r="Q411" s="69">
        <f t="shared" si="353"/>
        <v>291.31200000000001</v>
      </c>
      <c r="R411" s="69">
        <f t="shared" si="353"/>
        <v>309.52199999999999</v>
      </c>
      <c r="S411" s="69">
        <f t="shared" si="353"/>
        <v>327.73199999999997</v>
      </c>
      <c r="T411" s="69">
        <f t="shared" si="353"/>
        <v>345.94199999999995</v>
      </c>
      <c r="U411" s="69">
        <f t="shared" si="353"/>
        <v>364.15199999999993</v>
      </c>
      <c r="V411" s="69">
        <f>(U411+18.21)</f>
        <v>382.36199999999991</v>
      </c>
      <c r="W411" s="69"/>
      <c r="X411" s="69"/>
      <c r="Y411" s="69"/>
      <c r="Z411" s="9"/>
      <c r="AA411" s="9"/>
      <c r="AB411" s="9"/>
      <c r="AC411" s="9"/>
      <c r="AD411" s="9"/>
      <c r="AE411" s="9"/>
      <c r="AF411" s="9"/>
      <c r="AG411" s="9"/>
      <c r="AH411" s="9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</row>
    <row r="412" spans="1:70" s="15" customFormat="1" ht="15.95" customHeight="1" outlineLevel="2" x14ac:dyDescent="0.3">
      <c r="A412" s="290">
        <v>8</v>
      </c>
      <c r="B412" s="287" t="s">
        <v>65</v>
      </c>
      <c r="C412" s="46" t="s">
        <v>436</v>
      </c>
      <c r="D412" s="32" t="s">
        <v>10</v>
      </c>
      <c r="E412" s="44" t="s">
        <v>11</v>
      </c>
      <c r="F412" s="42" t="s">
        <v>11</v>
      </c>
      <c r="G412" s="45" t="s">
        <v>30</v>
      </c>
      <c r="H412" s="46">
        <v>0.65500000000000003</v>
      </c>
      <c r="I412" s="62">
        <v>1</v>
      </c>
      <c r="J412" s="69">
        <v>39</v>
      </c>
      <c r="K412" s="238">
        <f t="shared" si="334"/>
        <v>25.545000000000002</v>
      </c>
      <c r="L412" s="69">
        <f>(K412+2.56)</f>
        <v>28.105</v>
      </c>
      <c r="M412" s="69">
        <f t="shared" ref="M412:U412" si="354">(L412+2.56)</f>
        <v>30.664999999999999</v>
      </c>
      <c r="N412" s="69">
        <f t="shared" si="354"/>
        <v>33.225000000000001</v>
      </c>
      <c r="O412" s="69">
        <f t="shared" si="354"/>
        <v>35.785000000000004</v>
      </c>
      <c r="P412" s="69">
        <f t="shared" si="354"/>
        <v>38.345000000000006</v>
      </c>
      <c r="Q412" s="69">
        <f t="shared" si="354"/>
        <v>40.905000000000008</v>
      </c>
      <c r="R412" s="69">
        <f t="shared" si="354"/>
        <v>43.465000000000011</v>
      </c>
      <c r="S412" s="69">
        <f t="shared" si="354"/>
        <v>46.025000000000013</v>
      </c>
      <c r="T412" s="69">
        <f t="shared" si="354"/>
        <v>48.585000000000015</v>
      </c>
      <c r="U412" s="69">
        <f t="shared" si="354"/>
        <v>51.145000000000017</v>
      </c>
      <c r="V412" s="69">
        <f>(U412+2.56)</f>
        <v>53.70500000000002</v>
      </c>
      <c r="W412" s="69">
        <f>(V412+2.56)</f>
        <v>56.265000000000022</v>
      </c>
      <c r="X412" s="69">
        <f>(W412+2.56)</f>
        <v>58.825000000000024</v>
      </c>
      <c r="Y412" s="69">
        <f>(X412+2.56)</f>
        <v>61.385000000000026</v>
      </c>
      <c r="Z412" s="9"/>
      <c r="AA412" s="9"/>
      <c r="AB412" s="9"/>
      <c r="AC412" s="9"/>
      <c r="AD412" s="9"/>
      <c r="AE412" s="9"/>
      <c r="AF412" s="9"/>
      <c r="AG412" s="9"/>
      <c r="AH412" s="9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</row>
    <row r="413" spans="1:70" s="15" customFormat="1" ht="15.95" customHeight="1" outlineLevel="2" x14ac:dyDescent="0.3">
      <c r="A413" s="290">
        <v>9</v>
      </c>
      <c r="B413" s="287" t="s">
        <v>65</v>
      </c>
      <c r="C413" s="46" t="s">
        <v>330</v>
      </c>
      <c r="D413" s="32" t="s">
        <v>10</v>
      </c>
      <c r="E413" s="44" t="s">
        <v>11</v>
      </c>
      <c r="F413" s="42" t="s">
        <v>11</v>
      </c>
      <c r="G413" s="45" t="s">
        <v>30</v>
      </c>
      <c r="H413" s="46">
        <v>1.3260000000000001</v>
      </c>
      <c r="I413" s="62">
        <v>1.2</v>
      </c>
      <c r="J413" s="69">
        <v>39</v>
      </c>
      <c r="K413" s="238">
        <f t="shared" si="334"/>
        <v>62.056799999999996</v>
      </c>
      <c r="L413" s="69">
        <f>(K413+6.21)</f>
        <v>68.266799999999989</v>
      </c>
      <c r="M413" s="69">
        <f t="shared" ref="M413:U413" si="355">(L413+6.21)</f>
        <v>74.476799999999983</v>
      </c>
      <c r="N413" s="69">
        <f t="shared" si="355"/>
        <v>80.686799999999977</v>
      </c>
      <c r="O413" s="69">
        <f t="shared" si="355"/>
        <v>86.896799999999971</v>
      </c>
      <c r="P413" s="69">
        <f t="shared" si="355"/>
        <v>93.106799999999964</v>
      </c>
      <c r="Q413" s="69">
        <f t="shared" si="355"/>
        <v>99.316799999999958</v>
      </c>
      <c r="R413" s="69">
        <f t="shared" si="355"/>
        <v>105.52679999999995</v>
      </c>
      <c r="S413" s="69">
        <f t="shared" si="355"/>
        <v>111.73679999999995</v>
      </c>
      <c r="T413" s="69">
        <f t="shared" si="355"/>
        <v>117.94679999999994</v>
      </c>
      <c r="U413" s="69">
        <f t="shared" si="355"/>
        <v>124.15679999999993</v>
      </c>
      <c r="V413" s="69">
        <f>(U413+6.21)</f>
        <v>130.36679999999993</v>
      </c>
      <c r="W413" s="69">
        <f>(V413+6.21)</f>
        <v>136.57679999999993</v>
      </c>
      <c r="X413" s="69">
        <f>(W413+6.21)</f>
        <v>142.78679999999994</v>
      </c>
      <c r="Y413" s="69"/>
      <c r="Z413" s="9"/>
      <c r="AA413" s="9"/>
      <c r="AB413" s="9"/>
      <c r="AC413" s="9"/>
      <c r="AD413" s="9"/>
      <c r="AE413" s="9"/>
      <c r="AF413" s="9"/>
      <c r="AG413" s="9"/>
      <c r="AH413" s="9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</row>
    <row r="414" spans="1:70" s="15" customFormat="1" ht="15.95" customHeight="1" outlineLevel="2" x14ac:dyDescent="0.3">
      <c r="A414" s="290">
        <v>10</v>
      </c>
      <c r="B414" s="287" t="s">
        <v>65</v>
      </c>
      <c r="C414" s="46" t="s">
        <v>331</v>
      </c>
      <c r="D414" s="32" t="s">
        <v>10</v>
      </c>
      <c r="E414" s="44" t="s">
        <v>11</v>
      </c>
      <c r="F414" s="42" t="s">
        <v>11</v>
      </c>
      <c r="G414" s="45" t="s">
        <v>30</v>
      </c>
      <c r="H414" s="46">
        <v>1.248</v>
      </c>
      <c r="I414" s="62">
        <v>1.2</v>
      </c>
      <c r="J414" s="69">
        <v>39</v>
      </c>
      <c r="K414" s="238">
        <f t="shared" si="334"/>
        <v>58.406400000000005</v>
      </c>
      <c r="L414" s="69">
        <f>(K414+5.84)</f>
        <v>64.246400000000008</v>
      </c>
      <c r="M414" s="69">
        <f t="shared" ref="M414:U414" si="356">(L414+5.84)</f>
        <v>70.086400000000012</v>
      </c>
      <c r="N414" s="69">
        <f t="shared" si="356"/>
        <v>75.926400000000015</v>
      </c>
      <c r="O414" s="69">
        <f t="shared" si="356"/>
        <v>81.766400000000019</v>
      </c>
      <c r="P414" s="69">
        <f t="shared" si="356"/>
        <v>87.606400000000022</v>
      </c>
      <c r="Q414" s="69">
        <f t="shared" si="356"/>
        <v>93.446400000000025</v>
      </c>
      <c r="R414" s="69">
        <f t="shared" si="356"/>
        <v>99.286400000000029</v>
      </c>
      <c r="S414" s="69">
        <f t="shared" si="356"/>
        <v>105.12640000000003</v>
      </c>
      <c r="T414" s="69">
        <f t="shared" si="356"/>
        <v>110.96640000000004</v>
      </c>
      <c r="U414" s="69">
        <f t="shared" si="356"/>
        <v>116.80640000000004</v>
      </c>
      <c r="V414" s="69">
        <f>(U414+5.84)</f>
        <v>122.64640000000004</v>
      </c>
      <c r="W414" s="69">
        <f>(V414+5.84)</f>
        <v>128.48640000000003</v>
      </c>
      <c r="X414" s="69"/>
      <c r="Y414" s="69"/>
      <c r="Z414" s="9"/>
      <c r="AA414" s="9"/>
      <c r="AB414" s="9"/>
      <c r="AC414" s="9"/>
      <c r="AD414" s="9"/>
      <c r="AE414" s="9"/>
      <c r="AF414" s="9"/>
      <c r="AG414" s="9"/>
      <c r="AH414" s="9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</row>
    <row r="415" spans="1:70" s="15" customFormat="1" ht="15.95" customHeight="1" outlineLevel="2" x14ac:dyDescent="0.3">
      <c r="A415" s="290">
        <v>11</v>
      </c>
      <c r="B415" s="287" t="s">
        <v>65</v>
      </c>
      <c r="C415" s="46" t="s">
        <v>332</v>
      </c>
      <c r="D415" s="32" t="s">
        <v>10</v>
      </c>
      <c r="E415" s="44" t="s">
        <v>11</v>
      </c>
      <c r="F415" s="42" t="s">
        <v>11</v>
      </c>
      <c r="G415" s="45" t="s">
        <v>30</v>
      </c>
      <c r="H415" s="46">
        <v>1.141</v>
      </c>
      <c r="I415" s="62">
        <v>1.2</v>
      </c>
      <c r="J415" s="69">
        <v>39</v>
      </c>
      <c r="K415" s="238">
        <f t="shared" si="334"/>
        <v>53.398800000000001</v>
      </c>
      <c r="L415" s="69">
        <f>(K415+5.34)</f>
        <v>58.738799999999998</v>
      </c>
      <c r="M415" s="69">
        <f t="shared" ref="M415:U415" si="357">(L415+5.34)</f>
        <v>64.078800000000001</v>
      </c>
      <c r="N415" s="69">
        <f t="shared" si="357"/>
        <v>69.418800000000005</v>
      </c>
      <c r="O415" s="69">
        <f t="shared" si="357"/>
        <v>74.758800000000008</v>
      </c>
      <c r="P415" s="69">
        <f t="shared" si="357"/>
        <v>80.098800000000011</v>
      </c>
      <c r="Q415" s="69">
        <f t="shared" si="357"/>
        <v>85.438800000000015</v>
      </c>
      <c r="R415" s="69">
        <f t="shared" si="357"/>
        <v>90.778800000000018</v>
      </c>
      <c r="S415" s="69">
        <f t="shared" si="357"/>
        <v>96.118800000000022</v>
      </c>
      <c r="T415" s="69">
        <f t="shared" si="357"/>
        <v>101.45880000000002</v>
      </c>
      <c r="U415" s="69">
        <f t="shared" si="357"/>
        <v>106.79880000000003</v>
      </c>
      <c r="V415" s="69">
        <f>(U415+5.34)</f>
        <v>112.13880000000003</v>
      </c>
      <c r="W415" s="69">
        <f>(V415+5.34)</f>
        <v>117.47880000000004</v>
      </c>
      <c r="X415" s="69">
        <f>(W415+5.34)</f>
        <v>122.81880000000004</v>
      </c>
      <c r="Y415" s="69"/>
      <c r="Z415" s="9"/>
      <c r="AA415" s="9"/>
      <c r="AB415" s="9"/>
      <c r="AC415" s="9"/>
      <c r="AD415" s="9"/>
      <c r="AE415" s="9"/>
      <c r="AF415" s="9"/>
      <c r="AG415" s="9"/>
      <c r="AH415" s="9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</row>
    <row r="416" spans="1:70" s="15" customFormat="1" ht="15.95" customHeight="1" outlineLevel="2" x14ac:dyDescent="0.3">
      <c r="A416" s="290">
        <v>12</v>
      </c>
      <c r="B416" s="287" t="s">
        <v>65</v>
      </c>
      <c r="C416" s="46" t="s">
        <v>333</v>
      </c>
      <c r="D416" s="32" t="s">
        <v>10</v>
      </c>
      <c r="E416" s="44" t="s">
        <v>11</v>
      </c>
      <c r="F416" s="42" t="s">
        <v>11</v>
      </c>
      <c r="G416" s="45" t="s">
        <v>30</v>
      </c>
      <c r="H416" s="46">
        <v>1.3740000000000001</v>
      </c>
      <c r="I416" s="62">
        <v>1.2</v>
      </c>
      <c r="J416" s="69">
        <v>39</v>
      </c>
      <c r="K416" s="238">
        <f t="shared" si="334"/>
        <v>64.303200000000004</v>
      </c>
      <c r="L416" s="69">
        <f>(K416+6.43)</f>
        <v>70.733200000000011</v>
      </c>
      <c r="M416" s="69">
        <f t="shared" ref="M416:U416" si="358">(L416+6.43)</f>
        <v>77.163200000000018</v>
      </c>
      <c r="N416" s="69">
        <f t="shared" si="358"/>
        <v>83.593200000000024</v>
      </c>
      <c r="O416" s="69">
        <f t="shared" si="358"/>
        <v>90.023200000000031</v>
      </c>
      <c r="P416" s="69">
        <f t="shared" si="358"/>
        <v>96.453200000000038</v>
      </c>
      <c r="Q416" s="69">
        <f t="shared" si="358"/>
        <v>102.88320000000004</v>
      </c>
      <c r="R416" s="69">
        <f t="shared" si="358"/>
        <v>109.31320000000005</v>
      </c>
      <c r="S416" s="69">
        <f t="shared" si="358"/>
        <v>115.74320000000006</v>
      </c>
      <c r="T416" s="69">
        <f t="shared" si="358"/>
        <v>122.17320000000007</v>
      </c>
      <c r="U416" s="69">
        <f t="shared" si="358"/>
        <v>128.60320000000007</v>
      </c>
      <c r="V416" s="69">
        <f>(U416+6.43)</f>
        <v>135.03320000000008</v>
      </c>
      <c r="W416" s="69">
        <f>(V416+6.43)</f>
        <v>141.46320000000009</v>
      </c>
      <c r="X416" s="69"/>
      <c r="Y416" s="69"/>
      <c r="Z416" s="9"/>
      <c r="AA416" s="9"/>
      <c r="AB416" s="9"/>
      <c r="AC416" s="9"/>
      <c r="AD416" s="9"/>
      <c r="AE416" s="9"/>
      <c r="AF416" s="9"/>
      <c r="AG416" s="9"/>
      <c r="AH416" s="9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</row>
    <row r="417" spans="1:70" s="15" customFormat="1" ht="15.95" customHeight="1" outlineLevel="2" x14ac:dyDescent="0.3">
      <c r="A417" s="290">
        <v>13</v>
      </c>
      <c r="B417" s="287" t="s">
        <v>65</v>
      </c>
      <c r="C417" s="112" t="s">
        <v>203</v>
      </c>
      <c r="D417" s="32" t="s">
        <v>10</v>
      </c>
      <c r="E417" s="33" t="s">
        <v>11</v>
      </c>
      <c r="F417" s="42" t="s">
        <v>11</v>
      </c>
      <c r="G417" s="45" t="s">
        <v>30</v>
      </c>
      <c r="H417" s="119">
        <v>6.8129999999999997</v>
      </c>
      <c r="I417" s="62">
        <v>1.2</v>
      </c>
      <c r="J417" s="69">
        <v>39</v>
      </c>
      <c r="K417" s="238">
        <f t="shared" si="334"/>
        <v>318.84839999999997</v>
      </c>
      <c r="L417" s="69">
        <f>(K417+31.89)</f>
        <v>350.73839999999996</v>
      </c>
      <c r="M417" s="69">
        <f t="shared" ref="M417:U417" si="359">(L417+31.89)</f>
        <v>382.62839999999994</v>
      </c>
      <c r="N417" s="69">
        <f t="shared" si="359"/>
        <v>414.51839999999993</v>
      </c>
      <c r="O417" s="69">
        <f t="shared" si="359"/>
        <v>446.40839999999992</v>
      </c>
      <c r="P417" s="69">
        <f t="shared" si="359"/>
        <v>478.2983999999999</v>
      </c>
      <c r="Q417" s="69">
        <f t="shared" si="359"/>
        <v>510.18839999999989</v>
      </c>
      <c r="R417" s="69">
        <f t="shared" si="359"/>
        <v>542.07839999999987</v>
      </c>
      <c r="S417" s="69">
        <f t="shared" si="359"/>
        <v>573.96839999999986</v>
      </c>
      <c r="T417" s="69">
        <f t="shared" si="359"/>
        <v>605.85839999999985</v>
      </c>
      <c r="U417" s="69">
        <f t="shared" si="359"/>
        <v>637.74839999999983</v>
      </c>
      <c r="V417" s="69">
        <f>(U417+31.89)</f>
        <v>669.63839999999982</v>
      </c>
      <c r="W417" s="69">
        <f>(V417+31.89)</f>
        <v>701.52839999999981</v>
      </c>
      <c r="X417" s="69"/>
      <c r="Y417" s="69"/>
      <c r="Z417" s="9"/>
      <c r="AA417" s="9"/>
      <c r="AB417" s="9"/>
      <c r="AC417" s="9"/>
      <c r="AD417" s="9"/>
      <c r="AE417" s="9"/>
      <c r="AF417" s="9"/>
      <c r="AG417" s="9"/>
      <c r="AH417" s="9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</row>
    <row r="418" spans="1:70" s="15" customFormat="1" ht="15.95" customHeight="1" outlineLevel="2" x14ac:dyDescent="0.3">
      <c r="A418" s="290">
        <v>14</v>
      </c>
      <c r="B418" s="287" t="s">
        <v>65</v>
      </c>
      <c r="C418" s="46" t="s">
        <v>334</v>
      </c>
      <c r="D418" s="32" t="s">
        <v>10</v>
      </c>
      <c r="E418" s="44" t="s">
        <v>11</v>
      </c>
      <c r="F418" s="42" t="s">
        <v>11</v>
      </c>
      <c r="G418" s="45" t="s">
        <v>30</v>
      </c>
      <c r="H418" s="46">
        <v>1.1359999999999999</v>
      </c>
      <c r="I418" s="62">
        <v>1.2</v>
      </c>
      <c r="J418" s="69">
        <v>39</v>
      </c>
      <c r="K418" s="238">
        <f t="shared" si="334"/>
        <v>53.164799999999993</v>
      </c>
      <c r="L418" s="69">
        <f>(K418+5.32)</f>
        <v>58.484799999999993</v>
      </c>
      <c r="M418" s="69">
        <f t="shared" ref="M418:U418" si="360">(L418+5.32)</f>
        <v>63.804799999999993</v>
      </c>
      <c r="N418" s="69">
        <f t="shared" si="360"/>
        <v>69.124799999999993</v>
      </c>
      <c r="O418" s="69">
        <f t="shared" si="360"/>
        <v>74.444799999999987</v>
      </c>
      <c r="P418" s="69">
        <f t="shared" si="360"/>
        <v>79.76479999999998</v>
      </c>
      <c r="Q418" s="69">
        <f t="shared" si="360"/>
        <v>85.084799999999973</v>
      </c>
      <c r="R418" s="69">
        <f t="shared" si="360"/>
        <v>90.404799999999966</v>
      </c>
      <c r="S418" s="69">
        <f t="shared" si="360"/>
        <v>95.724799999999959</v>
      </c>
      <c r="T418" s="69">
        <f t="shared" si="360"/>
        <v>101.04479999999995</v>
      </c>
      <c r="U418" s="69">
        <f t="shared" si="360"/>
        <v>106.36479999999995</v>
      </c>
      <c r="V418" s="69">
        <f>(U418+5.32)</f>
        <v>111.68479999999994</v>
      </c>
      <c r="W418" s="69">
        <f>(V418+5.32)</f>
        <v>117.00479999999993</v>
      </c>
      <c r="X418" s="69"/>
      <c r="Y418" s="69"/>
      <c r="Z418" s="9"/>
      <c r="AA418" s="9"/>
      <c r="AB418" s="9"/>
      <c r="AC418" s="9"/>
      <c r="AD418" s="9"/>
      <c r="AE418" s="9"/>
      <c r="AF418" s="9"/>
      <c r="AG418" s="9"/>
      <c r="AH418" s="9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</row>
    <row r="419" spans="1:70" s="15" customFormat="1" ht="15.95" customHeight="1" outlineLevel="2" x14ac:dyDescent="0.3">
      <c r="A419" s="290">
        <v>15</v>
      </c>
      <c r="B419" s="287" t="s">
        <v>65</v>
      </c>
      <c r="C419" s="46" t="s">
        <v>335</v>
      </c>
      <c r="D419" s="32" t="s">
        <v>10</v>
      </c>
      <c r="E419" s="44" t="s">
        <v>11</v>
      </c>
      <c r="F419" s="42" t="s">
        <v>11</v>
      </c>
      <c r="G419" s="45" t="s">
        <v>30</v>
      </c>
      <c r="H419" s="46">
        <v>1.1890000000000001</v>
      </c>
      <c r="I419" s="62">
        <v>1.2</v>
      </c>
      <c r="J419" s="69">
        <v>39</v>
      </c>
      <c r="K419" s="238">
        <f t="shared" si="334"/>
        <v>55.645200000000003</v>
      </c>
      <c r="L419" s="69">
        <f>(K419+5.57)</f>
        <v>61.215200000000003</v>
      </c>
      <c r="M419" s="69">
        <f t="shared" ref="M419:U419" si="361">(L419+5.57)</f>
        <v>66.785200000000003</v>
      </c>
      <c r="N419" s="69">
        <f t="shared" si="361"/>
        <v>72.355199999999996</v>
      </c>
      <c r="O419" s="69">
        <f t="shared" si="361"/>
        <v>77.92519999999999</v>
      </c>
      <c r="P419" s="69">
        <f t="shared" si="361"/>
        <v>83.495199999999983</v>
      </c>
      <c r="Q419" s="69">
        <f t="shared" si="361"/>
        <v>89.065199999999976</v>
      </c>
      <c r="R419" s="69">
        <f t="shared" si="361"/>
        <v>94.635199999999969</v>
      </c>
      <c r="S419" s="69">
        <f t="shared" si="361"/>
        <v>100.20519999999996</v>
      </c>
      <c r="T419" s="69">
        <f t="shared" si="361"/>
        <v>105.77519999999996</v>
      </c>
      <c r="U419" s="69">
        <f t="shared" si="361"/>
        <v>111.34519999999995</v>
      </c>
      <c r="V419" s="69">
        <f>(U419+5.57)</f>
        <v>116.91519999999994</v>
      </c>
      <c r="W419" s="69">
        <f>(V419+5.57)</f>
        <v>122.48519999999994</v>
      </c>
      <c r="X419" s="69"/>
      <c r="Y419" s="69"/>
      <c r="Z419" s="9"/>
      <c r="AA419" s="9"/>
      <c r="AB419" s="9"/>
      <c r="AC419" s="9"/>
      <c r="AD419" s="9"/>
      <c r="AE419" s="9"/>
      <c r="AF419" s="9"/>
      <c r="AG419" s="9"/>
      <c r="AH419" s="9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</row>
    <row r="420" spans="1:70" s="15" customFormat="1" ht="15.95" customHeight="1" outlineLevel="2" x14ac:dyDescent="0.3">
      <c r="A420" s="290">
        <v>16</v>
      </c>
      <c r="B420" s="287" t="s">
        <v>65</v>
      </c>
      <c r="C420" s="46" t="s">
        <v>336</v>
      </c>
      <c r="D420" s="32" t="s">
        <v>10</v>
      </c>
      <c r="E420" s="44" t="s">
        <v>11</v>
      </c>
      <c r="F420" s="42" t="s">
        <v>11</v>
      </c>
      <c r="G420" s="45" t="s">
        <v>30</v>
      </c>
      <c r="H420" s="46">
        <v>1.381</v>
      </c>
      <c r="I420" s="62">
        <v>1.2</v>
      </c>
      <c r="J420" s="69">
        <v>39</v>
      </c>
      <c r="K420" s="238">
        <f t="shared" si="334"/>
        <v>64.630799999999994</v>
      </c>
      <c r="L420" s="69">
        <f>(K420+6.46)</f>
        <v>71.090799999999987</v>
      </c>
      <c r="M420" s="69">
        <f t="shared" ref="M420:U420" si="362">(L420+6.46)</f>
        <v>77.550799999999981</v>
      </c>
      <c r="N420" s="69">
        <f t="shared" si="362"/>
        <v>84.010799999999975</v>
      </c>
      <c r="O420" s="69">
        <f t="shared" si="362"/>
        <v>90.470799999999969</v>
      </c>
      <c r="P420" s="69">
        <f t="shared" si="362"/>
        <v>96.930799999999962</v>
      </c>
      <c r="Q420" s="69">
        <f t="shared" si="362"/>
        <v>103.39079999999996</v>
      </c>
      <c r="R420" s="69">
        <f t="shared" si="362"/>
        <v>109.85079999999995</v>
      </c>
      <c r="S420" s="69">
        <f t="shared" si="362"/>
        <v>116.31079999999994</v>
      </c>
      <c r="T420" s="69">
        <f t="shared" si="362"/>
        <v>122.77079999999994</v>
      </c>
      <c r="U420" s="69">
        <f t="shared" si="362"/>
        <v>129.23079999999993</v>
      </c>
      <c r="V420" s="69">
        <f>(U420+6.46)</f>
        <v>135.69079999999994</v>
      </c>
      <c r="W420" s="69">
        <f>(V420+6.46)</f>
        <v>142.15079999999995</v>
      </c>
      <c r="X420" s="69"/>
      <c r="Y420" s="69"/>
      <c r="Z420" s="9"/>
      <c r="AA420" s="9"/>
      <c r="AB420" s="9"/>
      <c r="AC420" s="9"/>
      <c r="AD420" s="9"/>
      <c r="AE420" s="9"/>
      <c r="AF420" s="9"/>
      <c r="AG420" s="9"/>
      <c r="AH420" s="9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</row>
    <row r="421" spans="1:70" s="15" customFormat="1" ht="15.95" customHeight="1" outlineLevel="2" x14ac:dyDescent="0.3">
      <c r="A421" s="290">
        <v>17</v>
      </c>
      <c r="B421" s="287" t="s">
        <v>65</v>
      </c>
      <c r="C421" s="46" t="s">
        <v>337</v>
      </c>
      <c r="D421" s="32" t="s">
        <v>10</v>
      </c>
      <c r="E421" s="44" t="s">
        <v>11</v>
      </c>
      <c r="F421" s="42" t="s">
        <v>11</v>
      </c>
      <c r="G421" s="45" t="s">
        <v>30</v>
      </c>
      <c r="H421" s="46">
        <v>1.2689999999999999</v>
      </c>
      <c r="I421" s="62">
        <v>1.2</v>
      </c>
      <c r="J421" s="69">
        <v>39</v>
      </c>
      <c r="K421" s="238">
        <f t="shared" si="334"/>
        <v>59.389199999999995</v>
      </c>
      <c r="L421" s="69">
        <f>(K421+5.94)</f>
        <v>65.3292</v>
      </c>
      <c r="M421" s="69">
        <f t="shared" ref="M421:U421" si="363">(L421+5.94)</f>
        <v>71.269199999999998</v>
      </c>
      <c r="N421" s="69">
        <f t="shared" si="363"/>
        <v>77.209199999999996</v>
      </c>
      <c r="O421" s="69">
        <f t="shared" si="363"/>
        <v>83.149199999999993</v>
      </c>
      <c r="P421" s="69">
        <f t="shared" si="363"/>
        <v>89.089199999999991</v>
      </c>
      <c r="Q421" s="69">
        <f t="shared" si="363"/>
        <v>95.029199999999989</v>
      </c>
      <c r="R421" s="69">
        <f t="shared" si="363"/>
        <v>100.96919999999999</v>
      </c>
      <c r="S421" s="69">
        <f t="shared" si="363"/>
        <v>106.90919999999998</v>
      </c>
      <c r="T421" s="69">
        <f t="shared" si="363"/>
        <v>112.84919999999998</v>
      </c>
      <c r="U421" s="69">
        <f t="shared" si="363"/>
        <v>118.78919999999998</v>
      </c>
      <c r="V421" s="69">
        <f>(U421+5.94)</f>
        <v>124.72919999999998</v>
      </c>
      <c r="W421" s="69"/>
      <c r="X421" s="69"/>
      <c r="Y421" s="69"/>
      <c r="Z421" s="9"/>
      <c r="AA421" s="9"/>
      <c r="AB421" s="9"/>
      <c r="AC421" s="9"/>
      <c r="AD421" s="9"/>
      <c r="AE421" s="9"/>
      <c r="AF421" s="9"/>
      <c r="AG421" s="9"/>
      <c r="AH421" s="9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</row>
    <row r="422" spans="1:70" s="15" customFormat="1" ht="15.95" customHeight="1" outlineLevel="2" x14ac:dyDescent="0.3">
      <c r="A422" s="290">
        <v>18</v>
      </c>
      <c r="B422" s="287" t="s">
        <v>65</v>
      </c>
      <c r="C422" s="46" t="s">
        <v>338</v>
      </c>
      <c r="D422" s="32" t="s">
        <v>10</v>
      </c>
      <c r="E422" s="44" t="s">
        <v>11</v>
      </c>
      <c r="F422" s="42" t="s">
        <v>11</v>
      </c>
      <c r="G422" s="45" t="s">
        <v>30</v>
      </c>
      <c r="H422" s="46">
        <v>2.3860000000000001</v>
      </c>
      <c r="I422" s="62">
        <v>1.2</v>
      </c>
      <c r="J422" s="69">
        <v>39</v>
      </c>
      <c r="K422" s="238">
        <f t="shared" si="334"/>
        <v>111.6648</v>
      </c>
      <c r="L422" s="69">
        <f>(K422+11.17)</f>
        <v>122.8348</v>
      </c>
      <c r="M422" s="69">
        <f t="shared" ref="M422:U422" si="364">(L422+11.17)</f>
        <v>134.00479999999999</v>
      </c>
      <c r="N422" s="69">
        <f t="shared" si="364"/>
        <v>145.17479999999998</v>
      </c>
      <c r="O422" s="69">
        <f t="shared" si="364"/>
        <v>156.34479999999996</v>
      </c>
      <c r="P422" s="69">
        <f t="shared" si="364"/>
        <v>167.51479999999995</v>
      </c>
      <c r="Q422" s="69">
        <f t="shared" si="364"/>
        <v>178.68479999999994</v>
      </c>
      <c r="R422" s="69">
        <f t="shared" si="364"/>
        <v>189.85479999999993</v>
      </c>
      <c r="S422" s="69">
        <f t="shared" si="364"/>
        <v>201.02479999999991</v>
      </c>
      <c r="T422" s="69">
        <f t="shared" si="364"/>
        <v>212.1947999999999</v>
      </c>
      <c r="U422" s="69">
        <f t="shared" si="364"/>
        <v>223.36479999999989</v>
      </c>
      <c r="V422" s="69">
        <f>(U422+11.17)</f>
        <v>234.53479999999988</v>
      </c>
      <c r="W422" s="69">
        <f>(V422+11.17)</f>
        <v>245.70479999999986</v>
      </c>
      <c r="X422" s="69"/>
      <c r="Y422" s="69"/>
      <c r="Z422" s="9"/>
      <c r="AA422" s="9"/>
      <c r="AB422" s="9"/>
      <c r="AC422" s="9"/>
      <c r="AD422" s="9"/>
      <c r="AE422" s="9"/>
      <c r="AF422" s="9"/>
      <c r="AG422" s="9"/>
      <c r="AH422" s="9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</row>
    <row r="423" spans="1:70" s="15" customFormat="1" ht="15.95" customHeight="1" outlineLevel="2" x14ac:dyDescent="0.3">
      <c r="A423" s="290">
        <v>19</v>
      </c>
      <c r="B423" s="287" t="s">
        <v>65</v>
      </c>
      <c r="C423" s="46" t="s">
        <v>339</v>
      </c>
      <c r="D423" s="32" t="s">
        <v>10</v>
      </c>
      <c r="E423" s="44" t="s">
        <v>11</v>
      </c>
      <c r="F423" s="42" t="s">
        <v>11</v>
      </c>
      <c r="G423" s="45" t="s">
        <v>30</v>
      </c>
      <c r="H423" s="46">
        <v>1.38</v>
      </c>
      <c r="I423" s="62">
        <v>1.2</v>
      </c>
      <c r="J423" s="69">
        <v>39</v>
      </c>
      <c r="K423" s="238">
        <f t="shared" si="334"/>
        <v>64.584000000000003</v>
      </c>
      <c r="L423" s="69">
        <f>(K423+6.46)</f>
        <v>71.043999999999997</v>
      </c>
      <c r="M423" s="69">
        <f t="shared" ref="M423:U423" si="365">(L423+6.46)</f>
        <v>77.503999999999991</v>
      </c>
      <c r="N423" s="69">
        <f t="shared" si="365"/>
        <v>83.963999999999984</v>
      </c>
      <c r="O423" s="69">
        <f t="shared" si="365"/>
        <v>90.423999999999978</v>
      </c>
      <c r="P423" s="69">
        <f t="shared" si="365"/>
        <v>96.883999999999972</v>
      </c>
      <c r="Q423" s="69">
        <f t="shared" si="365"/>
        <v>103.34399999999997</v>
      </c>
      <c r="R423" s="69">
        <f t="shared" si="365"/>
        <v>109.80399999999996</v>
      </c>
      <c r="S423" s="69">
        <f t="shared" si="365"/>
        <v>116.26399999999995</v>
      </c>
      <c r="T423" s="69">
        <f t="shared" si="365"/>
        <v>122.72399999999995</v>
      </c>
      <c r="U423" s="69">
        <f t="shared" si="365"/>
        <v>129.18399999999994</v>
      </c>
      <c r="V423" s="69">
        <f>(U423+6.46)</f>
        <v>135.64399999999995</v>
      </c>
      <c r="W423" s="69">
        <f>(V423+6.46)</f>
        <v>142.10399999999996</v>
      </c>
      <c r="X423" s="69"/>
      <c r="Y423" s="69"/>
      <c r="Z423" s="9"/>
      <c r="AA423" s="9"/>
      <c r="AB423" s="9"/>
      <c r="AC423" s="9"/>
      <c r="AD423" s="9"/>
      <c r="AE423" s="9"/>
      <c r="AF423" s="9"/>
      <c r="AG423" s="9"/>
      <c r="AH423" s="9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</row>
    <row r="424" spans="1:70" s="15" customFormat="1" ht="15.95" customHeight="1" outlineLevel="2" x14ac:dyDescent="0.3">
      <c r="A424" s="290">
        <v>20</v>
      </c>
      <c r="B424" s="287" t="s">
        <v>65</v>
      </c>
      <c r="C424" s="46" t="s">
        <v>340</v>
      </c>
      <c r="D424" s="32" t="s">
        <v>10</v>
      </c>
      <c r="E424" s="44" t="s">
        <v>11</v>
      </c>
      <c r="F424" s="42" t="s">
        <v>11</v>
      </c>
      <c r="G424" s="45" t="s">
        <v>30</v>
      </c>
      <c r="H424" s="46">
        <v>1.653</v>
      </c>
      <c r="I424" s="62">
        <v>1.2</v>
      </c>
      <c r="J424" s="69">
        <v>39</v>
      </c>
      <c r="K424" s="238">
        <f t="shared" si="334"/>
        <v>77.360399999999998</v>
      </c>
      <c r="L424" s="69">
        <f>(K424+7.74)</f>
        <v>85.100399999999993</v>
      </c>
      <c r="M424" s="69">
        <f t="shared" ref="M424:U424" si="366">(L424+7.74)</f>
        <v>92.840399999999988</v>
      </c>
      <c r="N424" s="69">
        <f t="shared" si="366"/>
        <v>100.58039999999998</v>
      </c>
      <c r="O424" s="69">
        <f t="shared" si="366"/>
        <v>108.32039999999998</v>
      </c>
      <c r="P424" s="69">
        <f t="shared" si="366"/>
        <v>116.06039999999997</v>
      </c>
      <c r="Q424" s="69">
        <f t="shared" si="366"/>
        <v>123.80039999999997</v>
      </c>
      <c r="R424" s="69">
        <f t="shared" si="366"/>
        <v>131.54039999999998</v>
      </c>
      <c r="S424" s="69">
        <f t="shared" si="366"/>
        <v>139.28039999999999</v>
      </c>
      <c r="T424" s="69">
        <f t="shared" si="366"/>
        <v>147.0204</v>
      </c>
      <c r="U424" s="69">
        <f t="shared" si="366"/>
        <v>154.7604</v>
      </c>
      <c r="V424" s="69">
        <f>(U424+7.74)</f>
        <v>162.50040000000001</v>
      </c>
      <c r="W424" s="69">
        <f>(V424+7.74)</f>
        <v>170.24040000000002</v>
      </c>
      <c r="X424" s="69"/>
      <c r="Y424" s="69"/>
      <c r="Z424" s="9"/>
      <c r="AA424" s="9"/>
      <c r="AB424" s="9"/>
      <c r="AC424" s="9"/>
      <c r="AD424" s="9"/>
      <c r="AE424" s="9"/>
      <c r="AF424" s="9"/>
      <c r="AG424" s="9"/>
      <c r="AH424" s="9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</row>
    <row r="425" spans="1:70" s="15" customFormat="1" ht="15.95" customHeight="1" outlineLevel="2" x14ac:dyDescent="0.3">
      <c r="A425" s="290">
        <v>21</v>
      </c>
      <c r="B425" s="287" t="s">
        <v>65</v>
      </c>
      <c r="C425" s="46" t="s">
        <v>341</v>
      </c>
      <c r="D425" s="32" t="s">
        <v>10</v>
      </c>
      <c r="E425" s="44" t="s">
        <v>11</v>
      </c>
      <c r="F425" s="42" t="s">
        <v>11</v>
      </c>
      <c r="G425" s="45" t="s">
        <v>30</v>
      </c>
      <c r="H425" s="46">
        <v>1.3580000000000001</v>
      </c>
      <c r="I425" s="62">
        <v>1.2</v>
      </c>
      <c r="J425" s="69">
        <v>39</v>
      </c>
      <c r="K425" s="238">
        <f t="shared" si="334"/>
        <v>63.554400000000008</v>
      </c>
      <c r="L425" s="69">
        <f>(K425+6.36)</f>
        <v>69.914400000000015</v>
      </c>
      <c r="M425" s="69">
        <f t="shared" ref="M425:U425" si="367">(L425+6.36)</f>
        <v>76.274400000000014</v>
      </c>
      <c r="N425" s="69">
        <f t="shared" si="367"/>
        <v>82.634400000000014</v>
      </c>
      <c r="O425" s="69">
        <f t="shared" si="367"/>
        <v>88.994400000000013</v>
      </c>
      <c r="P425" s="69">
        <f t="shared" si="367"/>
        <v>95.354400000000012</v>
      </c>
      <c r="Q425" s="69">
        <f t="shared" si="367"/>
        <v>101.71440000000001</v>
      </c>
      <c r="R425" s="69">
        <f t="shared" si="367"/>
        <v>108.07440000000001</v>
      </c>
      <c r="S425" s="69">
        <f t="shared" si="367"/>
        <v>114.43440000000001</v>
      </c>
      <c r="T425" s="69">
        <f t="shared" si="367"/>
        <v>120.79440000000001</v>
      </c>
      <c r="U425" s="69">
        <f t="shared" si="367"/>
        <v>127.15440000000001</v>
      </c>
      <c r="V425" s="69">
        <f>(U425+6.36)</f>
        <v>133.51440000000002</v>
      </c>
      <c r="W425" s="69">
        <f>(V425+6.36)</f>
        <v>139.87440000000004</v>
      </c>
      <c r="X425" s="69"/>
      <c r="Y425" s="69"/>
      <c r="Z425" s="9"/>
      <c r="AA425" s="9"/>
      <c r="AB425" s="9"/>
      <c r="AC425" s="9"/>
      <c r="AD425" s="9"/>
      <c r="AE425" s="9"/>
      <c r="AF425" s="9"/>
      <c r="AG425" s="9"/>
      <c r="AH425" s="9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</row>
    <row r="426" spans="1:70" s="15" customFormat="1" ht="15.95" customHeight="1" outlineLevel="2" x14ac:dyDescent="0.3">
      <c r="A426" s="290">
        <v>22</v>
      </c>
      <c r="B426" s="287" t="s">
        <v>65</v>
      </c>
      <c r="C426" s="46" t="s">
        <v>342</v>
      </c>
      <c r="D426" s="32" t="s">
        <v>10</v>
      </c>
      <c r="E426" s="44" t="s">
        <v>11</v>
      </c>
      <c r="F426" s="42" t="s">
        <v>11</v>
      </c>
      <c r="G426" s="45" t="s">
        <v>30</v>
      </c>
      <c r="H426" s="46">
        <v>1.028</v>
      </c>
      <c r="I426" s="62">
        <v>1.2</v>
      </c>
      <c r="J426" s="69">
        <v>39</v>
      </c>
      <c r="K426" s="238">
        <f t="shared" si="334"/>
        <v>48.110399999999998</v>
      </c>
      <c r="L426" s="69">
        <f>(K426+4.81)</f>
        <v>52.920400000000001</v>
      </c>
      <c r="M426" s="69">
        <f t="shared" ref="M426:W426" si="368">(L426+4.81)</f>
        <v>57.730400000000003</v>
      </c>
      <c r="N426" s="69">
        <f t="shared" si="368"/>
        <v>62.540400000000005</v>
      </c>
      <c r="O426" s="69">
        <f t="shared" si="368"/>
        <v>67.350400000000008</v>
      </c>
      <c r="P426" s="69">
        <f t="shared" si="368"/>
        <v>72.16040000000001</v>
      </c>
      <c r="Q426" s="69">
        <f t="shared" si="368"/>
        <v>76.970400000000012</v>
      </c>
      <c r="R426" s="69">
        <f t="shared" si="368"/>
        <v>81.780400000000014</v>
      </c>
      <c r="S426" s="69">
        <f t="shared" si="368"/>
        <v>86.590400000000017</v>
      </c>
      <c r="T426" s="69">
        <f t="shared" si="368"/>
        <v>91.400400000000019</v>
      </c>
      <c r="U426" s="69">
        <f t="shared" si="368"/>
        <v>96.210400000000021</v>
      </c>
      <c r="V426" s="69">
        <f t="shared" si="368"/>
        <v>101.02040000000002</v>
      </c>
      <c r="W426" s="69">
        <f t="shared" si="368"/>
        <v>105.83040000000003</v>
      </c>
      <c r="X426" s="69"/>
      <c r="Y426" s="69"/>
      <c r="Z426" s="9"/>
      <c r="AA426" s="9"/>
      <c r="AB426" s="9"/>
      <c r="AC426" s="9"/>
      <c r="AD426" s="9"/>
      <c r="AE426" s="9"/>
      <c r="AF426" s="9"/>
      <c r="AG426" s="9"/>
      <c r="AH426" s="9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</row>
    <row r="427" spans="1:70" s="15" customFormat="1" ht="15.95" customHeight="1" outlineLevel="2" x14ac:dyDescent="0.3">
      <c r="A427" s="290">
        <v>23</v>
      </c>
      <c r="B427" s="287" t="s">
        <v>65</v>
      </c>
      <c r="C427" s="46" t="s">
        <v>343</v>
      </c>
      <c r="D427" s="32" t="s">
        <v>10</v>
      </c>
      <c r="E427" s="44" t="s">
        <v>11</v>
      </c>
      <c r="F427" s="42" t="s">
        <v>11</v>
      </c>
      <c r="G427" s="45" t="s">
        <v>30</v>
      </c>
      <c r="H427" s="46">
        <v>1.1140000000000001</v>
      </c>
      <c r="I427" s="62">
        <v>1.2</v>
      </c>
      <c r="J427" s="69">
        <v>39</v>
      </c>
      <c r="K427" s="238">
        <f t="shared" si="334"/>
        <v>52.135199999999998</v>
      </c>
      <c r="L427" s="69">
        <f>(K427+5.21)</f>
        <v>57.345199999999998</v>
      </c>
      <c r="M427" s="69">
        <f t="shared" ref="M427:U427" si="369">(L427+5.21)</f>
        <v>62.555199999999999</v>
      </c>
      <c r="N427" s="69">
        <f t="shared" si="369"/>
        <v>67.765199999999993</v>
      </c>
      <c r="O427" s="69">
        <f t="shared" si="369"/>
        <v>72.975199999999987</v>
      </c>
      <c r="P427" s="69">
        <f t="shared" si="369"/>
        <v>78.18519999999998</v>
      </c>
      <c r="Q427" s="69">
        <f t="shared" si="369"/>
        <v>83.395199999999974</v>
      </c>
      <c r="R427" s="69">
        <f t="shared" si="369"/>
        <v>88.605199999999968</v>
      </c>
      <c r="S427" s="69">
        <f t="shared" si="369"/>
        <v>93.815199999999962</v>
      </c>
      <c r="T427" s="69">
        <f t="shared" si="369"/>
        <v>99.025199999999955</v>
      </c>
      <c r="U427" s="69">
        <f t="shared" si="369"/>
        <v>104.23519999999995</v>
      </c>
      <c r="V427" s="69">
        <f>(U427+5.21)</f>
        <v>109.44519999999994</v>
      </c>
      <c r="W427" s="69">
        <f>(V427+5.21)</f>
        <v>114.65519999999994</v>
      </c>
      <c r="X427" s="69">
        <f>(W427+5.21)</f>
        <v>119.86519999999993</v>
      </c>
      <c r="Y427" s="69"/>
      <c r="Z427" s="9"/>
      <c r="AA427" s="9"/>
      <c r="AB427" s="9"/>
      <c r="AC427" s="9"/>
      <c r="AD427" s="9"/>
      <c r="AE427" s="9"/>
      <c r="AF427" s="9"/>
      <c r="AG427" s="9"/>
      <c r="AH427" s="9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</row>
    <row r="428" spans="1:70" s="15" customFormat="1" ht="15.95" customHeight="1" outlineLevel="2" x14ac:dyDescent="0.3">
      <c r="A428" s="290">
        <v>24</v>
      </c>
      <c r="B428" s="287" t="s">
        <v>65</v>
      </c>
      <c r="C428" s="46" t="s">
        <v>344</v>
      </c>
      <c r="D428" s="32" t="s">
        <v>10</v>
      </c>
      <c r="E428" s="44" t="s">
        <v>11</v>
      </c>
      <c r="F428" s="42" t="s">
        <v>11</v>
      </c>
      <c r="G428" s="45" t="s">
        <v>30</v>
      </c>
      <c r="H428" s="46">
        <v>1.395</v>
      </c>
      <c r="I428" s="62">
        <v>1.2</v>
      </c>
      <c r="J428" s="69">
        <v>39</v>
      </c>
      <c r="K428" s="238">
        <f t="shared" si="334"/>
        <v>65.286000000000001</v>
      </c>
      <c r="L428" s="69">
        <f>(K428+6.53)</f>
        <v>71.816000000000003</v>
      </c>
      <c r="M428" s="69">
        <f t="shared" ref="M428:U428" si="370">(L428+6.53)</f>
        <v>78.346000000000004</v>
      </c>
      <c r="N428" s="69">
        <f t="shared" si="370"/>
        <v>84.876000000000005</v>
      </c>
      <c r="O428" s="69">
        <f t="shared" si="370"/>
        <v>91.406000000000006</v>
      </c>
      <c r="P428" s="69">
        <f t="shared" si="370"/>
        <v>97.936000000000007</v>
      </c>
      <c r="Q428" s="69">
        <f t="shared" si="370"/>
        <v>104.46600000000001</v>
      </c>
      <c r="R428" s="69">
        <f t="shared" si="370"/>
        <v>110.99600000000001</v>
      </c>
      <c r="S428" s="69">
        <f t="shared" si="370"/>
        <v>117.52600000000001</v>
      </c>
      <c r="T428" s="69">
        <f t="shared" si="370"/>
        <v>124.05600000000001</v>
      </c>
      <c r="U428" s="69">
        <f t="shared" si="370"/>
        <v>130.58600000000001</v>
      </c>
      <c r="V428" s="69">
        <f>(U428+6.53)</f>
        <v>137.11600000000001</v>
      </c>
      <c r="W428" s="69">
        <f>(V428+6.53)</f>
        <v>143.64600000000002</v>
      </c>
      <c r="X428" s="69"/>
      <c r="Y428" s="69"/>
      <c r="Z428" s="9"/>
      <c r="AA428" s="9"/>
      <c r="AB428" s="9"/>
      <c r="AC428" s="9"/>
      <c r="AD428" s="9"/>
      <c r="AE428" s="9"/>
      <c r="AF428" s="9"/>
      <c r="AG428" s="9"/>
      <c r="AH428" s="9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</row>
    <row r="429" spans="1:70" s="15" customFormat="1" ht="15.95" customHeight="1" outlineLevel="2" x14ac:dyDescent="0.3">
      <c r="A429" s="290">
        <v>25</v>
      </c>
      <c r="B429" s="287" t="s">
        <v>65</v>
      </c>
      <c r="C429" s="46" t="s">
        <v>345</v>
      </c>
      <c r="D429" s="32" t="s">
        <v>10</v>
      </c>
      <c r="E429" s="44" t="s">
        <v>11</v>
      </c>
      <c r="F429" s="42" t="s">
        <v>11</v>
      </c>
      <c r="G429" s="45" t="s">
        <v>30</v>
      </c>
      <c r="H429" s="46">
        <v>2.778</v>
      </c>
      <c r="I429" s="62">
        <v>1.2</v>
      </c>
      <c r="J429" s="69">
        <v>39</v>
      </c>
      <c r="K429" s="238">
        <f t="shared" si="334"/>
        <v>130.0104</v>
      </c>
      <c r="L429" s="69">
        <f>(K429+13)</f>
        <v>143.0104</v>
      </c>
      <c r="M429" s="69">
        <f t="shared" ref="M429:U429" si="371">(L429+13)</f>
        <v>156.0104</v>
      </c>
      <c r="N429" s="69">
        <f t="shared" si="371"/>
        <v>169.0104</v>
      </c>
      <c r="O429" s="69">
        <f t="shared" si="371"/>
        <v>182.0104</v>
      </c>
      <c r="P429" s="69">
        <f t="shared" si="371"/>
        <v>195.0104</v>
      </c>
      <c r="Q429" s="69">
        <f t="shared" si="371"/>
        <v>208.0104</v>
      </c>
      <c r="R429" s="69">
        <f t="shared" si="371"/>
        <v>221.0104</v>
      </c>
      <c r="S429" s="69">
        <f t="shared" si="371"/>
        <v>234.0104</v>
      </c>
      <c r="T429" s="69">
        <f t="shared" si="371"/>
        <v>247.0104</v>
      </c>
      <c r="U429" s="69">
        <f t="shared" si="371"/>
        <v>260.0104</v>
      </c>
      <c r="V429" s="69">
        <f>(U429+13)</f>
        <v>273.0104</v>
      </c>
      <c r="W429" s="69">
        <f>(V429+13)</f>
        <v>286.0104</v>
      </c>
      <c r="X429" s="69"/>
      <c r="Y429" s="69"/>
      <c r="Z429" s="9"/>
      <c r="AA429" s="9"/>
      <c r="AB429" s="9"/>
      <c r="AC429" s="9"/>
      <c r="AD429" s="9"/>
      <c r="AE429" s="9"/>
      <c r="AF429" s="9"/>
      <c r="AG429" s="9"/>
      <c r="AH429" s="9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</row>
    <row r="430" spans="1:70" s="15" customFormat="1" ht="15.95" customHeight="1" outlineLevel="2" x14ac:dyDescent="0.3">
      <c r="A430" s="290">
        <v>26</v>
      </c>
      <c r="B430" s="49" t="s">
        <v>65</v>
      </c>
      <c r="C430" s="32" t="s">
        <v>544</v>
      </c>
      <c r="D430" s="32" t="s">
        <v>545</v>
      </c>
      <c r="E430" s="49" t="s">
        <v>11</v>
      </c>
      <c r="F430" s="42" t="s">
        <v>11</v>
      </c>
      <c r="G430" s="45" t="s">
        <v>30</v>
      </c>
      <c r="H430" s="32">
        <v>10.597</v>
      </c>
      <c r="I430" s="55">
        <v>1.2</v>
      </c>
      <c r="J430" s="69">
        <v>39</v>
      </c>
      <c r="K430" s="238">
        <f t="shared" si="334"/>
        <v>495.93959999999993</v>
      </c>
      <c r="L430" s="69">
        <f>(K430+49.59)</f>
        <v>545.52959999999996</v>
      </c>
      <c r="M430" s="69">
        <f t="shared" ref="M430:U430" si="372">(L430+49.59)</f>
        <v>595.11959999999999</v>
      </c>
      <c r="N430" s="69">
        <f t="shared" si="372"/>
        <v>644.70960000000002</v>
      </c>
      <c r="O430" s="69">
        <f t="shared" si="372"/>
        <v>694.29960000000005</v>
      </c>
      <c r="P430" s="69">
        <f t="shared" si="372"/>
        <v>743.88960000000009</v>
      </c>
      <c r="Q430" s="69">
        <f t="shared" si="372"/>
        <v>793.47960000000012</v>
      </c>
      <c r="R430" s="69">
        <f t="shared" si="372"/>
        <v>843.06960000000015</v>
      </c>
      <c r="S430" s="69">
        <f t="shared" si="372"/>
        <v>892.65960000000018</v>
      </c>
      <c r="T430" s="69">
        <f t="shared" si="372"/>
        <v>942.24960000000021</v>
      </c>
      <c r="U430" s="69">
        <f t="shared" si="372"/>
        <v>991.83960000000025</v>
      </c>
      <c r="V430" s="69">
        <f>(U430+49.59)</f>
        <v>1041.4296000000002</v>
      </c>
      <c r="W430" s="69">
        <f>(V430+49.59)</f>
        <v>1091.0196000000001</v>
      </c>
      <c r="X430" s="69">
        <f>(W430+49.59)</f>
        <v>1140.6096</v>
      </c>
      <c r="Y430" s="69">
        <f>(X430+49.59)</f>
        <v>1190.1995999999999</v>
      </c>
      <c r="Z430" s="9"/>
      <c r="AA430" s="9"/>
      <c r="AB430" s="9"/>
      <c r="AC430" s="9"/>
      <c r="AD430" s="9"/>
      <c r="AE430" s="9"/>
      <c r="AF430" s="9"/>
      <c r="AG430" s="9"/>
      <c r="AH430" s="9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</row>
    <row r="431" spans="1:70" s="15" customFormat="1" ht="15.95" customHeight="1" outlineLevel="2" x14ac:dyDescent="0.3">
      <c r="A431" s="290">
        <v>27</v>
      </c>
      <c r="B431" s="287" t="s">
        <v>65</v>
      </c>
      <c r="C431" s="46" t="s">
        <v>346</v>
      </c>
      <c r="D431" s="32" t="s">
        <v>10</v>
      </c>
      <c r="E431" s="44" t="s">
        <v>11</v>
      </c>
      <c r="F431" s="42" t="s">
        <v>11</v>
      </c>
      <c r="G431" s="45" t="s">
        <v>30</v>
      </c>
      <c r="H431" s="46">
        <v>3.3079999999999998</v>
      </c>
      <c r="I431" s="62">
        <v>1.2</v>
      </c>
      <c r="J431" s="69">
        <v>39</v>
      </c>
      <c r="K431" s="238">
        <f t="shared" si="334"/>
        <v>154.81439999999998</v>
      </c>
      <c r="L431" s="69">
        <f>(K431+15.48)</f>
        <v>170.29439999999997</v>
      </c>
      <c r="M431" s="69">
        <f t="shared" ref="M431:U431" si="373">(L431+15.48)</f>
        <v>185.77439999999996</v>
      </c>
      <c r="N431" s="69">
        <f t="shared" si="373"/>
        <v>201.25439999999995</v>
      </c>
      <c r="O431" s="69">
        <f t="shared" si="373"/>
        <v>216.73439999999994</v>
      </c>
      <c r="P431" s="69">
        <f t="shared" si="373"/>
        <v>232.21439999999993</v>
      </c>
      <c r="Q431" s="69">
        <f t="shared" si="373"/>
        <v>247.69439999999992</v>
      </c>
      <c r="R431" s="69">
        <f t="shared" si="373"/>
        <v>263.17439999999993</v>
      </c>
      <c r="S431" s="69">
        <f t="shared" si="373"/>
        <v>278.65439999999995</v>
      </c>
      <c r="T431" s="69">
        <f t="shared" si="373"/>
        <v>294.13439999999997</v>
      </c>
      <c r="U431" s="69">
        <f t="shared" si="373"/>
        <v>309.61439999999999</v>
      </c>
      <c r="V431" s="69">
        <f>(U431+15.48)</f>
        <v>325.09440000000001</v>
      </c>
      <c r="W431" s="69">
        <f>(V431+15.48)</f>
        <v>340.57440000000003</v>
      </c>
      <c r="X431" s="69"/>
      <c r="Y431" s="69"/>
      <c r="Z431" s="9"/>
      <c r="AA431" s="9"/>
      <c r="AB431" s="9"/>
      <c r="AC431" s="9"/>
      <c r="AD431" s="9"/>
      <c r="AE431" s="9"/>
      <c r="AF431" s="9"/>
      <c r="AG431" s="9"/>
      <c r="AH431" s="9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</row>
    <row r="432" spans="1:70" s="15" customFormat="1" ht="15.95" customHeight="1" outlineLevel="2" x14ac:dyDescent="0.3">
      <c r="A432" s="290">
        <v>28</v>
      </c>
      <c r="B432" s="287" t="s">
        <v>65</v>
      </c>
      <c r="C432" s="46" t="s">
        <v>347</v>
      </c>
      <c r="D432" s="32" t="s">
        <v>10</v>
      </c>
      <c r="E432" s="44" t="s">
        <v>11</v>
      </c>
      <c r="F432" s="42" t="s">
        <v>11</v>
      </c>
      <c r="G432" s="45" t="s">
        <v>30</v>
      </c>
      <c r="H432" s="46">
        <v>2.605</v>
      </c>
      <c r="I432" s="62">
        <v>1.2</v>
      </c>
      <c r="J432" s="69">
        <v>39</v>
      </c>
      <c r="K432" s="238">
        <f t="shared" si="334"/>
        <v>121.914</v>
      </c>
      <c r="L432" s="69">
        <f>(K432+12.19)</f>
        <v>134.10400000000001</v>
      </c>
      <c r="M432" s="69">
        <f t="shared" ref="M432:U432" si="374">(L432+12.19)</f>
        <v>146.29400000000001</v>
      </c>
      <c r="N432" s="69">
        <f t="shared" si="374"/>
        <v>158.48400000000001</v>
      </c>
      <c r="O432" s="69">
        <f t="shared" si="374"/>
        <v>170.67400000000001</v>
      </c>
      <c r="P432" s="69">
        <f t="shared" si="374"/>
        <v>182.864</v>
      </c>
      <c r="Q432" s="69">
        <f t="shared" si="374"/>
        <v>195.054</v>
      </c>
      <c r="R432" s="69">
        <f t="shared" si="374"/>
        <v>207.244</v>
      </c>
      <c r="S432" s="69">
        <f t="shared" si="374"/>
        <v>219.434</v>
      </c>
      <c r="T432" s="69">
        <f t="shared" si="374"/>
        <v>231.624</v>
      </c>
      <c r="U432" s="69">
        <f t="shared" si="374"/>
        <v>243.81399999999999</v>
      </c>
      <c r="V432" s="69">
        <f>(U432+12.19)</f>
        <v>256.00400000000002</v>
      </c>
      <c r="W432" s="69">
        <f>(V432+12.19)</f>
        <v>268.19400000000002</v>
      </c>
      <c r="X432" s="69"/>
      <c r="Y432" s="69"/>
      <c r="Z432" s="9"/>
      <c r="AA432" s="9"/>
      <c r="AB432" s="9"/>
      <c r="AC432" s="9"/>
      <c r="AD432" s="9"/>
      <c r="AE432" s="9"/>
      <c r="AF432" s="9"/>
      <c r="AG432" s="9"/>
      <c r="AH432" s="9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</row>
    <row r="433" spans="1:70" s="15" customFormat="1" ht="15.95" customHeight="1" outlineLevel="2" x14ac:dyDescent="0.3">
      <c r="A433" s="290">
        <v>29</v>
      </c>
      <c r="B433" s="287" t="s">
        <v>65</v>
      </c>
      <c r="C433" s="46" t="s">
        <v>348</v>
      </c>
      <c r="D433" s="32" t="s">
        <v>10</v>
      </c>
      <c r="E433" s="44" t="s">
        <v>11</v>
      </c>
      <c r="F433" s="42" t="s">
        <v>11</v>
      </c>
      <c r="G433" s="45" t="s">
        <v>30</v>
      </c>
      <c r="H433" s="46">
        <v>1.7170000000000001</v>
      </c>
      <c r="I433" s="62">
        <v>1.2</v>
      </c>
      <c r="J433" s="69">
        <v>39</v>
      </c>
      <c r="K433" s="238">
        <f t="shared" si="334"/>
        <v>80.355599999999995</v>
      </c>
      <c r="L433" s="69">
        <f>(K433+8.04)</f>
        <v>88.395600000000002</v>
      </c>
      <c r="M433" s="69">
        <f t="shared" ref="M433:U433" si="375">(L433+8.04)</f>
        <v>96.435599999999994</v>
      </c>
      <c r="N433" s="69">
        <f t="shared" si="375"/>
        <v>104.47559999999999</v>
      </c>
      <c r="O433" s="69">
        <f t="shared" si="375"/>
        <v>112.51559999999998</v>
      </c>
      <c r="P433" s="69">
        <f t="shared" si="375"/>
        <v>120.55559999999997</v>
      </c>
      <c r="Q433" s="69">
        <f t="shared" si="375"/>
        <v>128.59559999999996</v>
      </c>
      <c r="R433" s="69">
        <f t="shared" si="375"/>
        <v>136.63559999999995</v>
      </c>
      <c r="S433" s="69">
        <f t="shared" si="375"/>
        <v>144.67559999999995</v>
      </c>
      <c r="T433" s="69">
        <f t="shared" si="375"/>
        <v>152.71559999999994</v>
      </c>
      <c r="U433" s="69">
        <f t="shared" si="375"/>
        <v>160.75559999999993</v>
      </c>
      <c r="V433" s="69">
        <f>(U433+8.04)</f>
        <v>168.79559999999992</v>
      </c>
      <c r="W433" s="69">
        <f>(V433+8.04)</f>
        <v>176.83559999999991</v>
      </c>
      <c r="X433" s="69"/>
      <c r="Y433" s="69"/>
      <c r="Z433" s="9"/>
      <c r="AA433" s="9"/>
      <c r="AB433" s="9"/>
      <c r="AC433" s="9"/>
      <c r="AD433" s="9"/>
      <c r="AE433" s="9"/>
      <c r="AF433" s="9"/>
      <c r="AG433" s="9"/>
      <c r="AH433" s="9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</row>
    <row r="434" spans="1:70" s="15" customFormat="1" ht="15.95" customHeight="1" outlineLevel="2" x14ac:dyDescent="0.3">
      <c r="A434" s="290">
        <v>30</v>
      </c>
      <c r="B434" s="287" t="s">
        <v>65</v>
      </c>
      <c r="C434" s="46" t="s">
        <v>349</v>
      </c>
      <c r="D434" s="32" t="s">
        <v>10</v>
      </c>
      <c r="E434" s="44" t="s">
        <v>11</v>
      </c>
      <c r="F434" s="42" t="s">
        <v>11</v>
      </c>
      <c r="G434" s="45" t="s">
        <v>30</v>
      </c>
      <c r="H434" s="46">
        <v>1.2969999999999999</v>
      </c>
      <c r="I434" s="62">
        <v>1.2</v>
      </c>
      <c r="J434" s="69">
        <v>39</v>
      </c>
      <c r="K434" s="238">
        <f t="shared" si="334"/>
        <v>60.69959999999999</v>
      </c>
      <c r="L434" s="69">
        <f>(K434+6.07)</f>
        <v>66.769599999999997</v>
      </c>
      <c r="M434" s="69">
        <f t="shared" ref="M434:U434" si="376">(L434+6.07)</f>
        <v>72.83959999999999</v>
      </c>
      <c r="N434" s="69">
        <f t="shared" si="376"/>
        <v>78.909599999999983</v>
      </c>
      <c r="O434" s="69">
        <f t="shared" si="376"/>
        <v>84.979599999999976</v>
      </c>
      <c r="P434" s="69">
        <f t="shared" si="376"/>
        <v>91.04959999999997</v>
      </c>
      <c r="Q434" s="69">
        <f t="shared" si="376"/>
        <v>97.119599999999963</v>
      </c>
      <c r="R434" s="69">
        <f t="shared" si="376"/>
        <v>103.18959999999996</v>
      </c>
      <c r="S434" s="69">
        <f t="shared" si="376"/>
        <v>109.25959999999995</v>
      </c>
      <c r="T434" s="69">
        <f t="shared" si="376"/>
        <v>115.32959999999994</v>
      </c>
      <c r="U434" s="69">
        <f t="shared" si="376"/>
        <v>121.39959999999994</v>
      </c>
      <c r="V434" s="69">
        <f>(U434+6.07)</f>
        <v>127.46959999999993</v>
      </c>
      <c r="W434" s="69">
        <f>(V434+6.07)</f>
        <v>133.53959999999992</v>
      </c>
      <c r="X434" s="69"/>
      <c r="Y434" s="69"/>
      <c r="Z434" s="9"/>
      <c r="AA434" s="9"/>
      <c r="AB434" s="9"/>
      <c r="AC434" s="9"/>
      <c r="AD434" s="9"/>
      <c r="AE434" s="9"/>
      <c r="AF434" s="9"/>
      <c r="AG434" s="9"/>
      <c r="AH434" s="9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</row>
    <row r="435" spans="1:70" s="15" customFormat="1" ht="15.95" customHeight="1" outlineLevel="2" x14ac:dyDescent="0.3">
      <c r="A435" s="290">
        <v>31</v>
      </c>
      <c r="B435" s="287" t="s">
        <v>65</v>
      </c>
      <c r="C435" s="46" t="s">
        <v>350</v>
      </c>
      <c r="D435" s="32" t="s">
        <v>10</v>
      </c>
      <c r="E435" s="44" t="s">
        <v>11</v>
      </c>
      <c r="F435" s="42" t="s">
        <v>11</v>
      </c>
      <c r="G435" s="45" t="s">
        <v>30</v>
      </c>
      <c r="H435" s="46">
        <v>1.1870000000000001</v>
      </c>
      <c r="I435" s="62">
        <v>1.2</v>
      </c>
      <c r="J435" s="69">
        <v>39</v>
      </c>
      <c r="K435" s="238">
        <f t="shared" si="334"/>
        <v>55.551600000000008</v>
      </c>
      <c r="L435" s="69">
        <f>(K435+5.56)</f>
        <v>61.11160000000001</v>
      </c>
      <c r="M435" s="69">
        <f t="shared" ref="M435:U435" si="377">(L435+5.56)</f>
        <v>66.671600000000012</v>
      </c>
      <c r="N435" s="69">
        <f t="shared" si="377"/>
        <v>72.231600000000014</v>
      </c>
      <c r="O435" s="69">
        <f t="shared" si="377"/>
        <v>77.791600000000017</v>
      </c>
      <c r="P435" s="69">
        <f t="shared" si="377"/>
        <v>83.351600000000019</v>
      </c>
      <c r="Q435" s="69">
        <f t="shared" si="377"/>
        <v>88.911600000000021</v>
      </c>
      <c r="R435" s="69">
        <f t="shared" si="377"/>
        <v>94.471600000000024</v>
      </c>
      <c r="S435" s="69">
        <f t="shared" si="377"/>
        <v>100.03160000000003</v>
      </c>
      <c r="T435" s="69">
        <f t="shared" si="377"/>
        <v>105.59160000000003</v>
      </c>
      <c r="U435" s="69">
        <f t="shared" si="377"/>
        <v>111.15160000000003</v>
      </c>
      <c r="V435" s="69">
        <f>(U435+5.56)</f>
        <v>116.71160000000003</v>
      </c>
      <c r="W435" s="69">
        <f>(V435+5.56)</f>
        <v>122.27160000000003</v>
      </c>
      <c r="X435" s="69"/>
      <c r="Y435" s="69"/>
      <c r="Z435" s="9"/>
      <c r="AA435" s="9"/>
      <c r="AB435" s="9"/>
      <c r="AC435" s="9"/>
      <c r="AD435" s="9"/>
      <c r="AE435" s="9"/>
      <c r="AF435" s="9"/>
      <c r="AG435" s="9"/>
      <c r="AH435" s="9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</row>
    <row r="436" spans="1:70" s="15" customFormat="1" ht="15.95" customHeight="1" outlineLevel="2" x14ac:dyDescent="0.3">
      <c r="A436" s="290">
        <v>32</v>
      </c>
      <c r="B436" s="287" t="s">
        <v>65</v>
      </c>
      <c r="C436" s="46" t="s">
        <v>351</v>
      </c>
      <c r="D436" s="32" t="s">
        <v>10</v>
      </c>
      <c r="E436" s="44" t="s">
        <v>11</v>
      </c>
      <c r="F436" s="42" t="s">
        <v>11</v>
      </c>
      <c r="G436" s="45" t="s">
        <v>30</v>
      </c>
      <c r="H436" s="46">
        <v>1.6619999999999999</v>
      </c>
      <c r="I436" s="62">
        <v>1.2</v>
      </c>
      <c r="J436" s="69">
        <v>39</v>
      </c>
      <c r="K436" s="238">
        <f t="shared" si="334"/>
        <v>77.781599999999983</v>
      </c>
      <c r="L436" s="69">
        <f>(K436+7.78)</f>
        <v>85.561599999999984</v>
      </c>
      <c r="M436" s="69">
        <f t="shared" ref="M436:U436" si="378">(L436+7.78)</f>
        <v>93.341599999999985</v>
      </c>
      <c r="N436" s="69">
        <f t="shared" si="378"/>
        <v>101.12159999999999</v>
      </c>
      <c r="O436" s="69">
        <f t="shared" si="378"/>
        <v>108.90159999999999</v>
      </c>
      <c r="P436" s="69">
        <f t="shared" si="378"/>
        <v>116.68159999999999</v>
      </c>
      <c r="Q436" s="69">
        <f t="shared" si="378"/>
        <v>124.46159999999999</v>
      </c>
      <c r="R436" s="69">
        <f t="shared" si="378"/>
        <v>132.24159999999998</v>
      </c>
      <c r="S436" s="69">
        <f t="shared" si="378"/>
        <v>140.02159999999998</v>
      </c>
      <c r="T436" s="69">
        <f t="shared" si="378"/>
        <v>147.80159999999998</v>
      </c>
      <c r="U436" s="69">
        <f t="shared" si="378"/>
        <v>155.58159999999998</v>
      </c>
      <c r="V436" s="69">
        <f>(U436+7.78)</f>
        <v>163.36159999999998</v>
      </c>
      <c r="W436" s="69">
        <f>(V436+7.78)</f>
        <v>171.14159999999998</v>
      </c>
      <c r="X436" s="69"/>
      <c r="Y436" s="69"/>
      <c r="Z436" s="9"/>
      <c r="AA436" s="9"/>
      <c r="AB436" s="9"/>
      <c r="AC436" s="9"/>
      <c r="AD436" s="9"/>
      <c r="AE436" s="9"/>
      <c r="AF436" s="9"/>
      <c r="AG436" s="9"/>
      <c r="AH436" s="9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</row>
    <row r="437" spans="1:70" s="15" customFormat="1" ht="15.95" customHeight="1" outlineLevel="2" x14ac:dyDescent="0.3">
      <c r="A437" s="290">
        <v>33</v>
      </c>
      <c r="B437" s="287" t="s">
        <v>65</v>
      </c>
      <c r="C437" s="46" t="s">
        <v>352</v>
      </c>
      <c r="D437" s="32" t="s">
        <v>10</v>
      </c>
      <c r="E437" s="44" t="s">
        <v>11</v>
      </c>
      <c r="F437" s="42" t="s">
        <v>11</v>
      </c>
      <c r="G437" s="45" t="s">
        <v>30</v>
      </c>
      <c r="H437" s="46">
        <v>1.234</v>
      </c>
      <c r="I437" s="62">
        <v>1.2</v>
      </c>
      <c r="J437" s="69">
        <v>39</v>
      </c>
      <c r="K437" s="238">
        <f t="shared" si="334"/>
        <v>57.751199999999997</v>
      </c>
      <c r="L437" s="69">
        <f>(K437+5.78)</f>
        <v>63.531199999999998</v>
      </c>
      <c r="M437" s="69">
        <f t="shared" ref="M437:U437" si="379">(L437+5.78)</f>
        <v>69.311199999999999</v>
      </c>
      <c r="N437" s="69">
        <f t="shared" si="379"/>
        <v>75.091200000000001</v>
      </c>
      <c r="O437" s="69">
        <f t="shared" si="379"/>
        <v>80.871200000000002</v>
      </c>
      <c r="P437" s="69">
        <f t="shared" si="379"/>
        <v>86.651200000000003</v>
      </c>
      <c r="Q437" s="69">
        <f t="shared" si="379"/>
        <v>92.431200000000004</v>
      </c>
      <c r="R437" s="69">
        <f t="shared" si="379"/>
        <v>98.211200000000005</v>
      </c>
      <c r="S437" s="69">
        <f t="shared" si="379"/>
        <v>103.99120000000001</v>
      </c>
      <c r="T437" s="69">
        <f t="shared" si="379"/>
        <v>109.77120000000001</v>
      </c>
      <c r="U437" s="69">
        <f t="shared" si="379"/>
        <v>115.55120000000001</v>
      </c>
      <c r="V437" s="69">
        <f>(U437+5.78)</f>
        <v>121.33120000000001</v>
      </c>
      <c r="W437" s="69"/>
      <c r="X437" s="69"/>
      <c r="Y437" s="69"/>
      <c r="Z437" s="9"/>
      <c r="AA437" s="9"/>
      <c r="AB437" s="9"/>
      <c r="AC437" s="9"/>
      <c r="AD437" s="9"/>
      <c r="AE437" s="9"/>
      <c r="AF437" s="9"/>
      <c r="AG437" s="9"/>
      <c r="AH437" s="9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</row>
    <row r="438" spans="1:70" s="15" customFormat="1" ht="15.95" customHeight="1" outlineLevel="2" x14ac:dyDescent="0.3">
      <c r="A438" s="290">
        <v>34</v>
      </c>
      <c r="B438" s="287" t="s">
        <v>65</v>
      </c>
      <c r="C438" s="46" t="s">
        <v>353</v>
      </c>
      <c r="D438" s="32" t="s">
        <v>10</v>
      </c>
      <c r="E438" s="44" t="s">
        <v>11</v>
      </c>
      <c r="F438" s="42" t="s">
        <v>11</v>
      </c>
      <c r="G438" s="45" t="s">
        <v>30</v>
      </c>
      <c r="H438" s="46">
        <v>1.974</v>
      </c>
      <c r="I438" s="62">
        <v>1.2</v>
      </c>
      <c r="J438" s="69">
        <v>39</v>
      </c>
      <c r="K438" s="238">
        <f t="shared" si="334"/>
        <v>92.383199999999988</v>
      </c>
      <c r="L438" s="69">
        <f>(K438+9.24)</f>
        <v>101.62319999999998</v>
      </c>
      <c r="M438" s="69">
        <f t="shared" ref="M438:U438" si="380">(L438+9.24)</f>
        <v>110.86319999999998</v>
      </c>
      <c r="N438" s="69">
        <f t="shared" si="380"/>
        <v>120.10319999999997</v>
      </c>
      <c r="O438" s="69">
        <f t="shared" si="380"/>
        <v>129.34319999999997</v>
      </c>
      <c r="P438" s="69">
        <f t="shared" si="380"/>
        <v>138.58319999999998</v>
      </c>
      <c r="Q438" s="69">
        <f t="shared" si="380"/>
        <v>147.82319999999999</v>
      </c>
      <c r="R438" s="69">
        <f t="shared" si="380"/>
        <v>157.06319999999999</v>
      </c>
      <c r="S438" s="69">
        <f t="shared" si="380"/>
        <v>166.3032</v>
      </c>
      <c r="T438" s="69">
        <f t="shared" si="380"/>
        <v>175.54320000000001</v>
      </c>
      <c r="U438" s="69">
        <f t="shared" si="380"/>
        <v>184.78320000000002</v>
      </c>
      <c r="V438" s="69">
        <f>(U438+9.24)</f>
        <v>194.02320000000003</v>
      </c>
      <c r="W438" s="69">
        <f>(V438+9.24)</f>
        <v>203.26320000000004</v>
      </c>
      <c r="X438" s="69"/>
      <c r="Y438" s="69"/>
      <c r="Z438" s="9"/>
      <c r="AA438" s="9"/>
      <c r="AB438" s="9"/>
      <c r="AC438" s="9"/>
      <c r="AD438" s="9"/>
      <c r="AE438" s="9"/>
      <c r="AF438" s="9"/>
      <c r="AG438" s="9"/>
      <c r="AH438" s="9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</row>
    <row r="439" spans="1:70" s="15" customFormat="1" ht="15.95" customHeight="1" outlineLevel="2" x14ac:dyDescent="0.3">
      <c r="A439" s="290">
        <v>35</v>
      </c>
      <c r="B439" s="287" t="s">
        <v>65</v>
      </c>
      <c r="C439" s="46" t="s">
        <v>354</v>
      </c>
      <c r="D439" s="32" t="s">
        <v>10</v>
      </c>
      <c r="E439" s="44" t="s">
        <v>11</v>
      </c>
      <c r="F439" s="42" t="s">
        <v>11</v>
      </c>
      <c r="G439" s="45" t="s">
        <v>30</v>
      </c>
      <c r="H439" s="46">
        <v>1.855</v>
      </c>
      <c r="I439" s="62">
        <v>1.2</v>
      </c>
      <c r="J439" s="69">
        <v>39</v>
      </c>
      <c r="K439" s="238">
        <f t="shared" si="334"/>
        <v>86.813999999999993</v>
      </c>
      <c r="L439" s="69">
        <f>(K439+8.68)</f>
        <v>95.494</v>
      </c>
      <c r="M439" s="69">
        <f t="shared" ref="M439:U439" si="381">(L439+8.68)</f>
        <v>104.17400000000001</v>
      </c>
      <c r="N439" s="69">
        <f t="shared" si="381"/>
        <v>112.85400000000001</v>
      </c>
      <c r="O439" s="69">
        <f t="shared" si="381"/>
        <v>121.53400000000002</v>
      </c>
      <c r="P439" s="69">
        <f t="shared" si="381"/>
        <v>130.21400000000003</v>
      </c>
      <c r="Q439" s="69">
        <f t="shared" si="381"/>
        <v>138.89400000000003</v>
      </c>
      <c r="R439" s="69">
        <f t="shared" si="381"/>
        <v>147.57400000000004</v>
      </c>
      <c r="S439" s="69">
        <f t="shared" si="381"/>
        <v>156.25400000000005</v>
      </c>
      <c r="T439" s="69">
        <f t="shared" si="381"/>
        <v>164.93400000000005</v>
      </c>
      <c r="U439" s="69">
        <f t="shared" si="381"/>
        <v>173.61400000000006</v>
      </c>
      <c r="V439" s="69">
        <f>(U439+8.68)</f>
        <v>182.29400000000007</v>
      </c>
      <c r="W439" s="69">
        <f>(V439+8.68)</f>
        <v>190.97400000000007</v>
      </c>
      <c r="X439" s="69"/>
      <c r="Y439" s="69"/>
      <c r="Z439" s="9"/>
      <c r="AA439" s="9"/>
      <c r="AB439" s="9"/>
      <c r="AC439" s="9"/>
      <c r="AD439" s="9"/>
      <c r="AE439" s="9"/>
      <c r="AF439" s="9"/>
      <c r="AG439" s="9"/>
      <c r="AH439" s="9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</row>
    <row r="440" spans="1:70" s="15" customFormat="1" ht="15.95" customHeight="1" outlineLevel="2" x14ac:dyDescent="0.3">
      <c r="A440" s="290">
        <v>36</v>
      </c>
      <c r="B440" s="287" t="s">
        <v>65</v>
      </c>
      <c r="C440" s="46" t="s">
        <v>355</v>
      </c>
      <c r="D440" s="32" t="s">
        <v>10</v>
      </c>
      <c r="E440" s="44" t="s">
        <v>11</v>
      </c>
      <c r="F440" s="42" t="s">
        <v>11</v>
      </c>
      <c r="G440" s="45" t="s">
        <v>30</v>
      </c>
      <c r="H440" s="46">
        <v>2.9849999999999999</v>
      </c>
      <c r="I440" s="62">
        <v>1.2</v>
      </c>
      <c r="J440" s="69">
        <v>39</v>
      </c>
      <c r="K440" s="238">
        <f t="shared" si="334"/>
        <v>139.69800000000001</v>
      </c>
      <c r="L440" s="69">
        <f>(K440+13.97)</f>
        <v>153.66800000000001</v>
      </c>
      <c r="M440" s="69">
        <f t="shared" ref="M440:U440" si="382">(L440+13.97)</f>
        <v>167.63800000000001</v>
      </c>
      <c r="N440" s="69">
        <f t="shared" si="382"/>
        <v>181.608</v>
      </c>
      <c r="O440" s="69">
        <f t="shared" si="382"/>
        <v>195.578</v>
      </c>
      <c r="P440" s="69">
        <f t="shared" si="382"/>
        <v>209.548</v>
      </c>
      <c r="Q440" s="69">
        <f t="shared" si="382"/>
        <v>223.518</v>
      </c>
      <c r="R440" s="69">
        <f t="shared" si="382"/>
        <v>237.488</v>
      </c>
      <c r="S440" s="69">
        <f t="shared" si="382"/>
        <v>251.458</v>
      </c>
      <c r="T440" s="69">
        <f t="shared" si="382"/>
        <v>265.428</v>
      </c>
      <c r="U440" s="69">
        <f t="shared" si="382"/>
        <v>279.39800000000002</v>
      </c>
      <c r="V440" s="69">
        <f>(U440+13.97)</f>
        <v>293.36800000000005</v>
      </c>
      <c r="W440" s="69">
        <f>(V440+13.97)</f>
        <v>307.33800000000008</v>
      </c>
      <c r="X440" s="69"/>
      <c r="Y440" s="69"/>
      <c r="Z440" s="9"/>
      <c r="AA440" s="9"/>
      <c r="AB440" s="9"/>
      <c r="AC440" s="9"/>
      <c r="AD440" s="9"/>
      <c r="AE440" s="9"/>
      <c r="AF440" s="9"/>
      <c r="AG440" s="9"/>
      <c r="AH440" s="9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</row>
    <row r="441" spans="1:70" s="15" customFormat="1" ht="15.95" customHeight="1" outlineLevel="2" x14ac:dyDescent="0.3">
      <c r="A441" s="290">
        <v>37</v>
      </c>
      <c r="B441" s="287" t="s">
        <v>65</v>
      </c>
      <c r="C441" s="46" t="s">
        <v>356</v>
      </c>
      <c r="D441" s="32" t="s">
        <v>10</v>
      </c>
      <c r="E441" s="44" t="s">
        <v>11</v>
      </c>
      <c r="F441" s="42" t="s">
        <v>11</v>
      </c>
      <c r="G441" s="43" t="s">
        <v>30</v>
      </c>
      <c r="H441" s="46">
        <v>3.8929999999999998</v>
      </c>
      <c r="I441" s="62">
        <v>1.2</v>
      </c>
      <c r="J441" s="69">
        <v>39</v>
      </c>
      <c r="K441" s="238">
        <f t="shared" si="334"/>
        <v>182.19239999999999</v>
      </c>
      <c r="L441" s="69">
        <f>(K441+18.22)</f>
        <v>200.41239999999999</v>
      </c>
      <c r="M441" s="69">
        <f t="shared" ref="M441:U441" si="383">(L441+18.22)</f>
        <v>218.63239999999999</v>
      </c>
      <c r="N441" s="69">
        <f t="shared" si="383"/>
        <v>236.85239999999999</v>
      </c>
      <c r="O441" s="69">
        <f t="shared" si="383"/>
        <v>255.07239999999999</v>
      </c>
      <c r="P441" s="69">
        <f t="shared" si="383"/>
        <v>273.29239999999999</v>
      </c>
      <c r="Q441" s="69">
        <f t="shared" si="383"/>
        <v>291.51239999999996</v>
      </c>
      <c r="R441" s="69">
        <f t="shared" si="383"/>
        <v>309.73239999999998</v>
      </c>
      <c r="S441" s="69">
        <f t="shared" si="383"/>
        <v>327.95240000000001</v>
      </c>
      <c r="T441" s="69">
        <f t="shared" si="383"/>
        <v>346.17240000000004</v>
      </c>
      <c r="U441" s="69">
        <f t="shared" si="383"/>
        <v>364.39240000000007</v>
      </c>
      <c r="V441" s="69">
        <f>(U441+18.22)</f>
        <v>382.61240000000009</v>
      </c>
      <c r="W441" s="69">
        <f>(V441+18.22)</f>
        <v>400.83240000000012</v>
      </c>
      <c r="X441" s="69"/>
      <c r="Y441" s="69"/>
      <c r="Z441" s="9"/>
      <c r="AA441" s="9"/>
      <c r="AB441" s="9"/>
      <c r="AC441" s="9"/>
      <c r="AD441" s="9"/>
      <c r="AE441" s="9"/>
      <c r="AF441" s="9"/>
      <c r="AG441" s="9"/>
      <c r="AH441" s="9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</row>
    <row r="442" spans="1:70" s="15" customFormat="1" ht="15.95" customHeight="1" outlineLevel="2" x14ac:dyDescent="0.3">
      <c r="A442" s="290">
        <v>38</v>
      </c>
      <c r="B442" s="49" t="s">
        <v>65</v>
      </c>
      <c r="C442" s="32" t="s">
        <v>573</v>
      </c>
      <c r="D442" s="32" t="s">
        <v>574</v>
      </c>
      <c r="E442" s="49" t="s">
        <v>17</v>
      </c>
      <c r="F442" s="288" t="s">
        <v>17</v>
      </c>
      <c r="G442" s="43" t="s">
        <v>30</v>
      </c>
      <c r="H442" s="119">
        <v>3</v>
      </c>
      <c r="I442" s="62">
        <v>1.2</v>
      </c>
      <c r="J442" s="69">
        <v>39</v>
      </c>
      <c r="K442" s="238">
        <f t="shared" si="334"/>
        <v>140.39999999999998</v>
      </c>
      <c r="L442" s="69">
        <f>(K442+14.04)</f>
        <v>154.43999999999997</v>
      </c>
      <c r="M442" s="69">
        <f t="shared" ref="M442:U442" si="384">(L442+14.04)</f>
        <v>168.47999999999996</v>
      </c>
      <c r="N442" s="69">
        <f t="shared" si="384"/>
        <v>182.51999999999995</v>
      </c>
      <c r="O442" s="69">
        <f t="shared" si="384"/>
        <v>196.55999999999995</v>
      </c>
      <c r="P442" s="69">
        <f t="shared" si="384"/>
        <v>210.59999999999994</v>
      </c>
      <c r="Q442" s="69">
        <f t="shared" si="384"/>
        <v>224.63999999999993</v>
      </c>
      <c r="R442" s="69">
        <f t="shared" si="384"/>
        <v>238.67999999999992</v>
      </c>
      <c r="S442" s="69">
        <f t="shared" si="384"/>
        <v>252.71999999999991</v>
      </c>
      <c r="T442" s="69">
        <f t="shared" si="384"/>
        <v>266.75999999999993</v>
      </c>
      <c r="U442" s="69">
        <f t="shared" si="384"/>
        <v>280.79999999999995</v>
      </c>
      <c r="V442" s="69">
        <f>(U442+14.04)</f>
        <v>294.83999999999997</v>
      </c>
      <c r="W442" s="69">
        <f>(V442+14.04)</f>
        <v>308.88</v>
      </c>
      <c r="X442" s="69"/>
      <c r="Y442" s="69"/>
      <c r="Z442" s="9"/>
      <c r="AA442" s="9"/>
      <c r="AB442" s="9"/>
      <c r="AC442" s="9"/>
      <c r="AD442" s="9"/>
      <c r="AE442" s="9"/>
      <c r="AF442" s="9"/>
      <c r="AG442" s="9"/>
      <c r="AH442" s="9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</row>
    <row r="443" spans="1:70" s="15" customFormat="1" ht="15.95" customHeight="1" outlineLevel="2" x14ac:dyDescent="0.3">
      <c r="A443" s="290">
        <v>39</v>
      </c>
      <c r="B443" s="49" t="s">
        <v>65</v>
      </c>
      <c r="C443" s="32" t="s">
        <v>578</v>
      </c>
      <c r="D443" s="32" t="s">
        <v>574</v>
      </c>
      <c r="E443" s="49" t="s">
        <v>17</v>
      </c>
      <c r="F443" s="288" t="s">
        <v>17</v>
      </c>
      <c r="G443" s="43" t="s">
        <v>30</v>
      </c>
      <c r="H443" s="32">
        <v>25.498999999999999</v>
      </c>
      <c r="I443" s="55">
        <v>1.2</v>
      </c>
      <c r="J443" s="69">
        <v>39</v>
      </c>
      <c r="K443" s="238">
        <f t="shared" si="334"/>
        <v>1193.3531999999998</v>
      </c>
      <c r="L443" s="69">
        <f>(K443+119.34)</f>
        <v>1312.6931999999997</v>
      </c>
      <c r="M443" s="69">
        <f t="shared" ref="M443:U443" si="385">(L443+119.34)</f>
        <v>1432.0331999999996</v>
      </c>
      <c r="N443" s="69">
        <f t="shared" si="385"/>
        <v>1551.3731999999995</v>
      </c>
      <c r="O443" s="69">
        <f t="shared" si="385"/>
        <v>1670.7131999999995</v>
      </c>
      <c r="P443" s="69">
        <f t="shared" si="385"/>
        <v>1790.0531999999994</v>
      </c>
      <c r="Q443" s="69">
        <f t="shared" si="385"/>
        <v>1909.3931999999993</v>
      </c>
      <c r="R443" s="69">
        <f t="shared" si="385"/>
        <v>2028.7331999999992</v>
      </c>
      <c r="S443" s="69">
        <f t="shared" si="385"/>
        <v>2148.0731999999994</v>
      </c>
      <c r="T443" s="69">
        <f t="shared" si="385"/>
        <v>2267.4131999999995</v>
      </c>
      <c r="U443" s="69">
        <f t="shared" si="385"/>
        <v>2386.7531999999997</v>
      </c>
      <c r="V443" s="69">
        <f>(U443+119.34)</f>
        <v>2506.0931999999998</v>
      </c>
      <c r="W443" s="69">
        <f>(V443+119.34)</f>
        <v>2625.4331999999999</v>
      </c>
      <c r="X443" s="69"/>
      <c r="Y443" s="69"/>
      <c r="Z443" s="9"/>
      <c r="AA443" s="9"/>
      <c r="AB443" s="9"/>
      <c r="AC443" s="9"/>
      <c r="AD443" s="9"/>
      <c r="AE443" s="9"/>
      <c r="AF443" s="9"/>
      <c r="AG443" s="9"/>
      <c r="AH443" s="9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</row>
    <row r="444" spans="1:70" s="21" customFormat="1" ht="15.95" customHeight="1" outlineLevel="2" thickBot="1" x14ac:dyDescent="0.35">
      <c r="A444" s="87">
        <v>40</v>
      </c>
      <c r="B444" s="78" t="s">
        <v>65</v>
      </c>
      <c r="C444" s="79" t="s">
        <v>770</v>
      </c>
      <c r="D444" s="79" t="s">
        <v>559</v>
      </c>
      <c r="E444" s="78"/>
      <c r="F444" s="76" t="s">
        <v>17</v>
      </c>
      <c r="G444" s="95" t="s">
        <v>30</v>
      </c>
      <c r="H444" s="79">
        <v>20.041</v>
      </c>
      <c r="I444" s="90">
        <v>1.2</v>
      </c>
      <c r="J444" s="75">
        <v>39</v>
      </c>
      <c r="K444" s="306">
        <f t="shared" si="334"/>
        <v>937.91879999999992</v>
      </c>
      <c r="L444" s="75">
        <f>(K444+93.79)</f>
        <v>1031.7087999999999</v>
      </c>
      <c r="M444" s="75">
        <f t="shared" ref="M444:U444" si="386">(L444+93.79)</f>
        <v>1125.4987999999998</v>
      </c>
      <c r="N444" s="75">
        <f t="shared" si="386"/>
        <v>1219.2887999999998</v>
      </c>
      <c r="O444" s="75">
        <f t="shared" si="386"/>
        <v>1313.0787999999998</v>
      </c>
      <c r="P444" s="75">
        <f t="shared" si="386"/>
        <v>1406.8687999999997</v>
      </c>
      <c r="Q444" s="75">
        <f t="shared" si="386"/>
        <v>1500.6587999999997</v>
      </c>
      <c r="R444" s="75">
        <f t="shared" si="386"/>
        <v>1594.4487999999997</v>
      </c>
      <c r="S444" s="75">
        <f t="shared" si="386"/>
        <v>1688.2387999999996</v>
      </c>
      <c r="T444" s="75">
        <f t="shared" si="386"/>
        <v>1782.0287999999996</v>
      </c>
      <c r="U444" s="75">
        <f t="shared" si="386"/>
        <v>1875.8187999999996</v>
      </c>
      <c r="V444" s="75">
        <f>(U444+93.79)</f>
        <v>1969.6087999999995</v>
      </c>
      <c r="W444" s="75">
        <f>(V444+93.79)</f>
        <v>2063.3987999999995</v>
      </c>
      <c r="X444" s="75"/>
      <c r="Y444" s="75"/>
      <c r="Z444" s="308"/>
      <c r="AA444" s="308"/>
      <c r="AB444" s="308"/>
      <c r="AC444" s="308"/>
      <c r="AD444" s="308"/>
      <c r="AE444" s="308"/>
      <c r="AF444" s="308"/>
      <c r="AG444" s="308"/>
      <c r="AH444" s="308"/>
    </row>
    <row r="445" spans="1:70" s="15" customFormat="1" ht="15.95" customHeight="1" outlineLevel="2" thickBot="1" x14ac:dyDescent="0.35">
      <c r="A445" s="347">
        <v>1</v>
      </c>
      <c r="B445" s="348"/>
      <c r="C445" s="309" t="s">
        <v>567</v>
      </c>
      <c r="D445" s="309" t="s">
        <v>526</v>
      </c>
      <c r="E445" s="316" t="s">
        <v>11</v>
      </c>
      <c r="F445" s="316" t="s">
        <v>11</v>
      </c>
      <c r="G445" s="316" t="s">
        <v>30</v>
      </c>
      <c r="H445" s="309">
        <v>2.698</v>
      </c>
      <c r="I445" s="311">
        <v>1.2</v>
      </c>
      <c r="J445" s="69">
        <v>39</v>
      </c>
      <c r="K445" s="312">
        <f t="shared" si="334"/>
        <v>126.2664</v>
      </c>
      <c r="L445" s="315"/>
      <c r="M445" s="315"/>
      <c r="N445" s="315"/>
      <c r="O445" s="315"/>
      <c r="P445" s="315"/>
      <c r="Q445" s="315"/>
      <c r="R445" s="315"/>
      <c r="S445" s="315"/>
      <c r="T445" s="315"/>
      <c r="U445" s="315"/>
      <c r="V445" s="315"/>
      <c r="W445" s="315"/>
      <c r="X445" s="315"/>
      <c r="Y445" s="315"/>
      <c r="Z445" s="104"/>
      <c r="AA445" s="104"/>
      <c r="AB445" s="104"/>
      <c r="AC445" s="104"/>
      <c r="AD445" s="104"/>
      <c r="AE445" s="104"/>
      <c r="AF445" s="104"/>
      <c r="AG445" s="104"/>
      <c r="AH445" s="104"/>
    </row>
    <row r="446" spans="1:70" s="15" customFormat="1" ht="15.95" customHeight="1" outlineLevel="2" thickBot="1" x14ac:dyDescent="0.35">
      <c r="A446" s="347">
        <v>2</v>
      </c>
      <c r="B446" s="348"/>
      <c r="C446" s="313" t="s">
        <v>570</v>
      </c>
      <c r="D446" s="313" t="s">
        <v>32</v>
      </c>
      <c r="E446" s="314" t="s">
        <v>11</v>
      </c>
      <c r="F446" s="314" t="s">
        <v>11</v>
      </c>
      <c r="G446" s="317" t="s">
        <v>30</v>
      </c>
      <c r="H446" s="313">
        <v>1.7909999999999999</v>
      </c>
      <c r="I446" s="311">
        <v>1.2</v>
      </c>
      <c r="J446" s="69">
        <v>39</v>
      </c>
      <c r="K446" s="312">
        <f t="shared" si="334"/>
        <v>83.818799999999996</v>
      </c>
      <c r="L446" s="315"/>
      <c r="M446" s="315"/>
      <c r="N446" s="315"/>
      <c r="O446" s="315"/>
      <c r="P446" s="315"/>
      <c r="Q446" s="315"/>
      <c r="R446" s="315"/>
      <c r="S446" s="315"/>
      <c r="T446" s="315"/>
      <c r="U446" s="315"/>
      <c r="V446" s="315"/>
      <c r="W446" s="315"/>
      <c r="X446" s="315"/>
      <c r="Y446" s="315"/>
      <c r="Z446" s="104"/>
      <c r="AA446" s="104"/>
      <c r="AB446" s="104"/>
      <c r="AC446" s="104"/>
      <c r="AD446" s="104"/>
      <c r="AE446" s="104"/>
      <c r="AF446" s="104"/>
      <c r="AG446" s="104"/>
      <c r="AH446" s="104"/>
    </row>
    <row r="447" spans="1:70" s="15" customFormat="1" ht="15.95" customHeight="1" outlineLevel="2" thickBot="1" x14ac:dyDescent="0.35">
      <c r="A447" s="347">
        <v>3</v>
      </c>
      <c r="B447" s="348"/>
      <c r="C447" s="313" t="s">
        <v>560</v>
      </c>
      <c r="D447" s="313" t="s">
        <v>561</v>
      </c>
      <c r="E447" s="317" t="s">
        <v>11</v>
      </c>
      <c r="F447" s="317" t="s">
        <v>11</v>
      </c>
      <c r="G447" s="317" t="s">
        <v>30</v>
      </c>
      <c r="H447" s="313">
        <v>10.367000000000001</v>
      </c>
      <c r="I447" s="311">
        <v>1.2</v>
      </c>
      <c r="J447" s="69">
        <v>39</v>
      </c>
      <c r="K447" s="312">
        <f t="shared" si="334"/>
        <v>485.17560000000003</v>
      </c>
      <c r="L447" s="315"/>
      <c r="M447" s="315"/>
      <c r="N447" s="315"/>
      <c r="O447" s="315"/>
      <c r="P447" s="315"/>
      <c r="Q447" s="315"/>
      <c r="R447" s="315"/>
      <c r="S447" s="315"/>
      <c r="T447" s="315"/>
      <c r="U447" s="315"/>
      <c r="V447" s="315"/>
      <c r="W447" s="315"/>
      <c r="X447" s="315"/>
      <c r="Y447" s="315"/>
      <c r="Z447" s="104"/>
      <c r="AA447" s="104"/>
      <c r="AB447" s="104"/>
      <c r="AC447" s="104"/>
      <c r="AD447" s="104"/>
      <c r="AE447" s="104"/>
      <c r="AF447" s="104"/>
      <c r="AG447" s="104"/>
      <c r="AH447" s="104"/>
    </row>
    <row r="448" spans="1:70" s="15" customFormat="1" ht="15.95" customHeight="1" outlineLevel="2" thickBot="1" x14ac:dyDescent="0.35">
      <c r="A448" s="347">
        <v>4</v>
      </c>
      <c r="B448" s="348"/>
      <c r="C448" s="313" t="s">
        <v>557</v>
      </c>
      <c r="D448" s="313" t="s">
        <v>526</v>
      </c>
      <c r="E448" s="317" t="s">
        <v>11</v>
      </c>
      <c r="F448" s="317" t="s">
        <v>11</v>
      </c>
      <c r="G448" s="317" t="s">
        <v>30</v>
      </c>
      <c r="H448" s="313">
        <v>12.714</v>
      </c>
      <c r="I448" s="311">
        <v>1.2</v>
      </c>
      <c r="J448" s="69">
        <v>39</v>
      </c>
      <c r="K448" s="312">
        <f t="shared" si="334"/>
        <v>595.01520000000005</v>
      </c>
      <c r="L448" s="315"/>
      <c r="M448" s="315"/>
      <c r="N448" s="315"/>
      <c r="O448" s="315"/>
      <c r="P448" s="315"/>
      <c r="Q448" s="315"/>
      <c r="R448" s="315"/>
      <c r="S448" s="315"/>
      <c r="T448" s="315"/>
      <c r="U448" s="315"/>
      <c r="V448" s="315"/>
      <c r="W448" s="315"/>
      <c r="X448" s="315"/>
      <c r="Y448" s="315"/>
      <c r="Z448" s="104"/>
      <c r="AA448" s="104"/>
      <c r="AB448" s="104"/>
      <c r="AC448" s="104"/>
      <c r="AD448" s="104"/>
      <c r="AE448" s="104"/>
      <c r="AF448" s="104"/>
      <c r="AG448" s="104"/>
      <c r="AH448" s="104"/>
    </row>
    <row r="449" spans="1:34" s="15" customFormat="1" ht="15.95" customHeight="1" outlineLevel="2" thickBot="1" x14ac:dyDescent="0.35">
      <c r="A449" s="347">
        <v>5</v>
      </c>
      <c r="B449" s="348"/>
      <c r="C449" s="313" t="s">
        <v>562</v>
      </c>
      <c r="D449" s="313" t="s">
        <v>526</v>
      </c>
      <c r="E449" s="317" t="s">
        <v>11</v>
      </c>
      <c r="F449" s="317" t="s">
        <v>11</v>
      </c>
      <c r="G449" s="317" t="s">
        <v>30</v>
      </c>
      <c r="H449" s="313">
        <v>5.8250000000000002</v>
      </c>
      <c r="I449" s="311">
        <v>1.2</v>
      </c>
      <c r="J449" s="69">
        <v>39</v>
      </c>
      <c r="K449" s="312">
        <f t="shared" si="334"/>
        <v>272.61</v>
      </c>
      <c r="L449" s="315"/>
      <c r="M449" s="315"/>
      <c r="N449" s="315"/>
      <c r="O449" s="315"/>
      <c r="P449" s="315"/>
      <c r="Q449" s="315"/>
      <c r="R449" s="315"/>
      <c r="S449" s="315"/>
      <c r="T449" s="315"/>
      <c r="U449" s="315"/>
      <c r="V449" s="315"/>
      <c r="W449" s="315"/>
      <c r="X449" s="315"/>
      <c r="Y449" s="315"/>
      <c r="Z449" s="104"/>
      <c r="AA449" s="104"/>
      <c r="AB449" s="104"/>
      <c r="AC449" s="104"/>
      <c r="AD449" s="104"/>
      <c r="AE449" s="104"/>
      <c r="AF449" s="104"/>
      <c r="AG449" s="104"/>
      <c r="AH449" s="104"/>
    </row>
    <row r="450" spans="1:34" s="15" customFormat="1" ht="15.95" customHeight="1" outlineLevel="2" thickBot="1" x14ac:dyDescent="0.35">
      <c r="A450" s="347">
        <v>6</v>
      </c>
      <c r="B450" s="348"/>
      <c r="C450" s="313" t="s">
        <v>563</v>
      </c>
      <c r="D450" s="313" t="s">
        <v>526</v>
      </c>
      <c r="E450" s="314" t="s">
        <v>11</v>
      </c>
      <c r="F450" s="314" t="s">
        <v>11</v>
      </c>
      <c r="G450" s="317" t="s">
        <v>30</v>
      </c>
      <c r="H450" s="313">
        <v>10.798999999999999</v>
      </c>
      <c r="I450" s="311">
        <v>1.2</v>
      </c>
      <c r="J450" s="69">
        <v>39</v>
      </c>
      <c r="K450" s="312">
        <f t="shared" si="334"/>
        <v>505.39319999999992</v>
      </c>
      <c r="L450" s="315"/>
      <c r="M450" s="315"/>
      <c r="N450" s="315"/>
      <c r="O450" s="315"/>
      <c r="P450" s="315"/>
      <c r="Q450" s="315"/>
      <c r="R450" s="315"/>
      <c r="S450" s="315"/>
      <c r="T450" s="315"/>
      <c r="U450" s="315"/>
      <c r="V450" s="315"/>
      <c r="W450" s="315"/>
      <c r="X450" s="315"/>
      <c r="Y450" s="315"/>
      <c r="Z450" s="104"/>
      <c r="AA450" s="104"/>
      <c r="AB450" s="104"/>
      <c r="AC450" s="104"/>
      <c r="AD450" s="104"/>
      <c r="AE450" s="104"/>
      <c r="AF450" s="104"/>
      <c r="AG450" s="104"/>
      <c r="AH450" s="104"/>
    </row>
    <row r="451" spans="1:34" s="15" customFormat="1" ht="15.95" customHeight="1" outlineLevel="2" thickBot="1" x14ac:dyDescent="0.35">
      <c r="A451" s="347">
        <v>7</v>
      </c>
      <c r="B451" s="348"/>
      <c r="C451" s="313" t="s">
        <v>548</v>
      </c>
      <c r="D451" s="313" t="s">
        <v>549</v>
      </c>
      <c r="E451" s="314" t="s">
        <v>17</v>
      </c>
      <c r="F451" s="314" t="s">
        <v>17</v>
      </c>
      <c r="G451" s="317" t="s">
        <v>30</v>
      </c>
      <c r="H451" s="313">
        <v>4.2910000000000004</v>
      </c>
      <c r="I451" s="311">
        <v>1.2</v>
      </c>
      <c r="J451" s="69">
        <v>39</v>
      </c>
      <c r="K451" s="312">
        <f t="shared" si="334"/>
        <v>200.81880000000001</v>
      </c>
      <c r="L451" s="315"/>
      <c r="M451" s="315"/>
      <c r="N451" s="315"/>
      <c r="O451" s="315"/>
      <c r="P451" s="315"/>
      <c r="Q451" s="315"/>
      <c r="R451" s="315"/>
      <c r="S451" s="315"/>
      <c r="T451" s="315"/>
      <c r="U451" s="315"/>
      <c r="V451" s="315"/>
      <c r="W451" s="315"/>
      <c r="X451" s="315"/>
      <c r="Y451" s="315"/>
      <c r="Z451" s="104"/>
      <c r="AA451" s="104"/>
      <c r="AB451" s="104"/>
      <c r="AC451" s="104"/>
      <c r="AD451" s="104"/>
      <c r="AE451" s="104"/>
      <c r="AF451" s="104"/>
      <c r="AG451" s="104"/>
      <c r="AH451" s="104"/>
    </row>
    <row r="452" spans="1:34" s="15" customFormat="1" ht="15.95" customHeight="1" outlineLevel="2" thickBot="1" x14ac:dyDescent="0.35">
      <c r="A452" s="347">
        <v>8</v>
      </c>
      <c r="B452" s="348"/>
      <c r="C452" s="313" t="s">
        <v>200</v>
      </c>
      <c r="D452" s="313" t="s">
        <v>123</v>
      </c>
      <c r="E452" s="314" t="s">
        <v>17</v>
      </c>
      <c r="F452" s="314" t="s">
        <v>17</v>
      </c>
      <c r="G452" s="314" t="s">
        <v>14</v>
      </c>
      <c r="H452" s="313">
        <v>2.9990000000000001</v>
      </c>
      <c r="I452" s="311">
        <v>1.2</v>
      </c>
      <c r="J452" s="69">
        <v>39</v>
      </c>
      <c r="K452" s="312">
        <f t="shared" si="334"/>
        <v>140.35319999999999</v>
      </c>
      <c r="L452" s="315"/>
      <c r="M452" s="315"/>
      <c r="N452" s="315"/>
      <c r="O452" s="315"/>
      <c r="P452" s="315"/>
      <c r="Q452" s="315"/>
      <c r="R452" s="315"/>
      <c r="S452" s="315"/>
      <c r="T452" s="315"/>
      <c r="U452" s="315"/>
      <c r="V452" s="315"/>
      <c r="W452" s="315"/>
      <c r="X452" s="315"/>
      <c r="Y452" s="315"/>
      <c r="Z452" s="104"/>
      <c r="AA452" s="104"/>
      <c r="AB452" s="104"/>
      <c r="AC452" s="104"/>
      <c r="AD452" s="104"/>
      <c r="AE452" s="104"/>
      <c r="AF452" s="104"/>
      <c r="AG452" s="104"/>
      <c r="AH452" s="104"/>
    </row>
    <row r="453" spans="1:34" s="15" customFormat="1" ht="15.95" customHeight="1" outlineLevel="2" thickBot="1" x14ac:dyDescent="0.35">
      <c r="A453" s="347">
        <v>9</v>
      </c>
      <c r="B453" s="348"/>
      <c r="C453" s="313" t="s">
        <v>568</v>
      </c>
      <c r="D453" s="313" t="s">
        <v>551</v>
      </c>
      <c r="E453" s="314" t="s">
        <v>21</v>
      </c>
      <c r="F453" s="314" t="s">
        <v>21</v>
      </c>
      <c r="G453" s="317" t="s">
        <v>30</v>
      </c>
      <c r="H453" s="313">
        <v>3.444</v>
      </c>
      <c r="I453" s="311">
        <v>1.2</v>
      </c>
      <c r="J453" s="69">
        <v>39</v>
      </c>
      <c r="K453" s="312">
        <f t="shared" ref="K453:K467" si="387">(H453*I453*J453)</f>
        <v>161.17919999999998</v>
      </c>
      <c r="L453" s="315"/>
      <c r="M453" s="315"/>
      <c r="N453" s="315"/>
      <c r="O453" s="315"/>
      <c r="P453" s="315"/>
      <c r="Q453" s="315"/>
      <c r="R453" s="315"/>
      <c r="S453" s="315"/>
      <c r="T453" s="315"/>
      <c r="U453" s="315"/>
      <c r="V453" s="315"/>
      <c r="W453" s="315"/>
      <c r="X453" s="315"/>
      <c r="Y453" s="315"/>
      <c r="Z453" s="104"/>
      <c r="AA453" s="104"/>
      <c r="AB453" s="104"/>
      <c r="AC453" s="104"/>
      <c r="AD453" s="104"/>
      <c r="AE453" s="104"/>
      <c r="AF453" s="104"/>
      <c r="AG453" s="104"/>
      <c r="AH453" s="104"/>
    </row>
    <row r="454" spans="1:34" s="15" customFormat="1" ht="15.95" customHeight="1" outlineLevel="2" thickBot="1" x14ac:dyDescent="0.35">
      <c r="A454" s="347">
        <v>10</v>
      </c>
      <c r="B454" s="348"/>
      <c r="C454" s="313" t="s">
        <v>550</v>
      </c>
      <c r="D454" s="313" t="s">
        <v>551</v>
      </c>
      <c r="E454" s="314" t="s">
        <v>21</v>
      </c>
      <c r="F454" s="314" t="s">
        <v>21</v>
      </c>
      <c r="G454" s="317" t="s">
        <v>30</v>
      </c>
      <c r="H454" s="313">
        <v>5.49</v>
      </c>
      <c r="I454" s="311">
        <v>1.2</v>
      </c>
      <c r="J454" s="69">
        <v>39</v>
      </c>
      <c r="K454" s="312">
        <f t="shared" si="387"/>
        <v>256.93200000000002</v>
      </c>
      <c r="L454" s="315"/>
      <c r="M454" s="315"/>
      <c r="N454" s="315"/>
      <c r="O454" s="315"/>
      <c r="P454" s="315"/>
      <c r="Q454" s="315"/>
      <c r="R454" s="315"/>
      <c r="S454" s="315"/>
      <c r="T454" s="315"/>
      <c r="U454" s="315"/>
      <c r="V454" s="315"/>
      <c r="W454" s="315"/>
      <c r="X454" s="315"/>
      <c r="Y454" s="315"/>
      <c r="Z454" s="104"/>
      <c r="AA454" s="104"/>
      <c r="AB454" s="104"/>
      <c r="AC454" s="104"/>
      <c r="AD454" s="104"/>
      <c r="AE454" s="104"/>
      <c r="AF454" s="104"/>
      <c r="AG454" s="104"/>
      <c r="AH454" s="104"/>
    </row>
    <row r="455" spans="1:34" s="15" customFormat="1" ht="15.95" customHeight="1" outlineLevel="2" thickBot="1" x14ac:dyDescent="0.35">
      <c r="A455" s="347">
        <v>11</v>
      </c>
      <c r="B455" s="348"/>
      <c r="C455" s="313" t="s">
        <v>552</v>
      </c>
      <c r="D455" s="313" t="s">
        <v>547</v>
      </c>
      <c r="E455" s="314" t="s">
        <v>11</v>
      </c>
      <c r="F455" s="314" t="s">
        <v>11</v>
      </c>
      <c r="G455" s="317" t="s">
        <v>30</v>
      </c>
      <c r="H455" s="313">
        <v>3.9990000000000001</v>
      </c>
      <c r="I455" s="311">
        <v>1.2</v>
      </c>
      <c r="J455" s="69">
        <v>39</v>
      </c>
      <c r="K455" s="312">
        <f t="shared" si="387"/>
        <v>187.1532</v>
      </c>
      <c r="L455" s="315"/>
      <c r="M455" s="315"/>
      <c r="N455" s="315"/>
      <c r="O455" s="315"/>
      <c r="P455" s="315"/>
      <c r="Q455" s="315"/>
      <c r="R455" s="315"/>
      <c r="S455" s="315"/>
      <c r="T455" s="315"/>
      <c r="U455" s="315"/>
      <c r="V455" s="315"/>
      <c r="W455" s="315"/>
      <c r="X455" s="315"/>
      <c r="Y455" s="315"/>
      <c r="Z455" s="104"/>
      <c r="AA455" s="104"/>
      <c r="AB455" s="104"/>
      <c r="AC455" s="104"/>
      <c r="AD455" s="104"/>
      <c r="AE455" s="104"/>
      <c r="AF455" s="104"/>
      <c r="AG455" s="104"/>
      <c r="AH455" s="104"/>
    </row>
    <row r="456" spans="1:34" s="15" customFormat="1" ht="15.95" customHeight="1" outlineLevel="2" thickBot="1" x14ac:dyDescent="0.35">
      <c r="A456" s="347">
        <v>12</v>
      </c>
      <c r="B456" s="348"/>
      <c r="C456" s="313" t="s">
        <v>571</v>
      </c>
      <c r="D456" s="313" t="s">
        <v>572</v>
      </c>
      <c r="E456" s="314" t="s">
        <v>17</v>
      </c>
      <c r="F456" s="314" t="s">
        <v>17</v>
      </c>
      <c r="G456" s="317" t="s">
        <v>30</v>
      </c>
      <c r="H456" s="313">
        <v>2.9660000000000002</v>
      </c>
      <c r="I456" s="311">
        <v>1.2</v>
      </c>
      <c r="J456" s="69">
        <v>39</v>
      </c>
      <c r="K456" s="312">
        <f t="shared" si="387"/>
        <v>138.80880000000002</v>
      </c>
      <c r="L456" s="315"/>
      <c r="M456" s="315"/>
      <c r="N456" s="315"/>
      <c r="O456" s="315"/>
      <c r="P456" s="315"/>
      <c r="Q456" s="315"/>
      <c r="R456" s="315"/>
      <c r="S456" s="315"/>
      <c r="T456" s="315"/>
      <c r="U456" s="315"/>
      <c r="V456" s="315"/>
      <c r="W456" s="315"/>
      <c r="X456" s="315"/>
      <c r="Y456" s="315"/>
      <c r="Z456" s="104"/>
      <c r="AA456" s="104"/>
      <c r="AB456" s="104"/>
      <c r="AC456" s="104"/>
      <c r="AD456" s="104"/>
      <c r="AE456" s="104"/>
      <c r="AF456" s="104"/>
      <c r="AG456" s="104"/>
      <c r="AH456" s="104"/>
    </row>
    <row r="457" spans="1:34" s="15" customFormat="1" ht="15.95" customHeight="1" outlineLevel="2" thickBot="1" x14ac:dyDescent="0.35">
      <c r="A457" s="347">
        <v>13</v>
      </c>
      <c r="B457" s="348"/>
      <c r="C457" s="313" t="s">
        <v>569</v>
      </c>
      <c r="D457" s="313" t="s">
        <v>559</v>
      </c>
      <c r="E457" s="314" t="s">
        <v>17</v>
      </c>
      <c r="F457" s="314" t="s">
        <v>17</v>
      </c>
      <c r="G457" s="317" t="s">
        <v>30</v>
      </c>
      <c r="H457" s="313">
        <v>3.6190000000000002</v>
      </c>
      <c r="I457" s="311">
        <v>1.2</v>
      </c>
      <c r="J457" s="69">
        <v>39</v>
      </c>
      <c r="K457" s="312">
        <f t="shared" si="387"/>
        <v>169.36920000000001</v>
      </c>
      <c r="L457" s="315"/>
      <c r="M457" s="315"/>
      <c r="N457" s="315"/>
      <c r="O457" s="315"/>
      <c r="P457" s="315"/>
      <c r="Q457" s="315"/>
      <c r="R457" s="315"/>
      <c r="S457" s="315"/>
      <c r="T457" s="315"/>
      <c r="U457" s="315"/>
      <c r="V457" s="315"/>
      <c r="W457" s="315"/>
      <c r="X457" s="315"/>
      <c r="Y457" s="315"/>
      <c r="Z457" s="104"/>
      <c r="AA457" s="104"/>
      <c r="AB457" s="104"/>
      <c r="AC457" s="104"/>
      <c r="AD457" s="104"/>
      <c r="AE457" s="104"/>
      <c r="AF457" s="104"/>
      <c r="AG457" s="104"/>
      <c r="AH457" s="104"/>
    </row>
    <row r="458" spans="1:34" s="15" customFormat="1" ht="15.95" customHeight="1" outlineLevel="2" thickBot="1" x14ac:dyDescent="0.35">
      <c r="A458" s="347">
        <v>14</v>
      </c>
      <c r="B458" s="348"/>
      <c r="C458" s="313" t="s">
        <v>558</v>
      </c>
      <c r="D458" s="313" t="s">
        <v>559</v>
      </c>
      <c r="E458" s="314" t="s">
        <v>17</v>
      </c>
      <c r="F458" s="314" t="s">
        <v>17</v>
      </c>
      <c r="G458" s="317" t="s">
        <v>30</v>
      </c>
      <c r="H458" s="313">
        <v>5.9989999999999997</v>
      </c>
      <c r="I458" s="311">
        <v>1.2</v>
      </c>
      <c r="J458" s="69">
        <v>39</v>
      </c>
      <c r="K458" s="312">
        <f t="shared" si="387"/>
        <v>280.75319999999999</v>
      </c>
      <c r="L458" s="315"/>
      <c r="M458" s="315"/>
      <c r="N458" s="315"/>
      <c r="O458" s="315"/>
      <c r="P458" s="315"/>
      <c r="Q458" s="315"/>
      <c r="R458" s="315"/>
      <c r="S458" s="315"/>
      <c r="T458" s="315"/>
      <c r="U458" s="315"/>
      <c r="V458" s="315"/>
      <c r="W458" s="315"/>
      <c r="X458" s="315"/>
      <c r="Y458" s="315"/>
      <c r="Z458" s="104"/>
      <c r="AA458" s="104"/>
      <c r="AB458" s="104"/>
      <c r="AC458" s="104"/>
      <c r="AD458" s="104"/>
      <c r="AE458" s="104"/>
      <c r="AF458" s="104"/>
      <c r="AG458" s="104"/>
      <c r="AH458" s="104"/>
    </row>
    <row r="459" spans="1:34" s="15" customFormat="1" ht="15.95" customHeight="1" outlineLevel="2" thickBot="1" x14ac:dyDescent="0.35">
      <c r="A459" s="347">
        <v>15</v>
      </c>
      <c r="B459" s="348"/>
      <c r="C459" s="313" t="s">
        <v>564</v>
      </c>
      <c r="D459" s="313" t="s">
        <v>559</v>
      </c>
      <c r="E459" s="314" t="s">
        <v>17</v>
      </c>
      <c r="F459" s="314" t="s">
        <v>17</v>
      </c>
      <c r="G459" s="317" t="s">
        <v>30</v>
      </c>
      <c r="H459" s="313">
        <v>9.0069999999999997</v>
      </c>
      <c r="I459" s="311">
        <v>1.2</v>
      </c>
      <c r="J459" s="69">
        <v>39</v>
      </c>
      <c r="K459" s="312">
        <f t="shared" si="387"/>
        <v>421.52759999999995</v>
      </c>
      <c r="L459" s="315"/>
      <c r="M459" s="315"/>
      <c r="N459" s="315"/>
      <c r="O459" s="315"/>
      <c r="P459" s="315"/>
      <c r="Q459" s="315"/>
      <c r="R459" s="315"/>
      <c r="S459" s="315"/>
      <c r="T459" s="315"/>
      <c r="U459" s="315"/>
      <c r="V459" s="315"/>
      <c r="W459" s="315"/>
      <c r="X459" s="315"/>
      <c r="Y459" s="315"/>
      <c r="Z459" s="104"/>
      <c r="AA459" s="104"/>
      <c r="AB459" s="104"/>
      <c r="AC459" s="104"/>
      <c r="AD459" s="104"/>
      <c r="AE459" s="104"/>
      <c r="AF459" s="104"/>
      <c r="AG459" s="104"/>
      <c r="AH459" s="104"/>
    </row>
    <row r="460" spans="1:34" s="15" customFormat="1" ht="15.95" customHeight="1" outlineLevel="2" thickBot="1" x14ac:dyDescent="0.35">
      <c r="A460" s="347">
        <v>16</v>
      </c>
      <c r="B460" s="348"/>
      <c r="C460" s="313" t="s">
        <v>565</v>
      </c>
      <c r="D460" s="313" t="s">
        <v>566</v>
      </c>
      <c r="E460" s="314" t="s">
        <v>17</v>
      </c>
      <c r="F460" s="314" t="s">
        <v>17</v>
      </c>
      <c r="G460" s="317" t="s">
        <v>30</v>
      </c>
      <c r="H460" s="313">
        <v>9.1370000000000005</v>
      </c>
      <c r="I460" s="311">
        <v>1.2</v>
      </c>
      <c r="J460" s="69">
        <v>39</v>
      </c>
      <c r="K460" s="312">
        <f t="shared" si="387"/>
        <v>427.61159999999995</v>
      </c>
      <c r="L460" s="315"/>
      <c r="M460" s="315"/>
      <c r="N460" s="315"/>
      <c r="O460" s="315"/>
      <c r="P460" s="315"/>
      <c r="Q460" s="315"/>
      <c r="R460" s="315"/>
      <c r="S460" s="315"/>
      <c r="T460" s="315"/>
      <c r="U460" s="315"/>
      <c r="V460" s="315"/>
      <c r="W460" s="315"/>
      <c r="X460" s="315"/>
      <c r="Y460" s="315"/>
      <c r="Z460" s="104"/>
      <c r="AA460" s="104"/>
      <c r="AB460" s="104"/>
      <c r="AC460" s="104"/>
      <c r="AD460" s="104"/>
      <c r="AE460" s="104"/>
      <c r="AF460" s="104"/>
      <c r="AG460" s="104"/>
      <c r="AH460" s="104"/>
    </row>
    <row r="461" spans="1:34" s="15" customFormat="1" ht="15.95" customHeight="1" outlineLevel="2" thickBot="1" x14ac:dyDescent="0.35">
      <c r="A461" s="347">
        <v>17</v>
      </c>
      <c r="B461" s="348"/>
      <c r="C461" s="313" t="s">
        <v>553</v>
      </c>
      <c r="D461" s="313" t="s">
        <v>539</v>
      </c>
      <c r="E461" s="314" t="s">
        <v>17</v>
      </c>
      <c r="F461" s="314" t="s">
        <v>17</v>
      </c>
      <c r="G461" s="317" t="s">
        <v>30</v>
      </c>
      <c r="H461" s="313">
        <v>8.6809999999999992</v>
      </c>
      <c r="I461" s="311">
        <v>1.2</v>
      </c>
      <c r="J461" s="69">
        <v>39</v>
      </c>
      <c r="K461" s="312">
        <f t="shared" si="387"/>
        <v>406.27079999999995</v>
      </c>
      <c r="L461" s="315"/>
      <c r="M461" s="315"/>
      <c r="N461" s="315"/>
      <c r="O461" s="315"/>
      <c r="P461" s="315"/>
      <c r="Q461" s="315"/>
      <c r="R461" s="315"/>
      <c r="S461" s="315"/>
      <c r="T461" s="315"/>
      <c r="U461" s="315"/>
      <c r="V461" s="315"/>
      <c r="W461" s="315"/>
      <c r="X461" s="315"/>
      <c r="Y461" s="315"/>
      <c r="Z461" s="104"/>
      <c r="AA461" s="104"/>
      <c r="AB461" s="104"/>
      <c r="AC461" s="104"/>
      <c r="AD461" s="104"/>
      <c r="AE461" s="104"/>
      <c r="AF461" s="104"/>
      <c r="AG461" s="104"/>
      <c r="AH461" s="104"/>
    </row>
    <row r="462" spans="1:34" s="15" customFormat="1" ht="15.95" customHeight="1" outlineLevel="2" thickBot="1" x14ac:dyDescent="0.35">
      <c r="A462" s="347">
        <v>18</v>
      </c>
      <c r="B462" s="348"/>
      <c r="C462" s="313" t="s">
        <v>554</v>
      </c>
      <c r="D462" s="313" t="s">
        <v>555</v>
      </c>
      <c r="E462" s="314" t="s">
        <v>17</v>
      </c>
      <c r="F462" s="314" t="s">
        <v>17</v>
      </c>
      <c r="G462" s="317" t="s">
        <v>30</v>
      </c>
      <c r="H462" s="313">
        <v>3.9990000000000001</v>
      </c>
      <c r="I462" s="311">
        <v>1.2</v>
      </c>
      <c r="J462" s="69">
        <v>39</v>
      </c>
      <c r="K462" s="312">
        <f t="shared" si="387"/>
        <v>187.1532</v>
      </c>
      <c r="L462" s="315"/>
      <c r="M462" s="315"/>
      <c r="N462" s="315"/>
      <c r="O462" s="315"/>
      <c r="P462" s="315"/>
      <c r="Q462" s="315"/>
      <c r="R462" s="315"/>
      <c r="S462" s="315"/>
      <c r="T462" s="315"/>
      <c r="U462" s="315"/>
      <c r="V462" s="315"/>
      <c r="W462" s="315"/>
      <c r="X462" s="315"/>
      <c r="Y462" s="315"/>
      <c r="Z462" s="104"/>
      <c r="AA462" s="104"/>
      <c r="AB462" s="104"/>
      <c r="AC462" s="104"/>
      <c r="AD462" s="104"/>
      <c r="AE462" s="104"/>
      <c r="AF462" s="104"/>
      <c r="AG462" s="104"/>
      <c r="AH462" s="104"/>
    </row>
    <row r="463" spans="1:34" s="15" customFormat="1" ht="15.95" customHeight="1" outlineLevel="2" thickBot="1" x14ac:dyDescent="0.35">
      <c r="A463" s="347">
        <v>19</v>
      </c>
      <c r="B463" s="348"/>
      <c r="C463" s="313" t="s">
        <v>556</v>
      </c>
      <c r="D463" s="313" t="s">
        <v>555</v>
      </c>
      <c r="E463" s="314" t="s">
        <v>17</v>
      </c>
      <c r="F463" s="314" t="s">
        <v>17</v>
      </c>
      <c r="G463" s="317" t="s">
        <v>30</v>
      </c>
      <c r="H463" s="313">
        <v>5.702</v>
      </c>
      <c r="I463" s="311">
        <v>1.2</v>
      </c>
      <c r="J463" s="69">
        <v>39</v>
      </c>
      <c r="K463" s="312">
        <f t="shared" si="387"/>
        <v>266.85359999999997</v>
      </c>
      <c r="L463" s="315"/>
      <c r="M463" s="315"/>
      <c r="N463" s="315"/>
      <c r="O463" s="315"/>
      <c r="P463" s="315"/>
      <c r="Q463" s="315"/>
      <c r="R463" s="315"/>
      <c r="S463" s="315"/>
      <c r="T463" s="315"/>
      <c r="U463" s="315"/>
      <c r="V463" s="315"/>
      <c r="W463" s="315"/>
      <c r="X463" s="315"/>
      <c r="Y463" s="315"/>
      <c r="Z463" s="104"/>
      <c r="AA463" s="104"/>
      <c r="AB463" s="104"/>
      <c r="AC463" s="104"/>
      <c r="AD463" s="104"/>
      <c r="AE463" s="104"/>
      <c r="AF463" s="104"/>
      <c r="AG463" s="104"/>
      <c r="AH463" s="104"/>
    </row>
    <row r="464" spans="1:34" s="15" customFormat="1" ht="15.95" customHeight="1" outlineLevel="2" thickBot="1" x14ac:dyDescent="0.35">
      <c r="A464" s="347">
        <v>20</v>
      </c>
      <c r="B464" s="348"/>
      <c r="C464" s="313" t="s">
        <v>575</v>
      </c>
      <c r="D464" s="313" t="s">
        <v>45</v>
      </c>
      <c r="E464" s="314" t="s">
        <v>17</v>
      </c>
      <c r="F464" s="314" t="s">
        <v>17</v>
      </c>
      <c r="G464" s="317" t="s">
        <v>30</v>
      </c>
      <c r="H464" s="313">
        <v>2.589</v>
      </c>
      <c r="I464" s="311">
        <v>1.2</v>
      </c>
      <c r="J464" s="69">
        <v>39</v>
      </c>
      <c r="K464" s="312">
        <f t="shared" si="387"/>
        <v>121.1652</v>
      </c>
      <c r="L464" s="315"/>
      <c r="M464" s="315"/>
      <c r="N464" s="315"/>
      <c r="O464" s="315"/>
      <c r="P464" s="315"/>
      <c r="Q464" s="315"/>
      <c r="R464" s="315"/>
      <c r="S464" s="315"/>
      <c r="T464" s="315"/>
      <c r="U464" s="315"/>
      <c r="V464" s="315"/>
      <c r="W464" s="315"/>
      <c r="X464" s="315"/>
      <c r="Y464" s="315"/>
      <c r="Z464" s="104"/>
      <c r="AA464" s="104"/>
      <c r="AB464" s="104"/>
      <c r="AC464" s="104"/>
      <c r="AD464" s="104"/>
      <c r="AE464" s="104"/>
      <c r="AF464" s="104"/>
      <c r="AG464" s="104"/>
      <c r="AH464" s="104"/>
    </row>
    <row r="465" spans="1:70" s="15" customFormat="1" ht="15.95" customHeight="1" outlineLevel="2" thickBot="1" x14ac:dyDescent="0.35">
      <c r="A465" s="347">
        <v>21</v>
      </c>
      <c r="B465" s="348"/>
      <c r="C465" s="309" t="s">
        <v>576</v>
      </c>
      <c r="D465" s="309" t="s">
        <v>577</v>
      </c>
      <c r="E465" s="316" t="s">
        <v>11</v>
      </c>
      <c r="F465" s="316" t="s">
        <v>11</v>
      </c>
      <c r="G465" s="316" t="s">
        <v>30</v>
      </c>
      <c r="H465" s="324">
        <v>2.5249999999999999</v>
      </c>
      <c r="I465" s="311">
        <v>1.2</v>
      </c>
      <c r="J465" s="69">
        <v>39</v>
      </c>
      <c r="K465" s="312">
        <f t="shared" si="387"/>
        <v>118.16999999999999</v>
      </c>
      <c r="L465" s="315"/>
      <c r="M465" s="315"/>
      <c r="N465" s="315"/>
      <c r="O465" s="315"/>
      <c r="P465" s="315"/>
      <c r="Q465" s="315"/>
      <c r="R465" s="315"/>
      <c r="S465" s="315"/>
      <c r="T465" s="315"/>
      <c r="U465" s="315"/>
      <c r="V465" s="315"/>
      <c r="W465" s="315"/>
      <c r="X465" s="315"/>
      <c r="Y465" s="315"/>
      <c r="Z465" s="104"/>
      <c r="AA465" s="104"/>
      <c r="AB465" s="104"/>
      <c r="AC465" s="104"/>
      <c r="AD465" s="104"/>
      <c r="AE465" s="104"/>
      <c r="AF465" s="104"/>
      <c r="AG465" s="104"/>
      <c r="AH465" s="104"/>
    </row>
    <row r="466" spans="1:70" s="15" customFormat="1" ht="15.95" customHeight="1" outlineLevel="2" thickBot="1" x14ac:dyDescent="0.35">
      <c r="A466" s="347">
        <v>22</v>
      </c>
      <c r="B466" s="348"/>
      <c r="C466" s="313" t="s">
        <v>546</v>
      </c>
      <c r="D466" s="313" t="s">
        <v>547</v>
      </c>
      <c r="E466" s="314" t="s">
        <v>11</v>
      </c>
      <c r="F466" s="314" t="s">
        <v>11</v>
      </c>
      <c r="G466" s="317" t="s">
        <v>30</v>
      </c>
      <c r="H466" s="349">
        <v>21.995000000000001</v>
      </c>
      <c r="I466" s="311">
        <v>1.2</v>
      </c>
      <c r="J466" s="69">
        <v>39</v>
      </c>
      <c r="K466" s="312">
        <f t="shared" si="387"/>
        <v>1029.366</v>
      </c>
      <c r="L466" s="315"/>
      <c r="M466" s="315"/>
      <c r="N466" s="315"/>
      <c r="O466" s="315"/>
      <c r="P466" s="315"/>
      <c r="Q466" s="315"/>
      <c r="R466" s="315"/>
      <c r="S466" s="315"/>
      <c r="T466" s="315"/>
      <c r="U466" s="315"/>
      <c r="V466" s="315"/>
      <c r="W466" s="315"/>
      <c r="X466" s="315"/>
      <c r="Y466" s="315"/>
      <c r="Z466" s="104"/>
      <c r="AA466" s="104"/>
      <c r="AB466" s="104"/>
      <c r="AC466" s="104"/>
      <c r="AD466" s="104"/>
      <c r="AE466" s="104"/>
      <c r="AF466" s="104"/>
      <c r="AG466" s="104"/>
      <c r="AH466" s="104"/>
    </row>
    <row r="467" spans="1:70" s="15" customFormat="1" ht="15.95" customHeight="1" outlineLevel="2" thickBot="1" x14ac:dyDescent="0.35">
      <c r="A467" s="347">
        <v>23</v>
      </c>
      <c r="B467" s="348"/>
      <c r="C467" s="309" t="s">
        <v>204</v>
      </c>
      <c r="D467" s="309" t="s">
        <v>32</v>
      </c>
      <c r="E467" s="310" t="s">
        <v>11</v>
      </c>
      <c r="F467" s="310" t="s">
        <v>11</v>
      </c>
      <c r="G467" s="310" t="s">
        <v>14</v>
      </c>
      <c r="H467" s="324">
        <v>1.4</v>
      </c>
      <c r="I467" s="311">
        <v>1.2</v>
      </c>
      <c r="J467" s="69">
        <v>39</v>
      </c>
      <c r="K467" s="312">
        <f t="shared" si="387"/>
        <v>65.52</v>
      </c>
      <c r="L467" s="315"/>
      <c r="M467" s="315"/>
      <c r="N467" s="315"/>
      <c r="O467" s="315"/>
      <c r="P467" s="315"/>
      <c r="Q467" s="315"/>
      <c r="R467" s="315"/>
      <c r="S467" s="315"/>
      <c r="T467" s="315"/>
      <c r="U467" s="315"/>
      <c r="V467" s="315"/>
      <c r="W467" s="315"/>
      <c r="X467" s="315"/>
      <c r="Y467" s="315"/>
      <c r="Z467" s="104"/>
      <c r="AA467" s="104"/>
      <c r="AB467" s="104"/>
      <c r="AC467" s="104"/>
      <c r="AD467" s="104"/>
      <c r="AE467" s="104"/>
      <c r="AF467" s="104"/>
      <c r="AG467" s="104"/>
      <c r="AH467" s="104"/>
    </row>
    <row r="468" spans="1:70" s="96" customFormat="1" ht="15.95" customHeight="1" outlineLevel="1" x14ac:dyDescent="0.3">
      <c r="A468" s="290"/>
      <c r="B468" s="206" t="s">
        <v>802</v>
      </c>
      <c r="C468" s="32"/>
      <c r="D468" s="32"/>
      <c r="E468" s="49"/>
      <c r="F468" s="55"/>
      <c r="G468" s="45"/>
      <c r="H468" s="94">
        <f>SUBTOTAL(9,H405:H444)</f>
        <v>143.87200000000001</v>
      </c>
      <c r="I468" s="55"/>
      <c r="J468" s="68"/>
      <c r="K468" s="238"/>
      <c r="L468" s="68"/>
      <c r="M468" s="68"/>
      <c r="N468" s="1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</row>
    <row r="469" spans="1:70" s="15" customFormat="1" ht="15.95" customHeight="1" outlineLevel="1" x14ac:dyDescent="0.3">
      <c r="A469" s="290"/>
      <c r="B469" s="38"/>
      <c r="C469" s="32"/>
      <c r="D469" s="32"/>
      <c r="E469" s="49"/>
      <c r="F469" s="55"/>
      <c r="G469" s="45"/>
      <c r="H469" s="94"/>
      <c r="I469" s="55"/>
      <c r="J469" s="68"/>
      <c r="K469" s="238"/>
      <c r="L469" s="68"/>
      <c r="M469" s="68"/>
      <c r="N469" s="1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</row>
    <row r="470" spans="1:70" s="15" customFormat="1" ht="15.95" customHeight="1" outlineLevel="1" x14ac:dyDescent="0.3">
      <c r="A470" s="290"/>
      <c r="B470" s="51"/>
      <c r="C470" s="46"/>
      <c r="D470" s="32"/>
      <c r="E470" s="44"/>
      <c r="F470" s="62"/>
      <c r="G470" s="45"/>
      <c r="H470" s="46"/>
      <c r="I470" s="62"/>
      <c r="J470" s="68"/>
      <c r="K470" s="238"/>
      <c r="L470" s="68"/>
      <c r="M470" s="68"/>
      <c r="N470" s="1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</row>
    <row r="471" spans="1:70" ht="15.95" customHeight="1" outlineLevel="1" x14ac:dyDescent="0.3">
      <c r="A471" s="290"/>
      <c r="B471" s="287"/>
      <c r="C471" s="112"/>
      <c r="D471" s="32"/>
      <c r="E471" s="33"/>
      <c r="F471" s="288"/>
      <c r="G471" s="288"/>
      <c r="H471" s="119"/>
      <c r="I471" s="55"/>
      <c r="J471" s="68"/>
      <c r="K471" s="238"/>
    </row>
    <row r="472" spans="1:70" ht="15.95" customHeight="1" outlineLevel="1" x14ac:dyDescent="0.3">
      <c r="A472" s="290"/>
      <c r="B472" s="287"/>
      <c r="C472" s="112"/>
      <c r="D472" s="32"/>
      <c r="E472" s="33"/>
      <c r="F472" s="288"/>
      <c r="G472" s="288"/>
      <c r="H472" s="119"/>
      <c r="I472" s="55"/>
      <c r="J472" s="68"/>
      <c r="K472" s="238"/>
    </row>
    <row r="473" spans="1:70" s="2" customFormat="1" ht="15.95" customHeight="1" outlineLevel="2" x14ac:dyDescent="0.3">
      <c r="A473" s="290">
        <v>1</v>
      </c>
      <c r="B473" s="287" t="s">
        <v>66</v>
      </c>
      <c r="C473" s="289" t="s">
        <v>208</v>
      </c>
      <c r="D473" s="32" t="s">
        <v>70</v>
      </c>
      <c r="E473" s="33" t="s">
        <v>11</v>
      </c>
      <c r="F473" s="55" t="s">
        <v>11</v>
      </c>
      <c r="G473" s="55" t="s">
        <v>107</v>
      </c>
      <c r="H473" s="119">
        <v>3</v>
      </c>
      <c r="I473" s="62">
        <v>1.2</v>
      </c>
      <c r="J473" s="69">
        <v>28</v>
      </c>
      <c r="K473" s="238">
        <f t="shared" ref="K473:K540" si="388">(H473*I473*J473)</f>
        <v>100.79999999999998</v>
      </c>
      <c r="L473" s="69">
        <f>(K473+10.08)</f>
        <v>110.87999999999998</v>
      </c>
      <c r="M473" s="69">
        <f t="shared" ref="M473:AC473" si="389">(L473+10.08)</f>
        <v>120.95999999999998</v>
      </c>
      <c r="N473" s="69">
        <f t="shared" si="389"/>
        <v>131.04</v>
      </c>
      <c r="O473" s="69">
        <f t="shared" si="389"/>
        <v>141.12</v>
      </c>
      <c r="P473" s="69">
        <f t="shared" si="389"/>
        <v>151.20000000000002</v>
      </c>
      <c r="Q473" s="69">
        <f t="shared" si="389"/>
        <v>161.28000000000003</v>
      </c>
      <c r="R473" s="69">
        <f t="shared" si="389"/>
        <v>171.36000000000004</v>
      </c>
      <c r="S473" s="69">
        <f t="shared" si="389"/>
        <v>181.44000000000005</v>
      </c>
      <c r="T473" s="69">
        <f t="shared" si="389"/>
        <v>191.52000000000007</v>
      </c>
      <c r="U473" s="69">
        <f t="shared" si="389"/>
        <v>201.60000000000008</v>
      </c>
      <c r="V473" s="69">
        <f t="shared" si="389"/>
        <v>211.68000000000009</v>
      </c>
      <c r="W473" s="69">
        <f t="shared" si="389"/>
        <v>221.7600000000001</v>
      </c>
      <c r="X473" s="69">
        <f t="shared" si="389"/>
        <v>231.84000000000012</v>
      </c>
      <c r="Y473" s="69">
        <f t="shared" si="389"/>
        <v>241.92000000000013</v>
      </c>
      <c r="Z473" s="69">
        <f>(Y473+10.08)</f>
        <v>252.00000000000014</v>
      </c>
      <c r="AA473" s="69">
        <f t="shared" si="389"/>
        <v>262.08000000000015</v>
      </c>
      <c r="AB473" s="69">
        <f t="shared" si="389"/>
        <v>272.16000000000014</v>
      </c>
      <c r="AC473" s="69">
        <f t="shared" si="389"/>
        <v>282.24000000000012</v>
      </c>
      <c r="AD473" s="69">
        <f>(AC473+10.08)</f>
        <v>292.32000000000011</v>
      </c>
      <c r="AE473" s="69">
        <f>(AD473+10.08)</f>
        <v>302.40000000000009</v>
      </c>
      <c r="AF473" s="69">
        <f>(AE473+10.08)</f>
        <v>312.48000000000008</v>
      </c>
      <c r="AG473" s="9"/>
      <c r="AH473" s="9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</row>
    <row r="474" spans="1:70" s="205" customFormat="1" ht="15.95" customHeight="1" outlineLevel="1" x14ac:dyDescent="0.3">
      <c r="A474" s="290"/>
      <c r="B474" s="206" t="s">
        <v>802</v>
      </c>
      <c r="C474" s="115"/>
      <c r="D474" s="32"/>
      <c r="E474" s="291"/>
      <c r="F474" s="287"/>
      <c r="G474" s="209"/>
      <c r="H474" s="163">
        <f>SUBTOTAL(9,H473:H473)</f>
        <v>3</v>
      </c>
      <c r="I474" s="54"/>
      <c r="J474" s="288"/>
      <c r="K474" s="238"/>
      <c r="L474" s="288"/>
      <c r="M474" s="288"/>
      <c r="N474" s="28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</row>
    <row r="475" spans="1:70" s="8" customFormat="1" ht="15.95" customHeight="1" outlineLevel="1" x14ac:dyDescent="0.3">
      <c r="A475" s="290"/>
      <c r="B475" s="51"/>
      <c r="C475" s="115"/>
      <c r="D475" s="32"/>
      <c r="E475" s="291"/>
      <c r="F475" s="54"/>
      <c r="G475" s="45"/>
      <c r="H475" s="163"/>
      <c r="I475" s="54"/>
      <c r="J475" s="288"/>
      <c r="K475" s="238"/>
      <c r="L475" s="288"/>
      <c r="M475" s="288"/>
      <c r="N475" s="28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1"/>
      <c r="BH475" s="11"/>
      <c r="BI475" s="11"/>
      <c r="BJ475" s="11"/>
      <c r="BK475" s="11"/>
      <c r="BL475" s="11"/>
      <c r="BM475" s="11"/>
      <c r="BN475" s="11"/>
      <c r="BO475" s="11"/>
      <c r="BP475" s="11"/>
      <c r="BQ475" s="11"/>
      <c r="BR475" s="11"/>
    </row>
    <row r="476" spans="1:70" s="8" customFormat="1" ht="15.95" customHeight="1" outlineLevel="1" x14ac:dyDescent="0.3">
      <c r="A476" s="290"/>
      <c r="B476" s="287"/>
      <c r="C476" s="116"/>
      <c r="D476" s="32"/>
      <c r="E476" s="291"/>
      <c r="F476" s="287"/>
      <c r="G476" s="288"/>
      <c r="H476" s="127"/>
      <c r="I476" s="54"/>
      <c r="J476" s="288"/>
      <c r="K476" s="238"/>
      <c r="L476" s="288"/>
      <c r="M476" s="288"/>
      <c r="N476" s="28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1"/>
      <c r="BH476" s="11"/>
      <c r="BI476" s="11"/>
      <c r="BJ476" s="11"/>
      <c r="BK476" s="11"/>
      <c r="BL476" s="11"/>
      <c r="BM476" s="11"/>
      <c r="BN476" s="11"/>
      <c r="BO476" s="11"/>
      <c r="BP476" s="11"/>
      <c r="BQ476" s="11"/>
      <c r="BR476" s="11"/>
    </row>
    <row r="477" spans="1:70" s="3" customFormat="1" ht="15.95" customHeight="1" outlineLevel="1" x14ac:dyDescent="0.3">
      <c r="A477" s="290"/>
      <c r="B477" s="288"/>
      <c r="C477" s="109"/>
      <c r="D477" s="32"/>
      <c r="E477" s="291"/>
      <c r="F477" s="287"/>
      <c r="G477" s="288"/>
      <c r="H477" s="119"/>
      <c r="I477" s="54"/>
      <c r="J477" s="68"/>
      <c r="K477" s="238"/>
      <c r="L477" s="68"/>
      <c r="M477" s="68"/>
      <c r="N477" s="1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</row>
    <row r="478" spans="1:70" s="4" customFormat="1" ht="15.95" customHeight="1" outlineLevel="2" x14ac:dyDescent="0.3">
      <c r="A478" s="290">
        <v>1</v>
      </c>
      <c r="B478" s="288" t="s">
        <v>72</v>
      </c>
      <c r="C478" s="110" t="s">
        <v>215</v>
      </c>
      <c r="D478" s="32" t="s">
        <v>126</v>
      </c>
      <c r="E478" s="33" t="s">
        <v>17</v>
      </c>
      <c r="F478" s="55" t="s">
        <v>17</v>
      </c>
      <c r="G478" s="43" t="s">
        <v>30</v>
      </c>
      <c r="H478" s="123">
        <v>14.113</v>
      </c>
      <c r="I478" s="55">
        <v>1.2</v>
      </c>
      <c r="J478" s="69">
        <v>35</v>
      </c>
      <c r="K478" s="238">
        <f t="shared" si="388"/>
        <v>592.74599999999987</v>
      </c>
      <c r="L478" s="69">
        <f>(K478+59.28)</f>
        <v>652.02599999999984</v>
      </c>
      <c r="M478" s="69">
        <f t="shared" ref="M478:Y478" si="390">(L478+59.28)</f>
        <v>711.30599999999981</v>
      </c>
      <c r="N478" s="69">
        <f t="shared" si="390"/>
        <v>770.58599999999979</v>
      </c>
      <c r="O478" s="69">
        <f t="shared" si="390"/>
        <v>829.86599999999976</v>
      </c>
      <c r="P478" s="69">
        <f t="shared" si="390"/>
        <v>889.14599999999973</v>
      </c>
      <c r="Q478" s="69">
        <f t="shared" si="390"/>
        <v>948.4259999999997</v>
      </c>
      <c r="R478" s="69">
        <f t="shared" si="390"/>
        <v>1007.7059999999997</v>
      </c>
      <c r="S478" s="69">
        <f t="shared" si="390"/>
        <v>1066.9859999999996</v>
      </c>
      <c r="T478" s="69">
        <f t="shared" si="390"/>
        <v>1126.2659999999996</v>
      </c>
      <c r="U478" s="69">
        <f t="shared" si="390"/>
        <v>1185.5459999999996</v>
      </c>
      <c r="V478" s="69">
        <f t="shared" si="390"/>
        <v>1244.8259999999996</v>
      </c>
      <c r="W478" s="69">
        <f t="shared" si="390"/>
        <v>1304.1059999999995</v>
      </c>
      <c r="X478" s="69">
        <f t="shared" si="390"/>
        <v>1363.3859999999995</v>
      </c>
      <c r="Y478" s="69">
        <f t="shared" si="390"/>
        <v>1422.6659999999995</v>
      </c>
      <c r="Z478" s="9"/>
      <c r="AA478" s="9"/>
      <c r="AB478" s="9"/>
      <c r="AC478" s="9"/>
      <c r="AD478" s="9"/>
      <c r="AE478" s="9"/>
      <c r="AF478" s="9"/>
      <c r="AG478" s="9"/>
      <c r="AH478" s="9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</row>
    <row r="479" spans="1:70" s="4" customFormat="1" ht="15.95" customHeight="1" outlineLevel="2" x14ac:dyDescent="0.3">
      <c r="A479" s="290">
        <v>2</v>
      </c>
      <c r="B479" s="288" t="s">
        <v>72</v>
      </c>
      <c r="C479" s="110" t="s">
        <v>216</v>
      </c>
      <c r="D479" s="32" t="s">
        <v>73</v>
      </c>
      <c r="E479" s="33" t="s">
        <v>17</v>
      </c>
      <c r="F479" s="55" t="s">
        <v>17</v>
      </c>
      <c r="G479" s="55" t="s">
        <v>107</v>
      </c>
      <c r="H479" s="119">
        <v>11.621</v>
      </c>
      <c r="I479" s="55">
        <v>1.2</v>
      </c>
      <c r="J479" s="69">
        <v>35</v>
      </c>
      <c r="K479" s="238">
        <f t="shared" si="388"/>
        <v>488.08199999999999</v>
      </c>
      <c r="L479" s="69">
        <f>(K479+48.81)</f>
        <v>536.89200000000005</v>
      </c>
      <c r="M479" s="69">
        <f t="shared" ref="M479:Y479" si="391">(L479+48.81)</f>
        <v>585.702</v>
      </c>
      <c r="N479" s="69">
        <f t="shared" si="391"/>
        <v>634.51199999999994</v>
      </c>
      <c r="O479" s="69">
        <f t="shared" si="391"/>
        <v>683.32199999999989</v>
      </c>
      <c r="P479" s="69">
        <f t="shared" si="391"/>
        <v>732.13199999999983</v>
      </c>
      <c r="Q479" s="69">
        <f t="shared" si="391"/>
        <v>780.94199999999978</v>
      </c>
      <c r="R479" s="69">
        <f t="shared" si="391"/>
        <v>829.75199999999973</v>
      </c>
      <c r="S479" s="69">
        <f t="shared" si="391"/>
        <v>878.56199999999967</v>
      </c>
      <c r="T479" s="69">
        <f t="shared" si="391"/>
        <v>927.37199999999962</v>
      </c>
      <c r="U479" s="69">
        <f t="shared" si="391"/>
        <v>976.18199999999956</v>
      </c>
      <c r="V479" s="69">
        <f t="shared" si="391"/>
        <v>1024.9919999999995</v>
      </c>
      <c r="W479" s="69">
        <f t="shared" si="391"/>
        <v>1073.8019999999995</v>
      </c>
      <c r="X479" s="69">
        <f t="shared" si="391"/>
        <v>1122.6119999999994</v>
      </c>
      <c r="Y479" s="69">
        <f t="shared" si="391"/>
        <v>1171.4219999999993</v>
      </c>
      <c r="Z479" s="9"/>
      <c r="AA479" s="9"/>
      <c r="AB479" s="9"/>
      <c r="AC479" s="9"/>
      <c r="AD479" s="9"/>
      <c r="AE479" s="9"/>
      <c r="AF479" s="9"/>
      <c r="AG479" s="9"/>
      <c r="AH479" s="9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</row>
    <row r="480" spans="1:70" s="4" customFormat="1" ht="15.95" customHeight="1" outlineLevel="2" x14ac:dyDescent="0.3">
      <c r="A480" s="290">
        <v>3</v>
      </c>
      <c r="B480" s="288" t="s">
        <v>72</v>
      </c>
      <c r="C480" s="110" t="s">
        <v>217</v>
      </c>
      <c r="D480" s="32" t="s">
        <v>126</v>
      </c>
      <c r="E480" s="33" t="s">
        <v>19</v>
      </c>
      <c r="F480" s="288" t="s">
        <v>19</v>
      </c>
      <c r="G480" s="288" t="s">
        <v>107</v>
      </c>
      <c r="H480" s="123">
        <v>2.988</v>
      </c>
      <c r="I480" s="55">
        <v>0.7</v>
      </c>
      <c r="J480" s="69">
        <v>35</v>
      </c>
      <c r="K480" s="238">
        <f t="shared" si="388"/>
        <v>73.205999999999989</v>
      </c>
      <c r="L480" s="69">
        <f>(K480+7.32)</f>
        <v>80.525999999999982</v>
      </c>
      <c r="M480" s="69">
        <f t="shared" ref="M480:AQ480" si="392">(L480+7.32)</f>
        <v>87.845999999999975</v>
      </c>
      <c r="N480" s="69">
        <f t="shared" si="392"/>
        <v>95.165999999999968</v>
      </c>
      <c r="O480" s="69">
        <f t="shared" si="392"/>
        <v>102.48599999999996</v>
      </c>
      <c r="P480" s="69">
        <f t="shared" si="392"/>
        <v>109.80599999999995</v>
      </c>
      <c r="Q480" s="69">
        <f t="shared" si="392"/>
        <v>117.12599999999995</v>
      </c>
      <c r="R480" s="69">
        <f t="shared" si="392"/>
        <v>124.44599999999994</v>
      </c>
      <c r="S480" s="69">
        <f t="shared" si="392"/>
        <v>131.76599999999993</v>
      </c>
      <c r="T480" s="69">
        <f t="shared" si="392"/>
        <v>139.08599999999993</v>
      </c>
      <c r="U480" s="69">
        <f t="shared" si="392"/>
        <v>146.40599999999992</v>
      </c>
      <c r="V480" s="69">
        <f t="shared" si="392"/>
        <v>153.72599999999991</v>
      </c>
      <c r="W480" s="69">
        <f t="shared" si="392"/>
        <v>161.04599999999991</v>
      </c>
      <c r="X480" s="69">
        <f t="shared" si="392"/>
        <v>168.3659999999999</v>
      </c>
      <c r="Y480" s="69">
        <f t="shared" si="392"/>
        <v>175.68599999999989</v>
      </c>
      <c r="Z480" s="69">
        <f t="shared" si="392"/>
        <v>183.00599999999989</v>
      </c>
      <c r="AA480" s="69">
        <f t="shared" si="392"/>
        <v>190.32599999999988</v>
      </c>
      <c r="AB480" s="69">
        <f t="shared" si="392"/>
        <v>197.64599999999987</v>
      </c>
      <c r="AC480" s="69">
        <f t="shared" si="392"/>
        <v>204.96599999999987</v>
      </c>
      <c r="AD480" s="69">
        <f t="shared" si="392"/>
        <v>212.28599999999986</v>
      </c>
      <c r="AE480" s="69">
        <f t="shared" si="392"/>
        <v>219.60599999999985</v>
      </c>
      <c r="AF480" s="69">
        <f t="shared" si="392"/>
        <v>226.92599999999985</v>
      </c>
      <c r="AG480" s="69">
        <f t="shared" si="392"/>
        <v>234.24599999999984</v>
      </c>
      <c r="AH480" s="69">
        <f t="shared" si="392"/>
        <v>241.56599999999983</v>
      </c>
      <c r="AI480" s="69">
        <f t="shared" si="392"/>
        <v>248.88599999999983</v>
      </c>
      <c r="AJ480" s="69">
        <f t="shared" si="392"/>
        <v>256.20599999999985</v>
      </c>
      <c r="AK480" s="69">
        <f t="shared" si="392"/>
        <v>263.52599999999984</v>
      </c>
      <c r="AL480" s="69">
        <f t="shared" si="392"/>
        <v>270.84599999999983</v>
      </c>
      <c r="AM480" s="69">
        <f t="shared" si="392"/>
        <v>278.16599999999983</v>
      </c>
      <c r="AN480" s="69">
        <f t="shared" si="392"/>
        <v>285.48599999999982</v>
      </c>
      <c r="AO480" s="69">
        <f t="shared" si="392"/>
        <v>292.80599999999981</v>
      </c>
      <c r="AP480" s="69">
        <f t="shared" si="392"/>
        <v>300.12599999999981</v>
      </c>
      <c r="AQ480" s="69">
        <f t="shared" si="392"/>
        <v>307.4459999999998</v>
      </c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</row>
    <row r="481" spans="1:70" s="15" customFormat="1" ht="15.95" customHeight="1" outlineLevel="2" x14ac:dyDescent="0.3">
      <c r="A481" s="290">
        <v>4</v>
      </c>
      <c r="B481" s="49" t="s">
        <v>72</v>
      </c>
      <c r="C481" s="32" t="s">
        <v>587</v>
      </c>
      <c r="D481" s="32" t="s">
        <v>32</v>
      </c>
      <c r="E481" s="49" t="s">
        <v>19</v>
      </c>
      <c r="F481" s="55" t="s">
        <v>19</v>
      </c>
      <c r="G481" s="45" t="s">
        <v>30</v>
      </c>
      <c r="H481" s="119">
        <v>5.22</v>
      </c>
      <c r="I481" s="55">
        <v>0.7</v>
      </c>
      <c r="J481" s="69">
        <v>35</v>
      </c>
      <c r="K481" s="238">
        <f t="shared" si="388"/>
        <v>127.88999999999999</v>
      </c>
      <c r="L481" s="69">
        <f>(K481+12.79)</f>
        <v>140.67999999999998</v>
      </c>
      <c r="M481" s="69">
        <f t="shared" ref="M481:AQ481" si="393">(L481+12.79)</f>
        <v>153.46999999999997</v>
      </c>
      <c r="N481" s="69">
        <f t="shared" si="393"/>
        <v>166.25999999999996</v>
      </c>
      <c r="O481" s="69">
        <f t="shared" si="393"/>
        <v>179.04999999999995</v>
      </c>
      <c r="P481" s="69">
        <f t="shared" si="393"/>
        <v>191.83999999999995</v>
      </c>
      <c r="Q481" s="69">
        <f t="shared" si="393"/>
        <v>204.62999999999994</v>
      </c>
      <c r="R481" s="69">
        <f t="shared" si="393"/>
        <v>217.41999999999993</v>
      </c>
      <c r="S481" s="69">
        <f t="shared" si="393"/>
        <v>230.20999999999992</v>
      </c>
      <c r="T481" s="69">
        <f t="shared" si="393"/>
        <v>242.99999999999991</v>
      </c>
      <c r="U481" s="69">
        <f t="shared" si="393"/>
        <v>255.78999999999991</v>
      </c>
      <c r="V481" s="69">
        <f t="shared" si="393"/>
        <v>268.57999999999993</v>
      </c>
      <c r="W481" s="69">
        <f t="shared" si="393"/>
        <v>281.36999999999995</v>
      </c>
      <c r="X481" s="69">
        <f t="shared" si="393"/>
        <v>294.15999999999997</v>
      </c>
      <c r="Y481" s="69">
        <f t="shared" si="393"/>
        <v>306.95</v>
      </c>
      <c r="Z481" s="69">
        <f t="shared" si="393"/>
        <v>319.74</v>
      </c>
      <c r="AA481" s="69">
        <f t="shared" si="393"/>
        <v>332.53000000000003</v>
      </c>
      <c r="AB481" s="69">
        <f t="shared" si="393"/>
        <v>345.32000000000005</v>
      </c>
      <c r="AC481" s="69">
        <f t="shared" si="393"/>
        <v>358.11000000000007</v>
      </c>
      <c r="AD481" s="69">
        <f t="shared" si="393"/>
        <v>370.90000000000009</v>
      </c>
      <c r="AE481" s="69">
        <f t="shared" si="393"/>
        <v>383.69000000000011</v>
      </c>
      <c r="AF481" s="69">
        <f t="shared" si="393"/>
        <v>396.48000000000013</v>
      </c>
      <c r="AG481" s="69">
        <f t="shared" si="393"/>
        <v>409.27000000000015</v>
      </c>
      <c r="AH481" s="69">
        <f t="shared" si="393"/>
        <v>422.06000000000017</v>
      </c>
      <c r="AI481" s="69">
        <f t="shared" si="393"/>
        <v>434.85000000000019</v>
      </c>
      <c r="AJ481" s="69">
        <f t="shared" si="393"/>
        <v>447.64000000000021</v>
      </c>
      <c r="AK481" s="69">
        <f t="shared" si="393"/>
        <v>460.43000000000023</v>
      </c>
      <c r="AL481" s="69">
        <f t="shared" si="393"/>
        <v>473.22000000000025</v>
      </c>
      <c r="AM481" s="69">
        <f t="shared" si="393"/>
        <v>486.01000000000028</v>
      </c>
      <c r="AN481" s="69">
        <f t="shared" si="393"/>
        <v>498.8000000000003</v>
      </c>
      <c r="AO481" s="69">
        <f t="shared" si="393"/>
        <v>511.59000000000032</v>
      </c>
      <c r="AP481" s="69">
        <f t="shared" si="393"/>
        <v>524.38000000000034</v>
      </c>
      <c r="AQ481" s="69">
        <f t="shared" si="393"/>
        <v>537.1700000000003</v>
      </c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</row>
    <row r="482" spans="1:70" s="15" customFormat="1" ht="15.95" customHeight="1" outlineLevel="2" x14ac:dyDescent="0.3">
      <c r="A482" s="290">
        <v>5</v>
      </c>
      <c r="B482" s="161" t="s">
        <v>72</v>
      </c>
      <c r="C482" s="32" t="s">
        <v>634</v>
      </c>
      <c r="D482" s="157" t="s">
        <v>635</v>
      </c>
      <c r="E482" s="44"/>
      <c r="F482" s="288" t="s">
        <v>17</v>
      </c>
      <c r="G482" s="156" t="s">
        <v>36</v>
      </c>
      <c r="H482" s="32">
        <v>26.428999999999998</v>
      </c>
      <c r="I482" s="55">
        <v>1.2</v>
      </c>
      <c r="J482" s="69">
        <v>35</v>
      </c>
      <c r="K482" s="238">
        <f t="shared" si="388"/>
        <v>1110.0179999999998</v>
      </c>
      <c r="L482" s="69">
        <f>(K482+111)</f>
        <v>1221.0179999999998</v>
      </c>
      <c r="M482" s="69">
        <f t="shared" ref="M482:AB482" si="394">(L482+111)</f>
        <v>1332.0179999999998</v>
      </c>
      <c r="N482" s="69">
        <f t="shared" si="394"/>
        <v>1443.0179999999998</v>
      </c>
      <c r="O482" s="69">
        <f t="shared" si="394"/>
        <v>1554.0179999999998</v>
      </c>
      <c r="P482" s="69">
        <f t="shared" si="394"/>
        <v>1665.0179999999998</v>
      </c>
      <c r="Q482" s="69">
        <f t="shared" si="394"/>
        <v>1776.0179999999998</v>
      </c>
      <c r="R482" s="69">
        <f t="shared" si="394"/>
        <v>1887.0179999999998</v>
      </c>
      <c r="S482" s="69">
        <f t="shared" si="394"/>
        <v>1998.0179999999998</v>
      </c>
      <c r="T482" s="69">
        <f t="shared" si="394"/>
        <v>2109.018</v>
      </c>
      <c r="U482" s="69">
        <f t="shared" si="394"/>
        <v>2220.018</v>
      </c>
      <c r="V482" s="69">
        <f t="shared" si="394"/>
        <v>2331.018</v>
      </c>
      <c r="W482" s="69">
        <f t="shared" si="394"/>
        <v>2442.018</v>
      </c>
      <c r="X482" s="69">
        <f t="shared" si="394"/>
        <v>2553.018</v>
      </c>
      <c r="Y482" s="69">
        <f t="shared" si="394"/>
        <v>2664.018</v>
      </c>
      <c r="Z482" s="69">
        <f t="shared" si="394"/>
        <v>2775.018</v>
      </c>
      <c r="AA482" s="69">
        <f t="shared" si="394"/>
        <v>2886.018</v>
      </c>
      <c r="AB482" s="69">
        <f t="shared" si="394"/>
        <v>2997.018</v>
      </c>
      <c r="AC482" s="69"/>
      <c r="AD482" s="69"/>
      <c r="AE482" s="69"/>
      <c r="AF482" s="69"/>
      <c r="AG482" s="69"/>
      <c r="AH482" s="69"/>
      <c r="AI482" s="69"/>
      <c r="AJ482" s="69"/>
      <c r="AK482" s="69"/>
      <c r="AL482" s="69"/>
      <c r="AM482" s="69"/>
      <c r="AN482" s="69"/>
      <c r="AO482" s="69"/>
      <c r="AP482" s="69"/>
      <c r="AQ482" s="69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</row>
    <row r="483" spans="1:70" s="15" customFormat="1" ht="15.95" customHeight="1" outlineLevel="2" x14ac:dyDescent="0.3">
      <c r="A483" s="290">
        <v>6</v>
      </c>
      <c r="B483" s="173" t="s">
        <v>72</v>
      </c>
      <c r="C483" s="46" t="s">
        <v>366</v>
      </c>
      <c r="D483" s="157" t="s">
        <v>405</v>
      </c>
      <c r="E483" s="44" t="s">
        <v>19</v>
      </c>
      <c r="F483" s="42" t="s">
        <v>19</v>
      </c>
      <c r="G483" s="156" t="s">
        <v>368</v>
      </c>
      <c r="H483" s="46">
        <v>3.3239999999999998</v>
      </c>
      <c r="I483" s="55">
        <v>0.7</v>
      </c>
      <c r="J483" s="69">
        <v>35</v>
      </c>
      <c r="K483" s="238">
        <f t="shared" si="388"/>
        <v>81.437999999999988</v>
      </c>
      <c r="L483" s="69">
        <f>(K483+8.14)</f>
        <v>89.577999999999989</v>
      </c>
      <c r="M483" s="69">
        <f t="shared" ref="M483:AQ483" si="395">(L483+8.14)</f>
        <v>97.717999999999989</v>
      </c>
      <c r="N483" s="69">
        <f t="shared" si="395"/>
        <v>105.85799999999999</v>
      </c>
      <c r="O483" s="69">
        <f t="shared" si="395"/>
        <v>113.99799999999999</v>
      </c>
      <c r="P483" s="69">
        <f t="shared" si="395"/>
        <v>122.13799999999999</v>
      </c>
      <c r="Q483" s="69">
        <f t="shared" si="395"/>
        <v>130.27799999999999</v>
      </c>
      <c r="R483" s="69">
        <f t="shared" si="395"/>
        <v>138.41800000000001</v>
      </c>
      <c r="S483" s="69">
        <f t="shared" si="395"/>
        <v>146.55799999999999</v>
      </c>
      <c r="T483" s="69">
        <f t="shared" si="395"/>
        <v>154.69799999999998</v>
      </c>
      <c r="U483" s="69">
        <f t="shared" si="395"/>
        <v>162.83799999999997</v>
      </c>
      <c r="V483" s="69">
        <f t="shared" si="395"/>
        <v>170.97799999999995</v>
      </c>
      <c r="W483" s="69">
        <f t="shared" si="395"/>
        <v>179.11799999999994</v>
      </c>
      <c r="X483" s="69">
        <f t="shared" si="395"/>
        <v>187.25799999999992</v>
      </c>
      <c r="Y483" s="69">
        <f t="shared" si="395"/>
        <v>195.39799999999991</v>
      </c>
      <c r="Z483" s="69">
        <f t="shared" si="395"/>
        <v>203.5379999999999</v>
      </c>
      <c r="AA483" s="69">
        <f t="shared" si="395"/>
        <v>211.67799999999988</v>
      </c>
      <c r="AB483" s="69">
        <f t="shared" si="395"/>
        <v>219.81799999999987</v>
      </c>
      <c r="AC483" s="69">
        <f t="shared" si="395"/>
        <v>227.95799999999986</v>
      </c>
      <c r="AD483" s="69">
        <f t="shared" si="395"/>
        <v>236.09799999999984</v>
      </c>
      <c r="AE483" s="69">
        <f t="shared" si="395"/>
        <v>244.23799999999983</v>
      </c>
      <c r="AF483" s="69">
        <f t="shared" si="395"/>
        <v>252.37799999999982</v>
      </c>
      <c r="AG483" s="69">
        <f t="shared" si="395"/>
        <v>260.5179999999998</v>
      </c>
      <c r="AH483" s="69">
        <f t="shared" si="395"/>
        <v>268.65799999999979</v>
      </c>
      <c r="AI483" s="69">
        <f t="shared" si="395"/>
        <v>276.79799999999977</v>
      </c>
      <c r="AJ483" s="69">
        <f t="shared" si="395"/>
        <v>284.93799999999976</v>
      </c>
      <c r="AK483" s="69">
        <f t="shared" si="395"/>
        <v>293.07799999999975</v>
      </c>
      <c r="AL483" s="69">
        <f t="shared" si="395"/>
        <v>301.21799999999973</v>
      </c>
      <c r="AM483" s="69">
        <f t="shared" si="395"/>
        <v>309.35799999999972</v>
      </c>
      <c r="AN483" s="69">
        <f t="shared" si="395"/>
        <v>317.49799999999971</v>
      </c>
      <c r="AO483" s="69">
        <f t="shared" si="395"/>
        <v>325.63799999999969</v>
      </c>
      <c r="AP483" s="69">
        <f t="shared" si="395"/>
        <v>333.77799999999968</v>
      </c>
      <c r="AQ483" s="69">
        <f t="shared" si="395"/>
        <v>341.91799999999967</v>
      </c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</row>
    <row r="484" spans="1:70" s="15" customFormat="1" ht="15.95" customHeight="1" outlineLevel="2" x14ac:dyDescent="0.3">
      <c r="A484" s="290">
        <v>7</v>
      </c>
      <c r="B484" s="173" t="s">
        <v>72</v>
      </c>
      <c r="C484" s="46" t="s">
        <v>367</v>
      </c>
      <c r="D484" s="157" t="s">
        <v>127</v>
      </c>
      <c r="E484" s="44" t="s">
        <v>38</v>
      </c>
      <c r="F484" s="287" t="s">
        <v>38</v>
      </c>
      <c r="G484" s="156" t="s">
        <v>30</v>
      </c>
      <c r="H484" s="46">
        <v>3.7749999999999999</v>
      </c>
      <c r="I484" s="55">
        <v>0.7</v>
      </c>
      <c r="J484" s="69">
        <v>35</v>
      </c>
      <c r="K484" s="238">
        <f t="shared" si="388"/>
        <v>92.487499999999983</v>
      </c>
      <c r="L484" s="69">
        <f>(K484+9.25)</f>
        <v>101.73749999999998</v>
      </c>
      <c r="M484" s="69">
        <f t="shared" ref="M484:AQ484" si="396">(L484+9.25)</f>
        <v>110.98749999999998</v>
      </c>
      <c r="N484" s="69">
        <f t="shared" si="396"/>
        <v>120.23749999999998</v>
      </c>
      <c r="O484" s="69">
        <f t="shared" si="396"/>
        <v>129.48749999999998</v>
      </c>
      <c r="P484" s="69">
        <f t="shared" si="396"/>
        <v>138.73749999999998</v>
      </c>
      <c r="Q484" s="69">
        <f t="shared" si="396"/>
        <v>147.98749999999998</v>
      </c>
      <c r="R484" s="69">
        <f t="shared" si="396"/>
        <v>157.23749999999998</v>
      </c>
      <c r="S484" s="69">
        <f t="shared" si="396"/>
        <v>166.48749999999998</v>
      </c>
      <c r="T484" s="69">
        <f t="shared" si="396"/>
        <v>175.73749999999998</v>
      </c>
      <c r="U484" s="69">
        <f t="shared" si="396"/>
        <v>184.98749999999998</v>
      </c>
      <c r="V484" s="69">
        <f t="shared" si="396"/>
        <v>194.23749999999998</v>
      </c>
      <c r="W484" s="69">
        <f t="shared" si="396"/>
        <v>203.48749999999998</v>
      </c>
      <c r="X484" s="69">
        <f t="shared" si="396"/>
        <v>212.73749999999998</v>
      </c>
      <c r="Y484" s="69">
        <f t="shared" si="396"/>
        <v>221.98749999999998</v>
      </c>
      <c r="Z484" s="69">
        <f t="shared" si="396"/>
        <v>231.23749999999998</v>
      </c>
      <c r="AA484" s="69">
        <f t="shared" si="396"/>
        <v>240.48749999999998</v>
      </c>
      <c r="AB484" s="69">
        <f t="shared" si="396"/>
        <v>249.73749999999998</v>
      </c>
      <c r="AC484" s="69">
        <f t="shared" si="396"/>
        <v>258.98749999999995</v>
      </c>
      <c r="AD484" s="69">
        <f t="shared" si="396"/>
        <v>268.23749999999995</v>
      </c>
      <c r="AE484" s="69">
        <f t="shared" si="396"/>
        <v>277.48749999999995</v>
      </c>
      <c r="AF484" s="69">
        <f t="shared" si="396"/>
        <v>286.73749999999995</v>
      </c>
      <c r="AG484" s="69">
        <f t="shared" si="396"/>
        <v>295.98749999999995</v>
      </c>
      <c r="AH484" s="69">
        <f t="shared" si="396"/>
        <v>305.23749999999995</v>
      </c>
      <c r="AI484" s="69">
        <f t="shared" si="396"/>
        <v>314.48749999999995</v>
      </c>
      <c r="AJ484" s="69">
        <f t="shared" si="396"/>
        <v>323.73749999999995</v>
      </c>
      <c r="AK484" s="69">
        <f t="shared" si="396"/>
        <v>332.98749999999995</v>
      </c>
      <c r="AL484" s="69">
        <f t="shared" si="396"/>
        <v>342.23749999999995</v>
      </c>
      <c r="AM484" s="69">
        <f t="shared" si="396"/>
        <v>351.48749999999995</v>
      </c>
      <c r="AN484" s="69">
        <f t="shared" si="396"/>
        <v>360.73749999999995</v>
      </c>
      <c r="AO484" s="69">
        <f t="shared" si="396"/>
        <v>369.98749999999995</v>
      </c>
      <c r="AP484" s="69">
        <f t="shared" si="396"/>
        <v>379.23749999999995</v>
      </c>
      <c r="AQ484" s="69">
        <f t="shared" si="396"/>
        <v>388.48749999999995</v>
      </c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</row>
    <row r="485" spans="1:70" s="96" customFormat="1" ht="15.95" customHeight="1" outlineLevel="2" x14ac:dyDescent="0.3">
      <c r="A485" s="290">
        <v>8</v>
      </c>
      <c r="B485" s="173" t="s">
        <v>72</v>
      </c>
      <c r="C485" s="354" t="s">
        <v>771</v>
      </c>
      <c r="D485" s="159" t="s">
        <v>635</v>
      </c>
      <c r="E485" s="146"/>
      <c r="F485" s="328" t="s">
        <v>17</v>
      </c>
      <c r="G485" s="160" t="s">
        <v>36</v>
      </c>
      <c r="H485" s="354">
        <v>26.248999999999999</v>
      </c>
      <c r="I485" s="55">
        <v>1.2</v>
      </c>
      <c r="J485" s="69">
        <v>35</v>
      </c>
      <c r="K485" s="238">
        <f t="shared" si="388"/>
        <v>1102.4579999999999</v>
      </c>
      <c r="L485" s="69">
        <f t="shared" ref="L485:Z485" si="397">(K485+110.25)</f>
        <v>1212.7079999999999</v>
      </c>
      <c r="M485" s="69">
        <f t="shared" si="397"/>
        <v>1322.9579999999999</v>
      </c>
      <c r="N485" s="69">
        <f t="shared" si="397"/>
        <v>1433.2079999999999</v>
      </c>
      <c r="O485" s="69">
        <f t="shared" si="397"/>
        <v>1543.4579999999999</v>
      </c>
      <c r="P485" s="69">
        <f t="shared" si="397"/>
        <v>1653.7079999999999</v>
      </c>
      <c r="Q485" s="69">
        <f t="shared" si="397"/>
        <v>1763.9579999999999</v>
      </c>
      <c r="R485" s="69">
        <f t="shared" si="397"/>
        <v>1874.2079999999999</v>
      </c>
      <c r="S485" s="69">
        <f t="shared" si="397"/>
        <v>1984.4579999999999</v>
      </c>
      <c r="T485" s="69">
        <f t="shared" si="397"/>
        <v>2094.7079999999996</v>
      </c>
      <c r="U485" s="69">
        <f t="shared" si="397"/>
        <v>2204.9579999999996</v>
      </c>
      <c r="V485" s="69">
        <f t="shared" si="397"/>
        <v>2315.2079999999996</v>
      </c>
      <c r="W485" s="69">
        <f t="shared" si="397"/>
        <v>2425.4579999999996</v>
      </c>
      <c r="X485" s="69">
        <f t="shared" si="397"/>
        <v>2535.7079999999996</v>
      </c>
      <c r="Y485" s="69">
        <f t="shared" si="397"/>
        <v>2645.9579999999996</v>
      </c>
      <c r="Z485" s="69">
        <f t="shared" si="397"/>
        <v>2756.2079999999996</v>
      </c>
      <c r="AA485" s="69"/>
      <c r="AB485" s="69"/>
      <c r="AC485" s="69"/>
      <c r="AD485" s="69"/>
      <c r="AE485" s="69"/>
      <c r="AF485" s="69"/>
      <c r="AG485" s="69"/>
      <c r="AH485" s="69"/>
      <c r="AI485" s="69"/>
      <c r="AJ485" s="69"/>
      <c r="AK485" s="69"/>
      <c r="AL485" s="69"/>
      <c r="AM485" s="69"/>
      <c r="AN485" s="69"/>
      <c r="AO485" s="69"/>
      <c r="AP485" s="69"/>
      <c r="AQ485" s="69"/>
    </row>
    <row r="486" spans="1:70" s="352" customFormat="1" ht="15.95" customHeight="1" outlineLevel="2" x14ac:dyDescent="0.3">
      <c r="A486" s="347"/>
      <c r="B486" s="350"/>
      <c r="C486" s="326" t="s">
        <v>588</v>
      </c>
      <c r="D486" s="326" t="s">
        <v>589</v>
      </c>
      <c r="E486" s="342" t="s">
        <v>19</v>
      </c>
      <c r="F486" s="323" t="s">
        <v>19</v>
      </c>
      <c r="G486" s="103" t="s">
        <v>30</v>
      </c>
      <c r="H486" s="326">
        <v>9.109</v>
      </c>
      <c r="I486" s="353">
        <v>0.7</v>
      </c>
      <c r="J486" s="69">
        <v>35</v>
      </c>
      <c r="K486" s="238">
        <f t="shared" si="388"/>
        <v>223.17049999999998</v>
      </c>
      <c r="L486" s="315"/>
      <c r="M486" s="315"/>
      <c r="N486" s="315"/>
      <c r="O486" s="315"/>
      <c r="P486" s="315"/>
      <c r="Q486" s="315"/>
      <c r="R486" s="315"/>
      <c r="S486" s="315"/>
      <c r="T486" s="315"/>
      <c r="U486" s="315"/>
      <c r="V486" s="315"/>
      <c r="W486" s="315"/>
      <c r="X486" s="315"/>
      <c r="Y486" s="315"/>
      <c r="Z486" s="315"/>
      <c r="AA486" s="315"/>
      <c r="AB486" s="315"/>
      <c r="AC486" s="315"/>
      <c r="AD486" s="315"/>
      <c r="AE486" s="315"/>
      <c r="AF486" s="315"/>
      <c r="AG486" s="315"/>
      <c r="AH486" s="315"/>
      <c r="AI486" s="321"/>
      <c r="AJ486" s="321"/>
      <c r="AK486" s="321"/>
      <c r="AL486" s="321"/>
      <c r="AM486" s="321"/>
      <c r="AN486" s="321"/>
      <c r="AO486" s="321"/>
      <c r="AP486" s="321"/>
      <c r="AQ486" s="321"/>
    </row>
    <row r="487" spans="1:70" s="352" customFormat="1" ht="15.95" customHeight="1" outlineLevel="2" x14ac:dyDescent="0.3">
      <c r="A487" s="347"/>
      <c r="B487" s="350"/>
      <c r="C487" s="326" t="s">
        <v>586</v>
      </c>
      <c r="D487" s="326" t="s">
        <v>127</v>
      </c>
      <c r="E487" s="342" t="s">
        <v>804</v>
      </c>
      <c r="F487" s="323" t="s">
        <v>19</v>
      </c>
      <c r="G487" s="103" t="s">
        <v>30</v>
      </c>
      <c r="H487" s="326">
        <v>13.15</v>
      </c>
      <c r="I487" s="353">
        <v>1.2</v>
      </c>
      <c r="J487" s="69">
        <v>35</v>
      </c>
      <c r="K487" s="238">
        <f t="shared" si="388"/>
        <v>552.29999999999995</v>
      </c>
      <c r="L487" s="315"/>
      <c r="M487" s="315"/>
      <c r="N487" s="315"/>
      <c r="O487" s="315"/>
      <c r="P487" s="315"/>
      <c r="Q487" s="315"/>
      <c r="R487" s="315"/>
      <c r="S487" s="315"/>
      <c r="T487" s="315"/>
      <c r="U487" s="315"/>
      <c r="V487" s="315"/>
      <c r="W487" s="315"/>
      <c r="X487" s="315"/>
      <c r="Y487" s="315"/>
      <c r="Z487" s="315"/>
      <c r="AA487" s="315"/>
      <c r="AB487" s="315"/>
      <c r="AC487" s="315"/>
      <c r="AD487" s="315"/>
      <c r="AE487" s="315"/>
      <c r="AF487" s="315"/>
      <c r="AG487" s="315"/>
      <c r="AH487" s="315"/>
      <c r="AI487" s="321"/>
      <c r="AJ487" s="321"/>
      <c r="AK487" s="321"/>
      <c r="AL487" s="321"/>
      <c r="AM487" s="321"/>
      <c r="AN487" s="321"/>
      <c r="AO487" s="321"/>
      <c r="AP487" s="321"/>
      <c r="AQ487" s="321"/>
    </row>
    <row r="488" spans="1:70" s="352" customFormat="1" ht="15.95" customHeight="1" outlineLevel="2" thickBot="1" x14ac:dyDescent="0.35">
      <c r="A488" s="347"/>
      <c r="B488" s="350"/>
      <c r="C488" s="326" t="s">
        <v>636</v>
      </c>
      <c r="D488" s="326" t="s">
        <v>585</v>
      </c>
      <c r="E488" s="342" t="s">
        <v>19</v>
      </c>
      <c r="F488" s="323" t="s">
        <v>19</v>
      </c>
      <c r="G488" s="103" t="s">
        <v>30</v>
      </c>
      <c r="H488" s="326">
        <v>8.5559999999999992</v>
      </c>
      <c r="I488" s="353">
        <v>0.7</v>
      </c>
      <c r="J488" s="69">
        <v>35</v>
      </c>
      <c r="K488" s="238">
        <f t="shared" si="388"/>
        <v>209.62199999999999</v>
      </c>
      <c r="L488" s="315"/>
      <c r="M488" s="315"/>
      <c r="N488" s="315"/>
      <c r="O488" s="315"/>
      <c r="P488" s="315"/>
      <c r="Q488" s="315"/>
      <c r="R488" s="315"/>
      <c r="S488" s="315"/>
      <c r="T488" s="315"/>
      <c r="U488" s="315"/>
      <c r="V488" s="315"/>
      <c r="W488" s="315"/>
      <c r="X488" s="315"/>
      <c r="Y488" s="315"/>
      <c r="Z488" s="315"/>
      <c r="AA488" s="315"/>
      <c r="AB488" s="315"/>
      <c r="AC488" s="315"/>
      <c r="AD488" s="315"/>
      <c r="AE488" s="315"/>
      <c r="AF488" s="315"/>
      <c r="AG488" s="315"/>
      <c r="AH488" s="315"/>
      <c r="AI488" s="321"/>
      <c r="AJ488" s="321"/>
      <c r="AK488" s="321"/>
      <c r="AL488" s="321"/>
      <c r="AM488" s="321"/>
      <c r="AN488" s="321"/>
      <c r="AO488" s="321"/>
      <c r="AP488" s="321"/>
      <c r="AQ488" s="321"/>
    </row>
    <row r="489" spans="1:70" s="352" customFormat="1" ht="15.95" customHeight="1" outlineLevel="2" thickBot="1" x14ac:dyDescent="0.35">
      <c r="A489" s="347"/>
      <c r="B489" s="350"/>
      <c r="C489" s="326" t="s">
        <v>584</v>
      </c>
      <c r="D489" s="326" t="s">
        <v>585</v>
      </c>
      <c r="E489" s="342" t="s">
        <v>19</v>
      </c>
      <c r="F489" s="323" t="s">
        <v>19</v>
      </c>
      <c r="G489" s="103" t="s">
        <v>30</v>
      </c>
      <c r="H489" s="326">
        <v>4.2969999999999997</v>
      </c>
      <c r="I489" s="384">
        <v>0.7</v>
      </c>
      <c r="J489" s="69">
        <v>35</v>
      </c>
      <c r="K489" s="238">
        <f t="shared" si="388"/>
        <v>105.2765</v>
      </c>
      <c r="L489" s="315"/>
      <c r="M489" s="315"/>
      <c r="N489" s="315"/>
      <c r="O489" s="315"/>
      <c r="P489" s="315"/>
      <c r="Q489" s="315"/>
      <c r="R489" s="315"/>
      <c r="S489" s="315"/>
      <c r="T489" s="315"/>
      <c r="U489" s="315"/>
      <c r="V489" s="315"/>
      <c r="W489" s="315"/>
      <c r="X489" s="315"/>
      <c r="Y489" s="315"/>
      <c r="Z489" s="315"/>
      <c r="AA489" s="315"/>
      <c r="AB489" s="315"/>
      <c r="AC489" s="315"/>
      <c r="AD489" s="315"/>
      <c r="AE489" s="315"/>
      <c r="AF489" s="315"/>
      <c r="AG489" s="315"/>
      <c r="AH489" s="315"/>
      <c r="AI489" s="321"/>
      <c r="AJ489" s="321"/>
      <c r="AK489" s="321"/>
      <c r="AL489" s="321"/>
      <c r="AM489" s="321"/>
      <c r="AN489" s="321"/>
      <c r="AO489" s="321"/>
      <c r="AP489" s="321"/>
      <c r="AQ489" s="321"/>
    </row>
    <row r="490" spans="1:70" s="96" customFormat="1" ht="15.95" customHeight="1" outlineLevel="1" x14ac:dyDescent="0.3">
      <c r="A490" s="290"/>
      <c r="B490" s="206" t="s">
        <v>802</v>
      </c>
      <c r="C490" s="355"/>
      <c r="D490" s="356"/>
      <c r="E490" s="357"/>
      <c r="F490" s="336"/>
      <c r="G490" s="337"/>
      <c r="H490" s="351">
        <f>SUBTOTAL(9,H478:H485)</f>
        <v>93.718999999999994</v>
      </c>
      <c r="I490" s="55"/>
      <c r="J490" s="68"/>
      <c r="K490" s="238"/>
      <c r="L490" s="68"/>
      <c r="M490" s="68"/>
      <c r="N490" s="1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</row>
    <row r="491" spans="1:70" s="15" customFormat="1" ht="15.95" customHeight="1" outlineLevel="1" x14ac:dyDescent="0.3">
      <c r="A491" s="290"/>
      <c r="B491" s="38"/>
      <c r="C491" s="32"/>
      <c r="D491" s="32"/>
      <c r="E491" s="49"/>
      <c r="F491" s="55"/>
      <c r="G491" s="45"/>
      <c r="H491" s="133"/>
      <c r="I491" s="55"/>
      <c r="J491" s="68"/>
      <c r="K491" s="238"/>
      <c r="L491" s="68"/>
      <c r="M491" s="68"/>
      <c r="N491" s="1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</row>
    <row r="492" spans="1:70" s="15" customFormat="1" ht="15.95" customHeight="1" outlineLevel="1" x14ac:dyDescent="0.3">
      <c r="A492" s="290"/>
      <c r="B492" s="61"/>
      <c r="C492" s="110"/>
      <c r="D492" s="32"/>
      <c r="E492" s="291"/>
      <c r="F492" s="54"/>
      <c r="G492" s="55"/>
      <c r="H492" s="123"/>
      <c r="I492" s="54"/>
      <c r="J492" s="68"/>
      <c r="K492" s="238"/>
      <c r="L492" s="68"/>
      <c r="M492" s="68"/>
      <c r="N492" s="1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</row>
    <row r="493" spans="1:70" s="15" customFormat="1" ht="15.95" customHeight="1" outlineLevel="1" x14ac:dyDescent="0.3">
      <c r="A493" s="290"/>
      <c r="B493" s="61"/>
      <c r="C493" s="110"/>
      <c r="D493" s="32"/>
      <c r="E493" s="291"/>
      <c r="F493" s="54"/>
      <c r="G493" s="55"/>
      <c r="H493" s="123"/>
      <c r="I493" s="54"/>
      <c r="J493" s="68"/>
      <c r="K493" s="238"/>
      <c r="L493" s="68"/>
      <c r="M493" s="68"/>
      <c r="N493" s="1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</row>
    <row r="494" spans="1:70" s="3" customFormat="1" ht="15.95" customHeight="1" outlineLevel="2" x14ac:dyDescent="0.3">
      <c r="A494" s="290">
        <v>1</v>
      </c>
      <c r="B494" s="288" t="s">
        <v>74</v>
      </c>
      <c r="C494" s="29" t="s">
        <v>218</v>
      </c>
      <c r="D494" s="32" t="s">
        <v>75</v>
      </c>
      <c r="E494" s="33" t="s">
        <v>17</v>
      </c>
      <c r="F494" s="288" t="s">
        <v>17</v>
      </c>
      <c r="G494" s="288" t="s">
        <v>107</v>
      </c>
      <c r="H494" s="32">
        <v>5.5540000000000003</v>
      </c>
      <c r="I494" s="62">
        <v>1.2</v>
      </c>
      <c r="J494" s="69">
        <v>36</v>
      </c>
      <c r="K494" s="238">
        <f t="shared" si="388"/>
        <v>239.93280000000001</v>
      </c>
      <c r="L494" s="69">
        <f t="shared" ref="L494:V494" si="398">(K494+23.99)</f>
        <v>263.9228</v>
      </c>
      <c r="M494" s="69">
        <f t="shared" si="398"/>
        <v>287.9128</v>
      </c>
      <c r="N494" s="69">
        <f t="shared" si="398"/>
        <v>311.90280000000001</v>
      </c>
      <c r="O494" s="69">
        <f t="shared" si="398"/>
        <v>335.89280000000002</v>
      </c>
      <c r="P494" s="69">
        <f t="shared" si="398"/>
        <v>359.88280000000003</v>
      </c>
      <c r="Q494" s="69">
        <f t="shared" si="398"/>
        <v>383.87280000000004</v>
      </c>
      <c r="R494" s="69">
        <f t="shared" si="398"/>
        <v>407.86280000000005</v>
      </c>
      <c r="S494" s="69">
        <f t="shared" si="398"/>
        <v>431.85280000000006</v>
      </c>
      <c r="T494" s="69">
        <f t="shared" si="398"/>
        <v>455.84280000000007</v>
      </c>
      <c r="U494" s="69">
        <f t="shared" si="398"/>
        <v>479.83280000000008</v>
      </c>
      <c r="V494" s="69">
        <f t="shared" si="398"/>
        <v>503.82280000000009</v>
      </c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</row>
    <row r="495" spans="1:70" s="3" customFormat="1" ht="15.95" customHeight="1" outlineLevel="2" x14ac:dyDescent="0.3">
      <c r="A495" s="290">
        <v>2</v>
      </c>
      <c r="B495" s="288" t="s">
        <v>74</v>
      </c>
      <c r="C495" s="29" t="s">
        <v>219</v>
      </c>
      <c r="D495" s="32" t="s">
        <v>76</v>
      </c>
      <c r="E495" s="33" t="s">
        <v>19</v>
      </c>
      <c r="F495" s="288" t="s">
        <v>19</v>
      </c>
      <c r="G495" s="288" t="s">
        <v>107</v>
      </c>
      <c r="H495" s="32">
        <v>5.1859999999999999</v>
      </c>
      <c r="I495" s="55">
        <v>0.7</v>
      </c>
      <c r="J495" s="69">
        <v>36</v>
      </c>
      <c r="K495" s="238">
        <f t="shared" si="388"/>
        <v>130.68719999999999</v>
      </c>
      <c r="L495" s="69">
        <f t="shared" ref="L495:AL495" si="399">(K495+13.07)</f>
        <v>143.75719999999998</v>
      </c>
      <c r="M495" s="69">
        <f t="shared" si="399"/>
        <v>156.82719999999998</v>
      </c>
      <c r="N495" s="69">
        <f t="shared" si="399"/>
        <v>169.89719999999997</v>
      </c>
      <c r="O495" s="69">
        <f t="shared" si="399"/>
        <v>182.96719999999996</v>
      </c>
      <c r="P495" s="69">
        <f t="shared" si="399"/>
        <v>196.03719999999996</v>
      </c>
      <c r="Q495" s="69">
        <f t="shared" si="399"/>
        <v>209.10719999999995</v>
      </c>
      <c r="R495" s="69">
        <f t="shared" si="399"/>
        <v>222.17719999999994</v>
      </c>
      <c r="S495" s="69">
        <f t="shared" si="399"/>
        <v>235.24719999999994</v>
      </c>
      <c r="T495" s="69">
        <f t="shared" si="399"/>
        <v>248.31719999999993</v>
      </c>
      <c r="U495" s="69">
        <f t="shared" si="399"/>
        <v>261.38719999999995</v>
      </c>
      <c r="V495" s="69">
        <f t="shared" si="399"/>
        <v>274.45719999999994</v>
      </c>
      <c r="W495" s="69">
        <f t="shared" si="399"/>
        <v>287.52719999999994</v>
      </c>
      <c r="X495" s="69">
        <f t="shared" si="399"/>
        <v>300.59719999999993</v>
      </c>
      <c r="Y495" s="69">
        <f t="shared" si="399"/>
        <v>313.66719999999992</v>
      </c>
      <c r="Z495" s="69">
        <f t="shared" si="399"/>
        <v>326.73719999999992</v>
      </c>
      <c r="AA495" s="69">
        <f t="shared" si="399"/>
        <v>339.80719999999991</v>
      </c>
      <c r="AB495" s="69">
        <f t="shared" si="399"/>
        <v>352.8771999999999</v>
      </c>
      <c r="AC495" s="69">
        <f t="shared" si="399"/>
        <v>365.9471999999999</v>
      </c>
      <c r="AD495" s="69">
        <f t="shared" si="399"/>
        <v>379.01719999999989</v>
      </c>
      <c r="AE495" s="69">
        <f t="shared" si="399"/>
        <v>392.08719999999988</v>
      </c>
      <c r="AF495" s="69">
        <f t="shared" si="399"/>
        <v>405.15719999999988</v>
      </c>
      <c r="AG495" s="69">
        <f t="shared" si="399"/>
        <v>418.22719999999987</v>
      </c>
      <c r="AH495" s="69">
        <f t="shared" si="399"/>
        <v>431.29719999999986</v>
      </c>
      <c r="AI495" s="69">
        <f t="shared" si="399"/>
        <v>444.36719999999985</v>
      </c>
      <c r="AJ495" s="69">
        <f t="shared" si="399"/>
        <v>457.43719999999985</v>
      </c>
      <c r="AK495" s="69">
        <f t="shared" si="399"/>
        <v>470.50719999999984</v>
      </c>
      <c r="AL495" s="69">
        <f t="shared" si="399"/>
        <v>483.57719999999983</v>
      </c>
    </row>
    <row r="496" spans="1:70" s="3" customFormat="1" ht="15.95" customHeight="1" outlineLevel="2" x14ac:dyDescent="0.3">
      <c r="A496" s="290">
        <v>3</v>
      </c>
      <c r="B496" s="288" t="s">
        <v>74</v>
      </c>
      <c r="C496" s="29" t="s">
        <v>221</v>
      </c>
      <c r="D496" s="32" t="s">
        <v>76</v>
      </c>
      <c r="E496" s="33" t="s">
        <v>19</v>
      </c>
      <c r="F496" s="288" t="s">
        <v>19</v>
      </c>
      <c r="G496" s="288" t="s">
        <v>107</v>
      </c>
      <c r="H496" s="32">
        <v>12.775</v>
      </c>
      <c r="I496" s="55">
        <v>1.2</v>
      </c>
      <c r="J496" s="69">
        <v>36</v>
      </c>
      <c r="K496" s="238">
        <f t="shared" si="388"/>
        <v>551.88</v>
      </c>
      <c r="L496" s="69">
        <f t="shared" ref="L496:AD496" si="400">(K496+55.19)</f>
        <v>607.06999999999994</v>
      </c>
      <c r="M496" s="69">
        <f t="shared" si="400"/>
        <v>662.26</v>
      </c>
      <c r="N496" s="69">
        <f t="shared" si="400"/>
        <v>717.45</v>
      </c>
      <c r="O496" s="69">
        <f t="shared" si="400"/>
        <v>772.6400000000001</v>
      </c>
      <c r="P496" s="69">
        <f t="shared" si="400"/>
        <v>827.83000000000015</v>
      </c>
      <c r="Q496" s="69">
        <f t="shared" si="400"/>
        <v>883.02000000000021</v>
      </c>
      <c r="R496" s="69">
        <f t="shared" si="400"/>
        <v>938.21000000000026</v>
      </c>
      <c r="S496" s="69">
        <f t="shared" si="400"/>
        <v>993.40000000000032</v>
      </c>
      <c r="T496" s="69">
        <f t="shared" si="400"/>
        <v>1048.5900000000004</v>
      </c>
      <c r="U496" s="69">
        <f t="shared" si="400"/>
        <v>1103.7800000000004</v>
      </c>
      <c r="V496" s="69">
        <f t="shared" si="400"/>
        <v>1158.9700000000005</v>
      </c>
      <c r="W496" s="69">
        <f t="shared" si="400"/>
        <v>1214.1600000000005</v>
      </c>
      <c r="X496" s="69">
        <f t="shared" si="400"/>
        <v>1269.3500000000006</v>
      </c>
      <c r="Y496" s="69">
        <f t="shared" si="400"/>
        <v>1324.5400000000006</v>
      </c>
      <c r="Z496" s="69">
        <f t="shared" si="400"/>
        <v>1379.7300000000007</v>
      </c>
      <c r="AA496" s="69">
        <f t="shared" si="400"/>
        <v>1434.9200000000008</v>
      </c>
      <c r="AB496" s="69">
        <f t="shared" si="400"/>
        <v>1490.1100000000008</v>
      </c>
      <c r="AC496" s="69">
        <f t="shared" si="400"/>
        <v>1545.3000000000009</v>
      </c>
      <c r="AD496" s="69">
        <f t="shared" si="400"/>
        <v>1600.4900000000009</v>
      </c>
      <c r="AE496" s="9"/>
      <c r="AF496" s="9"/>
      <c r="AG496" s="9"/>
      <c r="AH496" s="9"/>
    </row>
    <row r="497" spans="1:70" s="3" customFormat="1" ht="15.95" customHeight="1" outlineLevel="2" x14ac:dyDescent="0.3">
      <c r="A497" s="290">
        <v>4</v>
      </c>
      <c r="B497" s="288" t="s">
        <v>74</v>
      </c>
      <c r="C497" s="29" t="s">
        <v>220</v>
      </c>
      <c r="D497" s="32" t="s">
        <v>76</v>
      </c>
      <c r="E497" s="33" t="s">
        <v>19</v>
      </c>
      <c r="F497" s="288" t="s">
        <v>19</v>
      </c>
      <c r="G497" s="288" t="s">
        <v>107</v>
      </c>
      <c r="H497" s="32">
        <v>5.899</v>
      </c>
      <c r="I497" s="55">
        <v>0.7</v>
      </c>
      <c r="J497" s="69">
        <v>36</v>
      </c>
      <c r="K497" s="238">
        <f t="shared" si="388"/>
        <v>148.65479999999999</v>
      </c>
      <c r="L497" s="69">
        <f t="shared" ref="L497:AL497" si="401">(K497+14.87)</f>
        <v>163.5248</v>
      </c>
      <c r="M497" s="69">
        <f t="shared" si="401"/>
        <v>178.3948</v>
      </c>
      <c r="N497" s="69">
        <f t="shared" si="401"/>
        <v>193.26480000000001</v>
      </c>
      <c r="O497" s="69">
        <f t="shared" si="401"/>
        <v>208.13480000000001</v>
      </c>
      <c r="P497" s="69">
        <f t="shared" si="401"/>
        <v>223.00480000000002</v>
      </c>
      <c r="Q497" s="69">
        <f t="shared" si="401"/>
        <v>237.87480000000002</v>
      </c>
      <c r="R497" s="69">
        <f t="shared" si="401"/>
        <v>252.74480000000003</v>
      </c>
      <c r="S497" s="69">
        <f t="shared" si="401"/>
        <v>267.6148</v>
      </c>
      <c r="T497" s="69">
        <f t="shared" si="401"/>
        <v>282.48480000000001</v>
      </c>
      <c r="U497" s="69">
        <f t="shared" si="401"/>
        <v>297.35480000000001</v>
      </c>
      <c r="V497" s="69">
        <f t="shared" si="401"/>
        <v>312.22480000000002</v>
      </c>
      <c r="W497" s="69">
        <f t="shared" si="401"/>
        <v>327.09480000000002</v>
      </c>
      <c r="X497" s="69">
        <f t="shared" si="401"/>
        <v>341.96480000000003</v>
      </c>
      <c r="Y497" s="69">
        <f t="shared" si="401"/>
        <v>356.83480000000003</v>
      </c>
      <c r="Z497" s="69">
        <f t="shared" si="401"/>
        <v>371.70480000000003</v>
      </c>
      <c r="AA497" s="69">
        <f t="shared" si="401"/>
        <v>386.57480000000004</v>
      </c>
      <c r="AB497" s="69">
        <f t="shared" si="401"/>
        <v>401.44480000000004</v>
      </c>
      <c r="AC497" s="69">
        <f t="shared" si="401"/>
        <v>416.31480000000005</v>
      </c>
      <c r="AD497" s="69">
        <f t="shared" si="401"/>
        <v>431.18480000000005</v>
      </c>
      <c r="AE497" s="69">
        <f t="shared" si="401"/>
        <v>446.05480000000006</v>
      </c>
      <c r="AF497" s="69">
        <f t="shared" si="401"/>
        <v>460.92480000000006</v>
      </c>
      <c r="AG497" s="69">
        <f t="shared" si="401"/>
        <v>475.79480000000007</v>
      </c>
      <c r="AH497" s="69">
        <f t="shared" si="401"/>
        <v>490.66480000000007</v>
      </c>
      <c r="AI497" s="69">
        <f t="shared" si="401"/>
        <v>505.53480000000008</v>
      </c>
      <c r="AJ497" s="69">
        <f t="shared" si="401"/>
        <v>520.40480000000002</v>
      </c>
      <c r="AK497" s="69">
        <f t="shared" si="401"/>
        <v>535.27480000000003</v>
      </c>
      <c r="AL497" s="69">
        <f t="shared" si="401"/>
        <v>550.14480000000003</v>
      </c>
    </row>
    <row r="498" spans="1:70" s="3" customFormat="1" ht="15.95" customHeight="1" outlineLevel="2" x14ac:dyDescent="0.3">
      <c r="A498" s="290">
        <v>5</v>
      </c>
      <c r="B498" s="288" t="s">
        <v>74</v>
      </c>
      <c r="C498" s="46" t="s">
        <v>222</v>
      </c>
      <c r="D498" s="32" t="s">
        <v>119</v>
      </c>
      <c r="E498" s="44" t="s">
        <v>43</v>
      </c>
      <c r="F498" s="42" t="s">
        <v>43</v>
      </c>
      <c r="G498" s="288" t="s">
        <v>107</v>
      </c>
      <c r="H498" s="121">
        <v>1.58</v>
      </c>
      <c r="I498" s="55">
        <v>0.7</v>
      </c>
      <c r="J498" s="69">
        <v>36</v>
      </c>
      <c r="K498" s="238">
        <f t="shared" si="388"/>
        <v>39.815999999999995</v>
      </c>
      <c r="L498" s="69">
        <f t="shared" ref="L498:AL498" si="402">(K498+3.98)</f>
        <v>43.795999999999992</v>
      </c>
      <c r="M498" s="69">
        <f t="shared" si="402"/>
        <v>47.775999999999989</v>
      </c>
      <c r="N498" s="69">
        <f t="shared" si="402"/>
        <v>51.755999999999986</v>
      </c>
      <c r="O498" s="69">
        <f t="shared" si="402"/>
        <v>55.735999999999983</v>
      </c>
      <c r="P498" s="69">
        <f t="shared" si="402"/>
        <v>59.71599999999998</v>
      </c>
      <c r="Q498" s="69">
        <f t="shared" si="402"/>
        <v>63.695999999999977</v>
      </c>
      <c r="R498" s="69">
        <f t="shared" si="402"/>
        <v>67.675999999999974</v>
      </c>
      <c r="S498" s="69">
        <f t="shared" si="402"/>
        <v>71.655999999999977</v>
      </c>
      <c r="T498" s="69">
        <f t="shared" si="402"/>
        <v>75.635999999999981</v>
      </c>
      <c r="U498" s="69">
        <f t="shared" si="402"/>
        <v>79.615999999999985</v>
      </c>
      <c r="V498" s="69">
        <f t="shared" si="402"/>
        <v>83.595999999999989</v>
      </c>
      <c r="W498" s="69">
        <f t="shared" si="402"/>
        <v>87.575999999999993</v>
      </c>
      <c r="X498" s="69">
        <f t="shared" si="402"/>
        <v>91.555999999999997</v>
      </c>
      <c r="Y498" s="69">
        <f t="shared" si="402"/>
        <v>95.536000000000001</v>
      </c>
      <c r="Z498" s="69">
        <f t="shared" si="402"/>
        <v>99.516000000000005</v>
      </c>
      <c r="AA498" s="69">
        <f t="shared" si="402"/>
        <v>103.49600000000001</v>
      </c>
      <c r="AB498" s="69">
        <f t="shared" si="402"/>
        <v>107.47600000000001</v>
      </c>
      <c r="AC498" s="69">
        <f t="shared" si="402"/>
        <v>111.45600000000002</v>
      </c>
      <c r="AD498" s="69">
        <f t="shared" si="402"/>
        <v>115.43600000000002</v>
      </c>
      <c r="AE498" s="69">
        <f t="shared" si="402"/>
        <v>119.41600000000003</v>
      </c>
      <c r="AF498" s="69">
        <f t="shared" si="402"/>
        <v>123.39600000000003</v>
      </c>
      <c r="AG498" s="69">
        <f t="shared" si="402"/>
        <v>127.37600000000003</v>
      </c>
      <c r="AH498" s="69">
        <f t="shared" si="402"/>
        <v>131.35600000000002</v>
      </c>
      <c r="AI498" s="69">
        <f t="shared" si="402"/>
        <v>135.33600000000001</v>
      </c>
      <c r="AJ498" s="69">
        <f t="shared" si="402"/>
        <v>139.316</v>
      </c>
      <c r="AK498" s="69">
        <f t="shared" si="402"/>
        <v>143.29599999999999</v>
      </c>
      <c r="AL498" s="69">
        <f t="shared" si="402"/>
        <v>147.27599999999998</v>
      </c>
    </row>
    <row r="499" spans="1:70" s="4" customFormat="1" ht="15.95" customHeight="1" outlineLevel="2" x14ac:dyDescent="0.3">
      <c r="A499" s="290">
        <v>6</v>
      </c>
      <c r="B499" s="288" t="s">
        <v>74</v>
      </c>
      <c r="C499" s="46" t="s">
        <v>611</v>
      </c>
      <c r="D499" s="32" t="s">
        <v>77</v>
      </c>
      <c r="E499" s="32" t="s">
        <v>19</v>
      </c>
      <c r="F499" s="288" t="s">
        <v>19</v>
      </c>
      <c r="G499" s="43" t="s">
        <v>36</v>
      </c>
      <c r="H499" s="32">
        <v>14.313000000000001</v>
      </c>
      <c r="I499" s="55">
        <v>1.2</v>
      </c>
      <c r="J499" s="69">
        <v>36</v>
      </c>
      <c r="K499" s="238">
        <f t="shared" si="388"/>
        <v>618.32159999999999</v>
      </c>
      <c r="L499" s="69">
        <f t="shared" ref="L499:Y499" si="403">(K499+61.83)</f>
        <v>680.15160000000003</v>
      </c>
      <c r="M499" s="69">
        <f t="shared" si="403"/>
        <v>741.98160000000007</v>
      </c>
      <c r="N499" s="69">
        <f t="shared" si="403"/>
        <v>803.81160000000011</v>
      </c>
      <c r="O499" s="69">
        <f t="shared" si="403"/>
        <v>865.64160000000015</v>
      </c>
      <c r="P499" s="69">
        <f t="shared" si="403"/>
        <v>927.47160000000019</v>
      </c>
      <c r="Q499" s="69">
        <f t="shared" si="403"/>
        <v>989.30160000000024</v>
      </c>
      <c r="R499" s="69">
        <f t="shared" si="403"/>
        <v>1051.1316000000002</v>
      </c>
      <c r="S499" s="69">
        <f t="shared" si="403"/>
        <v>1112.9616000000001</v>
      </c>
      <c r="T499" s="69">
        <f t="shared" si="403"/>
        <v>1174.7916</v>
      </c>
      <c r="U499" s="69">
        <f t="shared" si="403"/>
        <v>1236.6215999999999</v>
      </c>
      <c r="V499" s="69">
        <f t="shared" si="403"/>
        <v>1298.4515999999999</v>
      </c>
      <c r="W499" s="69">
        <f t="shared" si="403"/>
        <v>1360.2815999999998</v>
      </c>
      <c r="X499" s="69">
        <f t="shared" si="403"/>
        <v>1422.1115999999997</v>
      </c>
      <c r="Y499" s="69">
        <f t="shared" si="403"/>
        <v>1483.9415999999997</v>
      </c>
      <c r="Z499" s="9"/>
      <c r="AA499" s="9"/>
      <c r="AB499" s="9"/>
      <c r="AC499" s="9"/>
      <c r="AD499" s="9"/>
      <c r="AE499" s="9"/>
      <c r="AF499" s="9"/>
      <c r="AG499" s="9"/>
      <c r="AH499" s="9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</row>
    <row r="500" spans="1:70" s="2" customFormat="1" ht="15.95" customHeight="1" outlineLevel="2" x14ac:dyDescent="0.3">
      <c r="A500" s="290">
        <v>7</v>
      </c>
      <c r="B500" s="288" t="s">
        <v>74</v>
      </c>
      <c r="C500" s="46" t="s">
        <v>612</v>
      </c>
      <c r="D500" s="32" t="s">
        <v>77</v>
      </c>
      <c r="E500" s="32" t="s">
        <v>19</v>
      </c>
      <c r="F500" s="288" t="s">
        <v>19</v>
      </c>
      <c r="G500" s="43" t="s">
        <v>36</v>
      </c>
      <c r="H500" s="32">
        <v>15.294</v>
      </c>
      <c r="I500" s="55">
        <v>1.2</v>
      </c>
      <c r="J500" s="69">
        <v>36</v>
      </c>
      <c r="K500" s="238">
        <f t="shared" si="388"/>
        <v>660.70079999999996</v>
      </c>
      <c r="L500" s="69">
        <f t="shared" ref="L500:Y500" si="404">(K500+66.07)</f>
        <v>726.77080000000001</v>
      </c>
      <c r="M500" s="69">
        <f t="shared" si="404"/>
        <v>792.84079999999994</v>
      </c>
      <c r="N500" s="69">
        <f t="shared" si="404"/>
        <v>858.91079999999988</v>
      </c>
      <c r="O500" s="69">
        <f t="shared" si="404"/>
        <v>924.98079999999982</v>
      </c>
      <c r="P500" s="69">
        <f t="shared" si="404"/>
        <v>991.05079999999975</v>
      </c>
      <c r="Q500" s="69">
        <f t="shared" si="404"/>
        <v>1057.1207999999997</v>
      </c>
      <c r="R500" s="69">
        <f t="shared" si="404"/>
        <v>1123.1907999999996</v>
      </c>
      <c r="S500" s="69">
        <f t="shared" si="404"/>
        <v>1189.2607999999996</v>
      </c>
      <c r="T500" s="69">
        <f t="shared" si="404"/>
        <v>1255.3307999999995</v>
      </c>
      <c r="U500" s="69">
        <f t="shared" si="404"/>
        <v>1321.4007999999994</v>
      </c>
      <c r="V500" s="69">
        <f t="shared" si="404"/>
        <v>1387.4707999999994</v>
      </c>
      <c r="W500" s="69">
        <f t="shared" si="404"/>
        <v>1453.5407999999993</v>
      </c>
      <c r="X500" s="69">
        <f t="shared" si="404"/>
        <v>1519.6107999999992</v>
      </c>
      <c r="Y500" s="69">
        <f t="shared" si="404"/>
        <v>1585.6807999999992</v>
      </c>
      <c r="Z500" s="9"/>
      <c r="AA500" s="9"/>
      <c r="AB500" s="9"/>
      <c r="AC500" s="9"/>
      <c r="AD500" s="9"/>
      <c r="AE500" s="9"/>
      <c r="AF500" s="9"/>
      <c r="AG500" s="9"/>
      <c r="AH500" s="9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</row>
    <row r="501" spans="1:70" s="2" customFormat="1" ht="15.95" customHeight="1" outlineLevel="2" x14ac:dyDescent="0.3">
      <c r="A501" s="290">
        <v>8</v>
      </c>
      <c r="B501" s="288" t="s">
        <v>74</v>
      </c>
      <c r="C501" s="29" t="s">
        <v>223</v>
      </c>
      <c r="D501" s="32" t="s">
        <v>71</v>
      </c>
      <c r="E501" s="33" t="s">
        <v>19</v>
      </c>
      <c r="F501" s="288" t="s">
        <v>19</v>
      </c>
      <c r="G501" s="288" t="s">
        <v>107</v>
      </c>
      <c r="H501" s="123">
        <v>3.4289999999999998</v>
      </c>
      <c r="I501" s="55">
        <v>0.7</v>
      </c>
      <c r="J501" s="69">
        <v>36</v>
      </c>
      <c r="K501" s="238">
        <f t="shared" si="388"/>
        <v>86.410799999999995</v>
      </c>
      <c r="L501" s="69">
        <f t="shared" ref="L501:AL501" si="405">(K501+8.64)</f>
        <v>95.050799999999995</v>
      </c>
      <c r="M501" s="69">
        <f t="shared" si="405"/>
        <v>103.6908</v>
      </c>
      <c r="N501" s="69">
        <f t="shared" si="405"/>
        <v>112.3308</v>
      </c>
      <c r="O501" s="69">
        <f t="shared" si="405"/>
        <v>120.9708</v>
      </c>
      <c r="P501" s="69">
        <f t="shared" si="405"/>
        <v>129.61079999999998</v>
      </c>
      <c r="Q501" s="69">
        <f t="shared" si="405"/>
        <v>138.25079999999997</v>
      </c>
      <c r="R501" s="69">
        <f t="shared" si="405"/>
        <v>146.89079999999996</v>
      </c>
      <c r="S501" s="69">
        <f t="shared" si="405"/>
        <v>155.53079999999994</v>
      </c>
      <c r="T501" s="69">
        <f t="shared" si="405"/>
        <v>164.17079999999993</v>
      </c>
      <c r="U501" s="69">
        <f t="shared" si="405"/>
        <v>172.81079999999992</v>
      </c>
      <c r="V501" s="69">
        <f t="shared" si="405"/>
        <v>181.4507999999999</v>
      </c>
      <c r="W501" s="69">
        <f t="shared" si="405"/>
        <v>190.09079999999989</v>
      </c>
      <c r="X501" s="69">
        <f t="shared" si="405"/>
        <v>198.73079999999987</v>
      </c>
      <c r="Y501" s="69">
        <f t="shared" si="405"/>
        <v>207.37079999999986</v>
      </c>
      <c r="Z501" s="69">
        <f t="shared" si="405"/>
        <v>216.01079999999985</v>
      </c>
      <c r="AA501" s="69">
        <f t="shared" si="405"/>
        <v>224.65079999999983</v>
      </c>
      <c r="AB501" s="69">
        <f t="shared" si="405"/>
        <v>233.29079999999982</v>
      </c>
      <c r="AC501" s="69">
        <f t="shared" si="405"/>
        <v>241.93079999999981</v>
      </c>
      <c r="AD501" s="69">
        <f t="shared" si="405"/>
        <v>250.57079999999979</v>
      </c>
      <c r="AE501" s="69">
        <f t="shared" si="405"/>
        <v>259.21079999999978</v>
      </c>
      <c r="AF501" s="69">
        <f t="shared" si="405"/>
        <v>267.85079999999977</v>
      </c>
      <c r="AG501" s="69">
        <f t="shared" si="405"/>
        <v>276.49079999999975</v>
      </c>
      <c r="AH501" s="69">
        <f t="shared" si="405"/>
        <v>285.13079999999974</v>
      </c>
      <c r="AI501" s="69">
        <f t="shared" si="405"/>
        <v>293.77079999999972</v>
      </c>
      <c r="AJ501" s="69">
        <f t="shared" si="405"/>
        <v>302.41079999999971</v>
      </c>
      <c r="AK501" s="69">
        <f t="shared" si="405"/>
        <v>311.0507999999997</v>
      </c>
      <c r="AL501" s="69">
        <f t="shared" si="405"/>
        <v>319.69079999999968</v>
      </c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</row>
    <row r="502" spans="1:70" s="15" customFormat="1" ht="15.95" customHeight="1" outlineLevel="2" x14ac:dyDescent="0.3">
      <c r="A502" s="290">
        <v>9</v>
      </c>
      <c r="B502" s="288" t="s">
        <v>74</v>
      </c>
      <c r="C502" s="29" t="s">
        <v>224</v>
      </c>
      <c r="D502" s="32" t="s">
        <v>138</v>
      </c>
      <c r="E502" s="33" t="s">
        <v>19</v>
      </c>
      <c r="F502" s="55" t="s">
        <v>19</v>
      </c>
      <c r="G502" s="55" t="s">
        <v>107</v>
      </c>
      <c r="H502" s="123">
        <v>97.728999999999999</v>
      </c>
      <c r="I502" s="55">
        <v>1.2</v>
      </c>
      <c r="J502" s="69">
        <v>36</v>
      </c>
      <c r="K502" s="238">
        <f t="shared" si="388"/>
        <v>4221.8927999999996</v>
      </c>
      <c r="L502" s="69">
        <f t="shared" ref="L502:Z502" si="406">(K502+422.19)</f>
        <v>4644.0827999999992</v>
      </c>
      <c r="M502" s="69">
        <f t="shared" si="406"/>
        <v>5066.2727999999988</v>
      </c>
      <c r="N502" s="69">
        <f t="shared" si="406"/>
        <v>5488.4627999999984</v>
      </c>
      <c r="O502" s="69">
        <f t="shared" si="406"/>
        <v>5910.652799999998</v>
      </c>
      <c r="P502" s="69">
        <f t="shared" si="406"/>
        <v>6332.8427999999976</v>
      </c>
      <c r="Q502" s="69">
        <f t="shared" si="406"/>
        <v>6755.0327999999972</v>
      </c>
      <c r="R502" s="69">
        <f t="shared" si="406"/>
        <v>7177.2227999999968</v>
      </c>
      <c r="S502" s="69">
        <f t="shared" si="406"/>
        <v>7599.4127999999964</v>
      </c>
      <c r="T502" s="69">
        <f t="shared" si="406"/>
        <v>8021.602799999996</v>
      </c>
      <c r="U502" s="69">
        <f t="shared" si="406"/>
        <v>8443.7927999999956</v>
      </c>
      <c r="V502" s="69">
        <f t="shared" si="406"/>
        <v>8865.9827999999961</v>
      </c>
      <c r="W502" s="69">
        <f t="shared" si="406"/>
        <v>9288.1727999999966</v>
      </c>
      <c r="X502" s="69">
        <f t="shared" si="406"/>
        <v>9710.3627999999972</v>
      </c>
      <c r="Y502" s="69">
        <f t="shared" si="406"/>
        <v>10132.552799999998</v>
      </c>
      <c r="Z502" s="69">
        <f t="shared" si="406"/>
        <v>10554.742799999998</v>
      </c>
      <c r="AA502" s="9"/>
      <c r="AB502" s="9"/>
      <c r="AC502" s="9"/>
      <c r="AD502" s="9"/>
      <c r="AE502" s="9"/>
      <c r="AF502" s="9"/>
      <c r="AG502" s="9"/>
      <c r="AH502" s="9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</row>
    <row r="503" spans="1:70" s="15" customFormat="1" ht="15.95" customHeight="1" outlineLevel="2" x14ac:dyDescent="0.3">
      <c r="A503" s="290">
        <v>10</v>
      </c>
      <c r="B503" s="288" t="s">
        <v>74</v>
      </c>
      <c r="C503" s="46" t="s">
        <v>613</v>
      </c>
      <c r="D503" s="32" t="s">
        <v>138</v>
      </c>
      <c r="E503" s="32" t="s">
        <v>17</v>
      </c>
      <c r="F503" s="55" t="s">
        <v>17</v>
      </c>
      <c r="G503" s="45" t="s">
        <v>36</v>
      </c>
      <c r="H503" s="32">
        <v>12.185</v>
      </c>
      <c r="I503" s="55">
        <v>1.2</v>
      </c>
      <c r="J503" s="69">
        <v>36</v>
      </c>
      <c r="K503" s="238">
        <f t="shared" si="388"/>
        <v>526.39200000000005</v>
      </c>
      <c r="L503" s="69">
        <f t="shared" ref="L503:X503" si="407">(K503+52.64)</f>
        <v>579.03200000000004</v>
      </c>
      <c r="M503" s="69">
        <f t="shared" si="407"/>
        <v>631.67200000000003</v>
      </c>
      <c r="N503" s="69">
        <f t="shared" si="407"/>
        <v>684.31200000000001</v>
      </c>
      <c r="O503" s="69">
        <f t="shared" si="407"/>
        <v>736.952</v>
      </c>
      <c r="P503" s="69">
        <f t="shared" si="407"/>
        <v>789.59199999999998</v>
      </c>
      <c r="Q503" s="69">
        <f t="shared" si="407"/>
        <v>842.23199999999997</v>
      </c>
      <c r="R503" s="69">
        <f t="shared" si="407"/>
        <v>894.87199999999996</v>
      </c>
      <c r="S503" s="69">
        <f t="shared" si="407"/>
        <v>947.51199999999994</v>
      </c>
      <c r="T503" s="69">
        <f t="shared" si="407"/>
        <v>1000.1519999999999</v>
      </c>
      <c r="U503" s="69">
        <f t="shared" si="407"/>
        <v>1052.7919999999999</v>
      </c>
      <c r="V503" s="69">
        <f t="shared" si="407"/>
        <v>1105.432</v>
      </c>
      <c r="W503" s="69">
        <f t="shared" si="407"/>
        <v>1158.0720000000001</v>
      </c>
      <c r="X503" s="69">
        <f t="shared" si="407"/>
        <v>1210.7120000000002</v>
      </c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</row>
    <row r="504" spans="1:70" s="15" customFormat="1" ht="15.95" customHeight="1" outlineLevel="2" x14ac:dyDescent="0.3">
      <c r="A504" s="290">
        <v>11</v>
      </c>
      <c r="B504" s="288" t="s">
        <v>74</v>
      </c>
      <c r="C504" s="46" t="s">
        <v>296</v>
      </c>
      <c r="D504" s="32" t="s">
        <v>398</v>
      </c>
      <c r="E504" s="44" t="s">
        <v>19</v>
      </c>
      <c r="F504" s="55" t="s">
        <v>19</v>
      </c>
      <c r="G504" s="55" t="s">
        <v>107</v>
      </c>
      <c r="H504" s="46">
        <v>3.016</v>
      </c>
      <c r="I504" s="55">
        <v>0.7</v>
      </c>
      <c r="J504" s="69">
        <v>36</v>
      </c>
      <c r="K504" s="238">
        <f t="shared" si="388"/>
        <v>76.003199999999993</v>
      </c>
      <c r="L504" s="69">
        <f t="shared" ref="L504:AM504" si="408">(K504+7.6)</f>
        <v>83.603199999999987</v>
      </c>
      <c r="M504" s="69">
        <f t="shared" si="408"/>
        <v>91.203199999999981</v>
      </c>
      <c r="N504" s="69">
        <f t="shared" si="408"/>
        <v>98.803199999999975</v>
      </c>
      <c r="O504" s="69">
        <f t="shared" si="408"/>
        <v>106.40319999999997</v>
      </c>
      <c r="P504" s="69">
        <f t="shared" si="408"/>
        <v>114.00319999999996</v>
      </c>
      <c r="Q504" s="69">
        <f t="shared" si="408"/>
        <v>121.60319999999996</v>
      </c>
      <c r="R504" s="69">
        <f t="shared" si="408"/>
        <v>129.20319999999995</v>
      </c>
      <c r="S504" s="69">
        <f t="shared" si="408"/>
        <v>136.80319999999995</v>
      </c>
      <c r="T504" s="69">
        <f t="shared" si="408"/>
        <v>144.40319999999994</v>
      </c>
      <c r="U504" s="69">
        <f t="shared" si="408"/>
        <v>152.00319999999994</v>
      </c>
      <c r="V504" s="69">
        <f t="shared" si="408"/>
        <v>159.60319999999993</v>
      </c>
      <c r="W504" s="69">
        <f t="shared" si="408"/>
        <v>167.20319999999992</v>
      </c>
      <c r="X504" s="69">
        <f t="shared" si="408"/>
        <v>174.80319999999992</v>
      </c>
      <c r="Y504" s="69">
        <f t="shared" si="408"/>
        <v>182.40319999999991</v>
      </c>
      <c r="Z504" s="69">
        <f t="shared" si="408"/>
        <v>190.00319999999991</v>
      </c>
      <c r="AA504" s="69">
        <f t="shared" si="408"/>
        <v>197.6031999999999</v>
      </c>
      <c r="AB504" s="69">
        <f t="shared" si="408"/>
        <v>205.2031999999999</v>
      </c>
      <c r="AC504" s="69">
        <f t="shared" si="408"/>
        <v>212.80319999999989</v>
      </c>
      <c r="AD504" s="69">
        <f t="shared" si="408"/>
        <v>220.40319999999988</v>
      </c>
      <c r="AE504" s="69">
        <f t="shared" si="408"/>
        <v>228.00319999999988</v>
      </c>
      <c r="AF504" s="69">
        <f t="shared" si="408"/>
        <v>235.60319999999987</v>
      </c>
      <c r="AG504" s="69">
        <f t="shared" si="408"/>
        <v>243.20319999999987</v>
      </c>
      <c r="AH504" s="69">
        <f t="shared" si="408"/>
        <v>250.80319999999986</v>
      </c>
      <c r="AI504" s="69">
        <f t="shared" si="408"/>
        <v>258.40319999999986</v>
      </c>
      <c r="AJ504" s="69">
        <f t="shared" si="408"/>
        <v>266.00319999999988</v>
      </c>
      <c r="AK504" s="69">
        <f t="shared" si="408"/>
        <v>273.6031999999999</v>
      </c>
      <c r="AL504" s="69">
        <f t="shared" si="408"/>
        <v>281.20319999999992</v>
      </c>
      <c r="AM504" s="69">
        <f t="shared" si="408"/>
        <v>288.80319999999995</v>
      </c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</row>
    <row r="505" spans="1:70" s="15" customFormat="1" ht="15.95" customHeight="1" outlineLevel="2" x14ac:dyDescent="0.3">
      <c r="A505" s="290">
        <v>12</v>
      </c>
      <c r="B505" s="288" t="s">
        <v>74</v>
      </c>
      <c r="C505" s="46" t="s">
        <v>614</v>
      </c>
      <c r="D505" s="32" t="s">
        <v>615</v>
      </c>
      <c r="E505" s="32" t="s">
        <v>19</v>
      </c>
      <c r="F505" s="55" t="s">
        <v>19</v>
      </c>
      <c r="G505" s="43" t="s">
        <v>36</v>
      </c>
      <c r="H505" s="119">
        <v>8.81</v>
      </c>
      <c r="I505" s="55">
        <v>0.7</v>
      </c>
      <c r="J505" s="69">
        <v>36</v>
      </c>
      <c r="K505" s="238">
        <f t="shared" si="388"/>
        <v>222.012</v>
      </c>
      <c r="L505" s="69">
        <f t="shared" ref="L505:AO505" si="409">(K505+22.2)</f>
        <v>244.21199999999999</v>
      </c>
      <c r="M505" s="69">
        <f t="shared" si="409"/>
        <v>266.41199999999998</v>
      </c>
      <c r="N505" s="69">
        <f t="shared" si="409"/>
        <v>288.61199999999997</v>
      </c>
      <c r="O505" s="69">
        <f t="shared" si="409"/>
        <v>310.81199999999995</v>
      </c>
      <c r="P505" s="69">
        <f t="shared" si="409"/>
        <v>333.01199999999994</v>
      </c>
      <c r="Q505" s="69">
        <f t="shared" si="409"/>
        <v>355.21199999999993</v>
      </c>
      <c r="R505" s="69">
        <f t="shared" si="409"/>
        <v>377.41199999999992</v>
      </c>
      <c r="S505" s="69">
        <f t="shared" si="409"/>
        <v>399.61199999999991</v>
      </c>
      <c r="T505" s="69">
        <f t="shared" si="409"/>
        <v>421.8119999999999</v>
      </c>
      <c r="U505" s="69">
        <f t="shared" si="409"/>
        <v>444.01199999999989</v>
      </c>
      <c r="V505" s="69">
        <f t="shared" si="409"/>
        <v>466.21199999999988</v>
      </c>
      <c r="W505" s="69">
        <f t="shared" si="409"/>
        <v>488.41199999999986</v>
      </c>
      <c r="X505" s="69">
        <f t="shared" si="409"/>
        <v>510.61199999999985</v>
      </c>
      <c r="Y505" s="69">
        <f t="shared" si="409"/>
        <v>532.8119999999999</v>
      </c>
      <c r="Z505" s="69">
        <f t="shared" si="409"/>
        <v>555.01199999999994</v>
      </c>
      <c r="AA505" s="69">
        <f t="shared" si="409"/>
        <v>577.21199999999999</v>
      </c>
      <c r="AB505" s="69">
        <f t="shared" si="409"/>
        <v>599.41200000000003</v>
      </c>
      <c r="AC505" s="69">
        <f t="shared" si="409"/>
        <v>621.61200000000008</v>
      </c>
      <c r="AD505" s="69">
        <f t="shared" si="409"/>
        <v>643.81200000000013</v>
      </c>
      <c r="AE505" s="69">
        <f t="shared" si="409"/>
        <v>666.01200000000017</v>
      </c>
      <c r="AF505" s="69">
        <f t="shared" si="409"/>
        <v>688.21200000000022</v>
      </c>
      <c r="AG505" s="69">
        <f t="shared" si="409"/>
        <v>710.41200000000026</v>
      </c>
      <c r="AH505" s="69">
        <f t="shared" si="409"/>
        <v>732.61200000000031</v>
      </c>
      <c r="AI505" s="69">
        <f t="shared" si="409"/>
        <v>754.81200000000035</v>
      </c>
      <c r="AJ505" s="69">
        <f t="shared" si="409"/>
        <v>777.0120000000004</v>
      </c>
      <c r="AK505" s="69">
        <f t="shared" si="409"/>
        <v>799.21200000000044</v>
      </c>
      <c r="AL505" s="69">
        <f t="shared" si="409"/>
        <v>821.41200000000049</v>
      </c>
      <c r="AM505" s="69">
        <f t="shared" si="409"/>
        <v>843.61200000000053</v>
      </c>
      <c r="AN505" s="69">
        <f t="shared" si="409"/>
        <v>865.81200000000058</v>
      </c>
      <c r="AO505" s="69">
        <f t="shared" si="409"/>
        <v>888.01200000000063</v>
      </c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</row>
    <row r="506" spans="1:70" s="15" customFormat="1" ht="15.95" customHeight="1" outlineLevel="2" x14ac:dyDescent="0.3">
      <c r="A506" s="290">
        <v>13</v>
      </c>
      <c r="B506" s="288" t="s">
        <v>74</v>
      </c>
      <c r="C506" s="46" t="s">
        <v>297</v>
      </c>
      <c r="D506" s="32" t="s">
        <v>78</v>
      </c>
      <c r="E506" s="44" t="s">
        <v>43</v>
      </c>
      <c r="F506" s="62" t="s">
        <v>43</v>
      </c>
      <c r="G506" s="43" t="s">
        <v>30</v>
      </c>
      <c r="H506" s="46">
        <v>1.111</v>
      </c>
      <c r="I506" s="55">
        <v>0.7</v>
      </c>
      <c r="J506" s="69">
        <v>36</v>
      </c>
      <c r="K506" s="238">
        <f t="shared" si="388"/>
        <v>27.997199999999999</v>
      </c>
      <c r="L506" s="69">
        <f t="shared" ref="L506:AM506" si="410">(K506+2.8)</f>
        <v>30.7972</v>
      </c>
      <c r="M506" s="69">
        <f t="shared" si="410"/>
        <v>33.597200000000001</v>
      </c>
      <c r="N506" s="69">
        <f t="shared" si="410"/>
        <v>36.397199999999998</v>
      </c>
      <c r="O506" s="69">
        <f t="shared" si="410"/>
        <v>39.197199999999995</v>
      </c>
      <c r="P506" s="69">
        <f t="shared" si="410"/>
        <v>41.997199999999992</v>
      </c>
      <c r="Q506" s="69">
        <f t="shared" si="410"/>
        <v>44.797199999999989</v>
      </c>
      <c r="R506" s="69">
        <f t="shared" si="410"/>
        <v>47.597199999999987</v>
      </c>
      <c r="S506" s="69">
        <f t="shared" si="410"/>
        <v>50.397199999999984</v>
      </c>
      <c r="T506" s="69">
        <f t="shared" si="410"/>
        <v>53.197199999999981</v>
      </c>
      <c r="U506" s="69">
        <f t="shared" si="410"/>
        <v>55.997199999999978</v>
      </c>
      <c r="V506" s="69">
        <f t="shared" si="410"/>
        <v>58.797199999999975</v>
      </c>
      <c r="W506" s="69">
        <f t="shared" si="410"/>
        <v>61.597199999999972</v>
      </c>
      <c r="X506" s="69">
        <f t="shared" si="410"/>
        <v>64.39719999999997</v>
      </c>
      <c r="Y506" s="69">
        <f t="shared" si="410"/>
        <v>67.197199999999967</v>
      </c>
      <c r="Z506" s="69">
        <f t="shared" si="410"/>
        <v>69.997199999999964</v>
      </c>
      <c r="AA506" s="69">
        <f t="shared" si="410"/>
        <v>72.797199999999961</v>
      </c>
      <c r="AB506" s="69">
        <f t="shared" si="410"/>
        <v>75.597199999999958</v>
      </c>
      <c r="AC506" s="69">
        <f t="shared" si="410"/>
        <v>78.397199999999955</v>
      </c>
      <c r="AD506" s="69">
        <f t="shared" si="410"/>
        <v>81.197199999999953</v>
      </c>
      <c r="AE506" s="69">
        <f t="shared" si="410"/>
        <v>83.99719999999995</v>
      </c>
      <c r="AF506" s="69">
        <f t="shared" si="410"/>
        <v>86.797199999999947</v>
      </c>
      <c r="AG506" s="69">
        <f t="shared" si="410"/>
        <v>89.597199999999944</v>
      </c>
      <c r="AH506" s="69">
        <f t="shared" si="410"/>
        <v>92.397199999999941</v>
      </c>
      <c r="AI506" s="69">
        <f t="shared" si="410"/>
        <v>95.197199999999938</v>
      </c>
      <c r="AJ506" s="69">
        <f t="shared" si="410"/>
        <v>97.997199999999935</v>
      </c>
      <c r="AK506" s="69">
        <f t="shared" si="410"/>
        <v>100.79719999999993</v>
      </c>
      <c r="AL506" s="69">
        <f t="shared" si="410"/>
        <v>103.59719999999993</v>
      </c>
      <c r="AM506" s="69">
        <f t="shared" si="410"/>
        <v>106.39719999999993</v>
      </c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</row>
    <row r="507" spans="1:70" s="15" customFormat="1" ht="15.95" customHeight="1" outlineLevel="2" x14ac:dyDescent="0.3">
      <c r="A507" s="290">
        <v>14</v>
      </c>
      <c r="B507" s="288" t="s">
        <v>74</v>
      </c>
      <c r="C507" s="46" t="s">
        <v>298</v>
      </c>
      <c r="D507" s="32" t="s">
        <v>78</v>
      </c>
      <c r="E507" s="44" t="s">
        <v>43</v>
      </c>
      <c r="F507" s="62" t="s">
        <v>43</v>
      </c>
      <c r="G507" s="43" t="s">
        <v>30</v>
      </c>
      <c r="H507" s="46">
        <v>1.1080000000000001</v>
      </c>
      <c r="I507" s="55">
        <v>0.7</v>
      </c>
      <c r="J507" s="69">
        <v>36</v>
      </c>
      <c r="K507" s="238">
        <f t="shared" si="388"/>
        <v>27.921600000000002</v>
      </c>
      <c r="L507" s="69">
        <f t="shared" ref="L507:AO507" si="411">(K507+2.79)</f>
        <v>30.711600000000001</v>
      </c>
      <c r="M507" s="69">
        <f t="shared" si="411"/>
        <v>33.501600000000003</v>
      </c>
      <c r="N507" s="69">
        <f t="shared" si="411"/>
        <v>36.291600000000003</v>
      </c>
      <c r="O507" s="69">
        <f t="shared" si="411"/>
        <v>39.081600000000002</v>
      </c>
      <c r="P507" s="69">
        <f t="shared" si="411"/>
        <v>41.871600000000001</v>
      </c>
      <c r="Q507" s="69">
        <f t="shared" si="411"/>
        <v>44.6616</v>
      </c>
      <c r="R507" s="69">
        <f t="shared" si="411"/>
        <v>47.451599999999999</v>
      </c>
      <c r="S507" s="69">
        <f t="shared" si="411"/>
        <v>50.241599999999998</v>
      </c>
      <c r="T507" s="69">
        <f t="shared" si="411"/>
        <v>53.031599999999997</v>
      </c>
      <c r="U507" s="69">
        <f t="shared" si="411"/>
        <v>55.821599999999997</v>
      </c>
      <c r="V507" s="69">
        <f t="shared" si="411"/>
        <v>58.611599999999996</v>
      </c>
      <c r="W507" s="69">
        <f t="shared" si="411"/>
        <v>61.401599999999995</v>
      </c>
      <c r="X507" s="69">
        <f t="shared" si="411"/>
        <v>64.191599999999994</v>
      </c>
      <c r="Y507" s="69">
        <f t="shared" si="411"/>
        <v>66.9816</v>
      </c>
      <c r="Z507" s="69">
        <f t="shared" si="411"/>
        <v>69.771600000000007</v>
      </c>
      <c r="AA507" s="69">
        <f t="shared" si="411"/>
        <v>72.561600000000013</v>
      </c>
      <c r="AB507" s="69">
        <f t="shared" si="411"/>
        <v>75.351600000000019</v>
      </c>
      <c r="AC507" s="69">
        <f t="shared" si="411"/>
        <v>78.141600000000025</v>
      </c>
      <c r="AD507" s="69">
        <f t="shared" si="411"/>
        <v>80.931600000000032</v>
      </c>
      <c r="AE507" s="69">
        <f t="shared" si="411"/>
        <v>83.721600000000038</v>
      </c>
      <c r="AF507" s="69">
        <f t="shared" si="411"/>
        <v>86.511600000000044</v>
      </c>
      <c r="AG507" s="69">
        <f t="shared" si="411"/>
        <v>89.30160000000005</v>
      </c>
      <c r="AH507" s="69">
        <f t="shared" si="411"/>
        <v>92.091600000000057</v>
      </c>
      <c r="AI507" s="69">
        <f t="shared" si="411"/>
        <v>94.881600000000063</v>
      </c>
      <c r="AJ507" s="69">
        <f t="shared" si="411"/>
        <v>97.671600000000069</v>
      </c>
      <c r="AK507" s="69">
        <f t="shared" si="411"/>
        <v>100.46160000000008</v>
      </c>
      <c r="AL507" s="69">
        <f t="shared" si="411"/>
        <v>103.25160000000008</v>
      </c>
      <c r="AM507" s="69">
        <f t="shared" si="411"/>
        <v>106.04160000000009</v>
      </c>
      <c r="AN507" s="69">
        <f t="shared" si="411"/>
        <v>108.83160000000009</v>
      </c>
      <c r="AO507" s="69">
        <f t="shared" si="411"/>
        <v>111.6216000000001</v>
      </c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</row>
    <row r="508" spans="1:70" s="15" customFormat="1" ht="15.95" customHeight="1" outlineLevel="2" x14ac:dyDescent="0.3">
      <c r="A508" s="290">
        <v>15</v>
      </c>
      <c r="B508" s="288" t="s">
        <v>74</v>
      </c>
      <c r="C508" s="46" t="s">
        <v>299</v>
      </c>
      <c r="D508" s="32" t="s">
        <v>78</v>
      </c>
      <c r="E508" s="44" t="s">
        <v>43</v>
      </c>
      <c r="F508" s="62" t="s">
        <v>43</v>
      </c>
      <c r="G508" s="43" t="s">
        <v>30</v>
      </c>
      <c r="H508" s="46">
        <v>1.4950000000000001</v>
      </c>
      <c r="I508" s="55">
        <v>0.7</v>
      </c>
      <c r="J508" s="69">
        <v>36</v>
      </c>
      <c r="K508" s="238">
        <f t="shared" si="388"/>
        <v>37.673999999999999</v>
      </c>
      <c r="L508" s="69">
        <f t="shared" ref="L508:AM508" si="412">(K508+3.77)</f>
        <v>41.444000000000003</v>
      </c>
      <c r="M508" s="69">
        <f t="shared" si="412"/>
        <v>45.214000000000006</v>
      </c>
      <c r="N508" s="69">
        <f t="shared" si="412"/>
        <v>48.984000000000009</v>
      </c>
      <c r="O508" s="69">
        <f t="shared" si="412"/>
        <v>52.754000000000012</v>
      </c>
      <c r="P508" s="69">
        <f t="shared" si="412"/>
        <v>56.524000000000015</v>
      </c>
      <c r="Q508" s="69">
        <f t="shared" si="412"/>
        <v>60.294000000000018</v>
      </c>
      <c r="R508" s="69">
        <f t="shared" si="412"/>
        <v>64.064000000000021</v>
      </c>
      <c r="S508" s="69">
        <f t="shared" si="412"/>
        <v>67.834000000000017</v>
      </c>
      <c r="T508" s="69">
        <f t="shared" si="412"/>
        <v>71.604000000000013</v>
      </c>
      <c r="U508" s="69">
        <f t="shared" si="412"/>
        <v>75.374000000000009</v>
      </c>
      <c r="V508" s="69">
        <f t="shared" si="412"/>
        <v>79.144000000000005</v>
      </c>
      <c r="W508" s="69">
        <f t="shared" si="412"/>
        <v>82.914000000000001</v>
      </c>
      <c r="X508" s="69">
        <f t="shared" si="412"/>
        <v>86.683999999999997</v>
      </c>
      <c r="Y508" s="69">
        <f t="shared" si="412"/>
        <v>90.453999999999994</v>
      </c>
      <c r="Z508" s="69">
        <f t="shared" si="412"/>
        <v>94.22399999999999</v>
      </c>
      <c r="AA508" s="69">
        <f t="shared" si="412"/>
        <v>97.993999999999986</v>
      </c>
      <c r="AB508" s="69">
        <f t="shared" si="412"/>
        <v>101.76399999999998</v>
      </c>
      <c r="AC508" s="69">
        <f t="shared" si="412"/>
        <v>105.53399999999998</v>
      </c>
      <c r="AD508" s="69">
        <f t="shared" si="412"/>
        <v>109.30399999999997</v>
      </c>
      <c r="AE508" s="69">
        <f t="shared" si="412"/>
        <v>113.07399999999997</v>
      </c>
      <c r="AF508" s="69">
        <f t="shared" si="412"/>
        <v>116.84399999999997</v>
      </c>
      <c r="AG508" s="69">
        <f t="shared" si="412"/>
        <v>120.61399999999996</v>
      </c>
      <c r="AH508" s="69">
        <f t="shared" si="412"/>
        <v>124.38399999999996</v>
      </c>
      <c r="AI508" s="69">
        <f t="shared" si="412"/>
        <v>128.15399999999997</v>
      </c>
      <c r="AJ508" s="69">
        <f t="shared" si="412"/>
        <v>131.92399999999998</v>
      </c>
      <c r="AK508" s="69">
        <f t="shared" si="412"/>
        <v>135.69399999999999</v>
      </c>
      <c r="AL508" s="69">
        <f t="shared" si="412"/>
        <v>139.464</v>
      </c>
      <c r="AM508" s="69">
        <f t="shared" si="412"/>
        <v>143.23400000000001</v>
      </c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</row>
    <row r="509" spans="1:70" s="15" customFormat="1" ht="15.95" customHeight="1" outlineLevel="2" x14ac:dyDescent="0.3">
      <c r="A509" s="290">
        <v>16</v>
      </c>
      <c r="B509" s="288" t="s">
        <v>74</v>
      </c>
      <c r="C509" s="46" t="s">
        <v>300</v>
      </c>
      <c r="D509" s="32" t="s">
        <v>78</v>
      </c>
      <c r="E509" s="44" t="s">
        <v>43</v>
      </c>
      <c r="F509" s="62" t="s">
        <v>43</v>
      </c>
      <c r="G509" s="43" t="s">
        <v>30</v>
      </c>
      <c r="H509" s="46">
        <v>1.0760000000000001</v>
      </c>
      <c r="I509" s="55">
        <v>0.7</v>
      </c>
      <c r="J509" s="69">
        <v>36</v>
      </c>
      <c r="K509" s="238">
        <f t="shared" si="388"/>
        <v>27.115199999999998</v>
      </c>
      <c r="L509" s="69">
        <f t="shared" ref="L509:AM509" si="413">(K509+2.71)</f>
        <v>29.825199999999999</v>
      </c>
      <c r="M509" s="69">
        <f t="shared" si="413"/>
        <v>32.535199999999996</v>
      </c>
      <c r="N509" s="69">
        <f t="shared" si="413"/>
        <v>35.245199999999997</v>
      </c>
      <c r="O509" s="69">
        <f t="shared" si="413"/>
        <v>37.955199999999998</v>
      </c>
      <c r="P509" s="69">
        <f t="shared" si="413"/>
        <v>40.665199999999999</v>
      </c>
      <c r="Q509" s="69">
        <f t="shared" si="413"/>
        <v>43.3752</v>
      </c>
      <c r="R509" s="69">
        <f t="shared" si="413"/>
        <v>46.0852</v>
      </c>
      <c r="S509" s="69">
        <f t="shared" si="413"/>
        <v>48.795200000000001</v>
      </c>
      <c r="T509" s="69">
        <f t="shared" si="413"/>
        <v>51.505200000000002</v>
      </c>
      <c r="U509" s="69">
        <f t="shared" si="413"/>
        <v>54.215200000000003</v>
      </c>
      <c r="V509" s="69">
        <f t="shared" si="413"/>
        <v>56.925200000000004</v>
      </c>
      <c r="W509" s="69">
        <f t="shared" si="413"/>
        <v>59.635200000000005</v>
      </c>
      <c r="X509" s="69">
        <f t="shared" si="413"/>
        <v>62.345200000000006</v>
      </c>
      <c r="Y509" s="69">
        <f t="shared" si="413"/>
        <v>65.055199999999999</v>
      </c>
      <c r="Z509" s="69">
        <f t="shared" si="413"/>
        <v>67.765199999999993</v>
      </c>
      <c r="AA509" s="69">
        <f t="shared" si="413"/>
        <v>70.475199999999987</v>
      </c>
      <c r="AB509" s="69">
        <f t="shared" si="413"/>
        <v>73.18519999999998</v>
      </c>
      <c r="AC509" s="69">
        <f t="shared" si="413"/>
        <v>75.895199999999974</v>
      </c>
      <c r="AD509" s="69">
        <f t="shared" si="413"/>
        <v>78.605199999999968</v>
      </c>
      <c r="AE509" s="69">
        <f t="shared" si="413"/>
        <v>81.315199999999962</v>
      </c>
      <c r="AF509" s="69">
        <f t="shared" si="413"/>
        <v>84.025199999999955</v>
      </c>
      <c r="AG509" s="69">
        <f t="shared" si="413"/>
        <v>86.735199999999949</v>
      </c>
      <c r="AH509" s="69">
        <f t="shared" si="413"/>
        <v>89.445199999999943</v>
      </c>
      <c r="AI509" s="69">
        <f t="shared" si="413"/>
        <v>92.155199999999937</v>
      </c>
      <c r="AJ509" s="69">
        <f t="shared" si="413"/>
        <v>94.86519999999993</v>
      </c>
      <c r="AK509" s="69">
        <f t="shared" si="413"/>
        <v>97.575199999999924</v>
      </c>
      <c r="AL509" s="69">
        <f t="shared" si="413"/>
        <v>100.28519999999992</v>
      </c>
      <c r="AM509" s="69">
        <f t="shared" si="413"/>
        <v>102.99519999999991</v>
      </c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</row>
    <row r="510" spans="1:70" s="15" customFormat="1" ht="15.95" customHeight="1" outlineLevel="2" x14ac:dyDescent="0.3">
      <c r="A510" s="290">
        <v>17</v>
      </c>
      <c r="B510" s="288" t="s">
        <v>74</v>
      </c>
      <c r="C510" s="46" t="s">
        <v>301</v>
      </c>
      <c r="D510" s="32" t="s">
        <v>399</v>
      </c>
      <c r="E510" s="44" t="s">
        <v>43</v>
      </c>
      <c r="F510" s="62" t="s">
        <v>43</v>
      </c>
      <c r="G510" s="288" t="s">
        <v>107</v>
      </c>
      <c r="H510" s="46">
        <v>2.9540000000000002</v>
      </c>
      <c r="I510" s="55">
        <v>0.7</v>
      </c>
      <c r="J510" s="69">
        <v>36</v>
      </c>
      <c r="K510" s="238">
        <f t="shared" si="388"/>
        <v>74.440799999999996</v>
      </c>
      <c r="L510" s="69">
        <f t="shared" ref="L510:AM510" si="414">(K510+7.44)</f>
        <v>81.880799999999994</v>
      </c>
      <c r="M510" s="69">
        <f t="shared" si="414"/>
        <v>89.320799999999991</v>
      </c>
      <c r="N510" s="69">
        <f t="shared" si="414"/>
        <v>96.760799999999989</v>
      </c>
      <c r="O510" s="69">
        <f t="shared" si="414"/>
        <v>104.20079999999999</v>
      </c>
      <c r="P510" s="69">
        <f t="shared" si="414"/>
        <v>111.64079999999998</v>
      </c>
      <c r="Q510" s="69">
        <f t="shared" si="414"/>
        <v>119.08079999999998</v>
      </c>
      <c r="R510" s="69">
        <f t="shared" si="414"/>
        <v>126.52079999999998</v>
      </c>
      <c r="S510" s="69">
        <f t="shared" si="414"/>
        <v>133.96079999999998</v>
      </c>
      <c r="T510" s="69">
        <f t="shared" si="414"/>
        <v>141.40079999999998</v>
      </c>
      <c r="U510" s="69">
        <f t="shared" si="414"/>
        <v>148.84079999999997</v>
      </c>
      <c r="V510" s="69">
        <f t="shared" si="414"/>
        <v>156.28079999999997</v>
      </c>
      <c r="W510" s="69">
        <f t="shared" si="414"/>
        <v>163.72079999999997</v>
      </c>
      <c r="X510" s="69">
        <f t="shared" si="414"/>
        <v>171.16079999999997</v>
      </c>
      <c r="Y510" s="69">
        <f t="shared" si="414"/>
        <v>178.60079999999996</v>
      </c>
      <c r="Z510" s="69">
        <f t="shared" si="414"/>
        <v>186.04079999999996</v>
      </c>
      <c r="AA510" s="69">
        <f t="shared" si="414"/>
        <v>193.48079999999996</v>
      </c>
      <c r="AB510" s="69">
        <f t="shared" si="414"/>
        <v>200.92079999999996</v>
      </c>
      <c r="AC510" s="69">
        <f t="shared" si="414"/>
        <v>208.36079999999995</v>
      </c>
      <c r="AD510" s="69">
        <f t="shared" si="414"/>
        <v>215.80079999999995</v>
      </c>
      <c r="AE510" s="69">
        <f t="shared" si="414"/>
        <v>223.24079999999995</v>
      </c>
      <c r="AF510" s="69">
        <f t="shared" si="414"/>
        <v>230.68079999999995</v>
      </c>
      <c r="AG510" s="69">
        <f t="shared" si="414"/>
        <v>238.12079999999995</v>
      </c>
      <c r="AH510" s="69">
        <f t="shared" si="414"/>
        <v>245.56079999999994</v>
      </c>
      <c r="AI510" s="69">
        <f t="shared" si="414"/>
        <v>253.00079999999994</v>
      </c>
      <c r="AJ510" s="69">
        <f t="shared" si="414"/>
        <v>260.44079999999997</v>
      </c>
      <c r="AK510" s="69">
        <f t="shared" si="414"/>
        <v>267.88079999999997</v>
      </c>
      <c r="AL510" s="69">
        <f t="shared" si="414"/>
        <v>275.32079999999996</v>
      </c>
      <c r="AM510" s="69">
        <f t="shared" si="414"/>
        <v>282.76079999999996</v>
      </c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</row>
    <row r="511" spans="1:70" s="15" customFormat="1" ht="15.95" customHeight="1" outlineLevel="2" x14ac:dyDescent="0.3">
      <c r="A511" s="290">
        <v>18</v>
      </c>
      <c r="B511" s="288" t="s">
        <v>74</v>
      </c>
      <c r="C511" s="46" t="s">
        <v>302</v>
      </c>
      <c r="D511" s="32" t="s">
        <v>399</v>
      </c>
      <c r="E511" s="44" t="s">
        <v>43</v>
      </c>
      <c r="F511" s="62" t="s">
        <v>43</v>
      </c>
      <c r="G511" s="288" t="s">
        <v>107</v>
      </c>
      <c r="H511" s="46">
        <v>1.905</v>
      </c>
      <c r="I511" s="55">
        <v>0.7</v>
      </c>
      <c r="J511" s="69">
        <v>36</v>
      </c>
      <c r="K511" s="238">
        <f t="shared" si="388"/>
        <v>48.006</v>
      </c>
      <c r="L511" s="69">
        <f t="shared" ref="L511:AO511" si="415">(K511+4.8)</f>
        <v>52.805999999999997</v>
      </c>
      <c r="M511" s="69">
        <f t="shared" si="415"/>
        <v>57.605999999999995</v>
      </c>
      <c r="N511" s="69">
        <f t="shared" si="415"/>
        <v>62.405999999999992</v>
      </c>
      <c r="O511" s="69">
        <f t="shared" si="415"/>
        <v>67.205999999999989</v>
      </c>
      <c r="P511" s="69">
        <f t="shared" si="415"/>
        <v>72.005999999999986</v>
      </c>
      <c r="Q511" s="69">
        <f t="shared" si="415"/>
        <v>76.805999999999983</v>
      </c>
      <c r="R511" s="69">
        <f t="shared" si="415"/>
        <v>81.60599999999998</v>
      </c>
      <c r="S511" s="69">
        <f t="shared" si="415"/>
        <v>86.405999999999977</v>
      </c>
      <c r="T511" s="69">
        <f t="shared" si="415"/>
        <v>91.205999999999975</v>
      </c>
      <c r="U511" s="69">
        <f t="shared" si="415"/>
        <v>96.005999999999972</v>
      </c>
      <c r="V511" s="69">
        <f t="shared" si="415"/>
        <v>100.80599999999997</v>
      </c>
      <c r="W511" s="69">
        <f t="shared" si="415"/>
        <v>105.60599999999997</v>
      </c>
      <c r="X511" s="69">
        <f t="shared" si="415"/>
        <v>110.40599999999996</v>
      </c>
      <c r="Y511" s="69">
        <f t="shared" si="415"/>
        <v>115.20599999999996</v>
      </c>
      <c r="Z511" s="69">
        <f t="shared" si="415"/>
        <v>120.00599999999996</v>
      </c>
      <c r="AA511" s="69">
        <f t="shared" si="415"/>
        <v>124.80599999999995</v>
      </c>
      <c r="AB511" s="69">
        <f t="shared" si="415"/>
        <v>129.60599999999997</v>
      </c>
      <c r="AC511" s="69">
        <f t="shared" si="415"/>
        <v>134.40599999999998</v>
      </c>
      <c r="AD511" s="69">
        <f t="shared" si="415"/>
        <v>139.20599999999999</v>
      </c>
      <c r="AE511" s="69">
        <f t="shared" si="415"/>
        <v>144.006</v>
      </c>
      <c r="AF511" s="69">
        <f t="shared" si="415"/>
        <v>148.80600000000001</v>
      </c>
      <c r="AG511" s="69">
        <f t="shared" si="415"/>
        <v>153.60600000000002</v>
      </c>
      <c r="AH511" s="69">
        <f t="shared" si="415"/>
        <v>158.40600000000003</v>
      </c>
      <c r="AI511" s="69">
        <f t="shared" si="415"/>
        <v>163.20600000000005</v>
      </c>
      <c r="AJ511" s="69">
        <f t="shared" si="415"/>
        <v>168.00600000000006</v>
      </c>
      <c r="AK511" s="69">
        <f t="shared" si="415"/>
        <v>172.80600000000007</v>
      </c>
      <c r="AL511" s="69">
        <f t="shared" si="415"/>
        <v>177.60600000000008</v>
      </c>
      <c r="AM511" s="69">
        <f t="shared" si="415"/>
        <v>182.40600000000009</v>
      </c>
      <c r="AN511" s="69">
        <f t="shared" si="415"/>
        <v>187.2060000000001</v>
      </c>
      <c r="AO511" s="69">
        <f t="shared" si="415"/>
        <v>192.00600000000011</v>
      </c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</row>
    <row r="512" spans="1:70" s="15" customFormat="1" ht="15.95" customHeight="1" outlineLevel="2" x14ac:dyDescent="0.3">
      <c r="A512" s="290">
        <v>19</v>
      </c>
      <c r="B512" s="288" t="s">
        <v>74</v>
      </c>
      <c r="C512" s="46" t="s">
        <v>303</v>
      </c>
      <c r="D512" s="32" t="s">
        <v>78</v>
      </c>
      <c r="E512" s="44" t="s">
        <v>43</v>
      </c>
      <c r="F512" s="62" t="s">
        <v>43</v>
      </c>
      <c r="G512" s="288" t="s">
        <v>107</v>
      </c>
      <c r="H512" s="46">
        <v>1.143</v>
      </c>
      <c r="I512" s="55">
        <v>0.7</v>
      </c>
      <c r="J512" s="69">
        <v>36</v>
      </c>
      <c r="K512" s="238">
        <f t="shared" si="388"/>
        <v>28.803599999999996</v>
      </c>
      <c r="L512" s="69">
        <f t="shared" ref="L512:AM512" si="416">(K512+2.88)</f>
        <v>31.683599999999995</v>
      </c>
      <c r="M512" s="69">
        <f t="shared" si="416"/>
        <v>34.563599999999994</v>
      </c>
      <c r="N512" s="69">
        <f t="shared" si="416"/>
        <v>37.443599999999996</v>
      </c>
      <c r="O512" s="69">
        <f t="shared" si="416"/>
        <v>40.323599999999999</v>
      </c>
      <c r="P512" s="69">
        <f t="shared" si="416"/>
        <v>43.203600000000002</v>
      </c>
      <c r="Q512" s="69">
        <f t="shared" si="416"/>
        <v>46.083600000000004</v>
      </c>
      <c r="R512" s="69">
        <f t="shared" si="416"/>
        <v>48.963600000000007</v>
      </c>
      <c r="S512" s="69">
        <f t="shared" si="416"/>
        <v>51.843600000000009</v>
      </c>
      <c r="T512" s="69">
        <f t="shared" si="416"/>
        <v>54.723600000000012</v>
      </c>
      <c r="U512" s="69">
        <f t="shared" si="416"/>
        <v>57.603600000000014</v>
      </c>
      <c r="V512" s="69">
        <f t="shared" si="416"/>
        <v>60.483600000000017</v>
      </c>
      <c r="W512" s="69">
        <f t="shared" si="416"/>
        <v>63.363600000000019</v>
      </c>
      <c r="X512" s="69">
        <f t="shared" si="416"/>
        <v>66.243600000000015</v>
      </c>
      <c r="Y512" s="69">
        <f t="shared" si="416"/>
        <v>69.12360000000001</v>
      </c>
      <c r="Z512" s="69">
        <f t="shared" si="416"/>
        <v>72.003600000000006</v>
      </c>
      <c r="AA512" s="69">
        <f t="shared" si="416"/>
        <v>74.883600000000001</v>
      </c>
      <c r="AB512" s="69">
        <f t="shared" si="416"/>
        <v>77.763599999999997</v>
      </c>
      <c r="AC512" s="69">
        <f t="shared" si="416"/>
        <v>80.643599999999992</v>
      </c>
      <c r="AD512" s="69">
        <f t="shared" si="416"/>
        <v>83.523599999999988</v>
      </c>
      <c r="AE512" s="69">
        <f t="shared" si="416"/>
        <v>86.403599999999983</v>
      </c>
      <c r="AF512" s="69">
        <f t="shared" si="416"/>
        <v>89.283599999999979</v>
      </c>
      <c r="AG512" s="69">
        <f t="shared" si="416"/>
        <v>92.163599999999974</v>
      </c>
      <c r="AH512" s="69">
        <f t="shared" si="416"/>
        <v>95.043599999999969</v>
      </c>
      <c r="AI512" s="69">
        <f t="shared" si="416"/>
        <v>97.923599999999965</v>
      </c>
      <c r="AJ512" s="69">
        <f t="shared" si="416"/>
        <v>100.80359999999996</v>
      </c>
      <c r="AK512" s="69">
        <f t="shared" si="416"/>
        <v>103.68359999999996</v>
      </c>
      <c r="AL512" s="69">
        <f t="shared" si="416"/>
        <v>106.56359999999995</v>
      </c>
      <c r="AM512" s="69">
        <f t="shared" si="416"/>
        <v>109.44359999999995</v>
      </c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</row>
    <row r="513" spans="1:70" s="15" customFormat="1" ht="15.95" customHeight="1" outlineLevel="2" x14ac:dyDescent="0.3">
      <c r="A513" s="290">
        <v>20</v>
      </c>
      <c r="B513" s="288" t="s">
        <v>74</v>
      </c>
      <c r="C513" s="46" t="s">
        <v>304</v>
      </c>
      <c r="D513" s="32" t="s">
        <v>78</v>
      </c>
      <c r="E513" s="44" t="s">
        <v>43</v>
      </c>
      <c r="F513" s="62" t="s">
        <v>43</v>
      </c>
      <c r="G513" s="288" t="s">
        <v>107</v>
      </c>
      <c r="H513" s="46">
        <v>1.482</v>
      </c>
      <c r="I513" s="55">
        <v>0.7</v>
      </c>
      <c r="J513" s="69">
        <v>36</v>
      </c>
      <c r="K513" s="238">
        <f t="shared" si="388"/>
        <v>37.346399999999996</v>
      </c>
      <c r="L513" s="69">
        <f t="shared" ref="L513:AM513" si="417">(K513+3.74)</f>
        <v>41.086399999999998</v>
      </c>
      <c r="M513" s="69">
        <f t="shared" si="417"/>
        <v>44.8264</v>
      </c>
      <c r="N513" s="69">
        <f t="shared" si="417"/>
        <v>48.566400000000002</v>
      </c>
      <c r="O513" s="69">
        <f t="shared" si="417"/>
        <v>52.306400000000004</v>
      </c>
      <c r="P513" s="69">
        <f t="shared" si="417"/>
        <v>56.046400000000006</v>
      </c>
      <c r="Q513" s="69">
        <f t="shared" si="417"/>
        <v>59.786400000000008</v>
      </c>
      <c r="R513" s="69">
        <f t="shared" si="417"/>
        <v>63.52640000000001</v>
      </c>
      <c r="S513" s="69">
        <f t="shared" si="417"/>
        <v>67.266400000000004</v>
      </c>
      <c r="T513" s="69">
        <f t="shared" si="417"/>
        <v>71.006399999999999</v>
      </c>
      <c r="U513" s="69">
        <f t="shared" si="417"/>
        <v>74.746399999999994</v>
      </c>
      <c r="V513" s="69">
        <f t="shared" si="417"/>
        <v>78.486399999999989</v>
      </c>
      <c r="W513" s="69">
        <f t="shared" si="417"/>
        <v>82.226399999999984</v>
      </c>
      <c r="X513" s="69">
        <f t="shared" si="417"/>
        <v>85.966399999999979</v>
      </c>
      <c r="Y513" s="69">
        <f t="shared" si="417"/>
        <v>89.706399999999974</v>
      </c>
      <c r="Z513" s="69">
        <f t="shared" si="417"/>
        <v>93.446399999999969</v>
      </c>
      <c r="AA513" s="69">
        <f t="shared" si="417"/>
        <v>97.186399999999963</v>
      </c>
      <c r="AB513" s="69">
        <f t="shared" si="417"/>
        <v>100.92639999999996</v>
      </c>
      <c r="AC513" s="69">
        <f t="shared" si="417"/>
        <v>104.66639999999995</v>
      </c>
      <c r="AD513" s="69">
        <f t="shared" si="417"/>
        <v>108.40639999999995</v>
      </c>
      <c r="AE513" s="69">
        <f t="shared" si="417"/>
        <v>112.14639999999994</v>
      </c>
      <c r="AF513" s="69">
        <f t="shared" si="417"/>
        <v>115.88639999999994</v>
      </c>
      <c r="AG513" s="69">
        <f t="shared" si="417"/>
        <v>119.62639999999993</v>
      </c>
      <c r="AH513" s="69">
        <f t="shared" si="417"/>
        <v>123.36639999999993</v>
      </c>
      <c r="AI513" s="69">
        <f t="shared" si="417"/>
        <v>127.10639999999992</v>
      </c>
      <c r="AJ513" s="69">
        <f t="shared" si="417"/>
        <v>130.84639999999993</v>
      </c>
      <c r="AK513" s="69">
        <f t="shared" si="417"/>
        <v>134.58639999999994</v>
      </c>
      <c r="AL513" s="69">
        <f t="shared" si="417"/>
        <v>138.32639999999995</v>
      </c>
      <c r="AM513" s="69">
        <f t="shared" si="417"/>
        <v>142.06639999999996</v>
      </c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</row>
    <row r="514" spans="1:70" s="15" customFormat="1" ht="15.95" customHeight="1" outlineLevel="2" x14ac:dyDescent="0.3">
      <c r="A514" s="290">
        <v>21</v>
      </c>
      <c r="B514" s="288" t="s">
        <v>74</v>
      </c>
      <c r="C514" s="46" t="s">
        <v>305</v>
      </c>
      <c r="D514" s="32" t="s">
        <v>78</v>
      </c>
      <c r="E514" s="44" t="s">
        <v>43</v>
      </c>
      <c r="F514" s="62" t="s">
        <v>43</v>
      </c>
      <c r="G514" s="288" t="s">
        <v>107</v>
      </c>
      <c r="H514" s="46">
        <v>1.704</v>
      </c>
      <c r="I514" s="55">
        <v>0.7</v>
      </c>
      <c r="J514" s="69">
        <v>36</v>
      </c>
      <c r="K514" s="238">
        <f t="shared" si="388"/>
        <v>42.940799999999996</v>
      </c>
      <c r="L514" s="69">
        <f t="shared" ref="L514:AO514" si="418">(K514+4.29)</f>
        <v>47.230799999999995</v>
      </c>
      <c r="M514" s="69">
        <f t="shared" si="418"/>
        <v>51.520799999999994</v>
      </c>
      <c r="N514" s="69">
        <f t="shared" si="418"/>
        <v>55.810799999999993</v>
      </c>
      <c r="O514" s="69">
        <f t="shared" si="418"/>
        <v>60.100799999999992</v>
      </c>
      <c r="P514" s="69">
        <f t="shared" si="418"/>
        <v>64.390799999999999</v>
      </c>
      <c r="Q514" s="69">
        <f t="shared" si="418"/>
        <v>68.680800000000005</v>
      </c>
      <c r="R514" s="69">
        <f t="shared" si="418"/>
        <v>72.970800000000011</v>
      </c>
      <c r="S514" s="69">
        <f t="shared" si="418"/>
        <v>77.260800000000017</v>
      </c>
      <c r="T514" s="69">
        <f t="shared" si="418"/>
        <v>81.550800000000024</v>
      </c>
      <c r="U514" s="69">
        <f t="shared" si="418"/>
        <v>85.84080000000003</v>
      </c>
      <c r="V514" s="69">
        <f t="shared" si="418"/>
        <v>90.130800000000036</v>
      </c>
      <c r="W514" s="69">
        <f t="shared" si="418"/>
        <v>94.420800000000042</v>
      </c>
      <c r="X514" s="69">
        <f t="shared" si="418"/>
        <v>98.710800000000049</v>
      </c>
      <c r="Y514" s="69">
        <f t="shared" si="418"/>
        <v>103.00080000000005</v>
      </c>
      <c r="Z514" s="69">
        <f t="shared" si="418"/>
        <v>107.29080000000006</v>
      </c>
      <c r="AA514" s="69">
        <f t="shared" si="418"/>
        <v>111.58080000000007</v>
      </c>
      <c r="AB514" s="69">
        <f t="shared" si="418"/>
        <v>115.87080000000007</v>
      </c>
      <c r="AC514" s="69">
        <f t="shared" si="418"/>
        <v>120.16080000000008</v>
      </c>
      <c r="AD514" s="69">
        <f t="shared" si="418"/>
        <v>124.45080000000009</v>
      </c>
      <c r="AE514" s="69">
        <f t="shared" si="418"/>
        <v>128.74080000000009</v>
      </c>
      <c r="AF514" s="69">
        <f t="shared" si="418"/>
        <v>133.03080000000008</v>
      </c>
      <c r="AG514" s="69">
        <f t="shared" si="418"/>
        <v>137.32080000000008</v>
      </c>
      <c r="AH514" s="69">
        <f t="shared" si="418"/>
        <v>141.61080000000007</v>
      </c>
      <c r="AI514" s="69">
        <f t="shared" si="418"/>
        <v>145.90080000000006</v>
      </c>
      <c r="AJ514" s="69">
        <f t="shared" si="418"/>
        <v>150.19080000000005</v>
      </c>
      <c r="AK514" s="69">
        <f t="shared" si="418"/>
        <v>154.48080000000004</v>
      </c>
      <c r="AL514" s="69">
        <f t="shared" si="418"/>
        <v>158.77080000000004</v>
      </c>
      <c r="AM514" s="69">
        <f t="shared" si="418"/>
        <v>163.06080000000003</v>
      </c>
      <c r="AN514" s="69">
        <f t="shared" si="418"/>
        <v>167.35080000000002</v>
      </c>
      <c r="AO514" s="69">
        <f t="shared" si="418"/>
        <v>171.64080000000001</v>
      </c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</row>
    <row r="515" spans="1:70" s="15" customFormat="1" ht="15.95" customHeight="1" outlineLevel="2" x14ac:dyDescent="0.3">
      <c r="A515" s="290">
        <v>22</v>
      </c>
      <c r="B515" s="288" t="s">
        <v>74</v>
      </c>
      <c r="C515" s="46" t="s">
        <v>306</v>
      </c>
      <c r="D515" s="32" t="s">
        <v>78</v>
      </c>
      <c r="E515" s="44" t="s">
        <v>43</v>
      </c>
      <c r="F515" s="62" t="s">
        <v>43</v>
      </c>
      <c r="G515" s="55" t="s">
        <v>107</v>
      </c>
      <c r="H515" s="46">
        <v>1.4379999999999999</v>
      </c>
      <c r="I515" s="55">
        <v>0.7</v>
      </c>
      <c r="J515" s="69">
        <v>36</v>
      </c>
      <c r="K515" s="238">
        <f t="shared" si="388"/>
        <v>36.2376</v>
      </c>
      <c r="L515" s="69">
        <f t="shared" ref="L515:AM515" si="419">(K515+3.62)</f>
        <v>39.857599999999998</v>
      </c>
      <c r="M515" s="69">
        <f t="shared" si="419"/>
        <v>43.477599999999995</v>
      </c>
      <c r="N515" s="69">
        <f t="shared" si="419"/>
        <v>47.097599999999993</v>
      </c>
      <c r="O515" s="69">
        <f t="shared" si="419"/>
        <v>50.71759999999999</v>
      </c>
      <c r="P515" s="69">
        <f t="shared" si="419"/>
        <v>54.337599999999988</v>
      </c>
      <c r="Q515" s="69">
        <f t="shared" si="419"/>
        <v>57.957599999999985</v>
      </c>
      <c r="R515" s="69">
        <f t="shared" si="419"/>
        <v>61.577599999999983</v>
      </c>
      <c r="S515" s="69">
        <f t="shared" si="419"/>
        <v>65.19759999999998</v>
      </c>
      <c r="T515" s="69">
        <f t="shared" si="419"/>
        <v>68.817599999999985</v>
      </c>
      <c r="U515" s="69">
        <f t="shared" si="419"/>
        <v>72.437599999999989</v>
      </c>
      <c r="V515" s="69">
        <f t="shared" si="419"/>
        <v>76.057599999999994</v>
      </c>
      <c r="W515" s="69">
        <f t="shared" si="419"/>
        <v>79.677599999999998</v>
      </c>
      <c r="X515" s="69">
        <f t="shared" si="419"/>
        <v>83.297600000000003</v>
      </c>
      <c r="Y515" s="69">
        <f t="shared" si="419"/>
        <v>86.917600000000007</v>
      </c>
      <c r="Z515" s="69">
        <f t="shared" si="419"/>
        <v>90.537600000000012</v>
      </c>
      <c r="AA515" s="69">
        <f t="shared" si="419"/>
        <v>94.157600000000016</v>
      </c>
      <c r="AB515" s="69">
        <f t="shared" si="419"/>
        <v>97.777600000000021</v>
      </c>
      <c r="AC515" s="69">
        <f t="shared" si="419"/>
        <v>101.39760000000003</v>
      </c>
      <c r="AD515" s="69">
        <f t="shared" si="419"/>
        <v>105.01760000000003</v>
      </c>
      <c r="AE515" s="69">
        <f t="shared" si="419"/>
        <v>108.63760000000003</v>
      </c>
      <c r="AF515" s="69">
        <f t="shared" si="419"/>
        <v>112.25760000000004</v>
      </c>
      <c r="AG515" s="69">
        <f t="shared" si="419"/>
        <v>115.87760000000004</v>
      </c>
      <c r="AH515" s="69">
        <f t="shared" si="419"/>
        <v>119.49760000000005</v>
      </c>
      <c r="AI515" s="69">
        <f t="shared" si="419"/>
        <v>123.11760000000005</v>
      </c>
      <c r="AJ515" s="69">
        <f t="shared" si="419"/>
        <v>126.73760000000006</v>
      </c>
      <c r="AK515" s="69">
        <f t="shared" si="419"/>
        <v>130.35760000000005</v>
      </c>
      <c r="AL515" s="69">
        <f t="shared" si="419"/>
        <v>133.97760000000005</v>
      </c>
      <c r="AM515" s="69">
        <f t="shared" si="419"/>
        <v>137.59760000000006</v>
      </c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</row>
    <row r="516" spans="1:70" s="15" customFormat="1" ht="15.95" customHeight="1" outlineLevel="2" x14ac:dyDescent="0.3">
      <c r="A516" s="290">
        <v>23</v>
      </c>
      <c r="B516" s="288" t="s">
        <v>74</v>
      </c>
      <c r="C516" s="29" t="s">
        <v>225</v>
      </c>
      <c r="D516" s="32" t="s">
        <v>78</v>
      </c>
      <c r="E516" s="33" t="s">
        <v>29</v>
      </c>
      <c r="F516" s="42" t="s">
        <v>43</v>
      </c>
      <c r="G516" s="288" t="s">
        <v>107</v>
      </c>
      <c r="H516" s="32">
        <v>9.3629999999999995</v>
      </c>
      <c r="I516" s="55">
        <v>0.7</v>
      </c>
      <c r="J516" s="69">
        <v>36</v>
      </c>
      <c r="K516" s="238">
        <f t="shared" si="388"/>
        <v>235.94759999999997</v>
      </c>
      <c r="L516" s="69">
        <f t="shared" ref="L516:AM516" si="420">(K516+23.6)</f>
        <v>259.54759999999999</v>
      </c>
      <c r="M516" s="69">
        <f t="shared" si="420"/>
        <v>283.14760000000001</v>
      </c>
      <c r="N516" s="69">
        <f t="shared" si="420"/>
        <v>306.74760000000003</v>
      </c>
      <c r="O516" s="69">
        <f t="shared" si="420"/>
        <v>330.34760000000006</v>
      </c>
      <c r="P516" s="69">
        <f t="shared" si="420"/>
        <v>353.94760000000008</v>
      </c>
      <c r="Q516" s="69">
        <f t="shared" si="420"/>
        <v>377.5476000000001</v>
      </c>
      <c r="R516" s="69">
        <f t="shared" si="420"/>
        <v>401.14760000000012</v>
      </c>
      <c r="S516" s="69">
        <f t="shared" si="420"/>
        <v>424.74760000000015</v>
      </c>
      <c r="T516" s="69">
        <f t="shared" si="420"/>
        <v>448.34760000000017</v>
      </c>
      <c r="U516" s="69">
        <f t="shared" si="420"/>
        <v>471.94760000000019</v>
      </c>
      <c r="V516" s="69">
        <f t="shared" si="420"/>
        <v>495.54760000000022</v>
      </c>
      <c r="W516" s="69">
        <f t="shared" si="420"/>
        <v>519.14760000000024</v>
      </c>
      <c r="X516" s="69">
        <f t="shared" si="420"/>
        <v>542.74760000000026</v>
      </c>
      <c r="Y516" s="69">
        <f t="shared" si="420"/>
        <v>566.34760000000028</v>
      </c>
      <c r="Z516" s="69">
        <f t="shared" si="420"/>
        <v>589.94760000000031</v>
      </c>
      <c r="AA516" s="69">
        <f t="shared" si="420"/>
        <v>613.54760000000033</v>
      </c>
      <c r="AB516" s="69">
        <f t="shared" si="420"/>
        <v>637.14760000000035</v>
      </c>
      <c r="AC516" s="69">
        <f t="shared" si="420"/>
        <v>660.74760000000038</v>
      </c>
      <c r="AD516" s="69">
        <f t="shared" si="420"/>
        <v>684.3476000000004</v>
      </c>
      <c r="AE516" s="69">
        <f t="shared" si="420"/>
        <v>707.94760000000042</v>
      </c>
      <c r="AF516" s="69">
        <f t="shared" si="420"/>
        <v>731.54760000000044</v>
      </c>
      <c r="AG516" s="69">
        <f t="shared" si="420"/>
        <v>755.14760000000047</v>
      </c>
      <c r="AH516" s="69">
        <f t="shared" si="420"/>
        <v>778.74760000000049</v>
      </c>
      <c r="AI516" s="69">
        <f t="shared" si="420"/>
        <v>802.34760000000051</v>
      </c>
      <c r="AJ516" s="69">
        <f t="shared" si="420"/>
        <v>825.94760000000053</v>
      </c>
      <c r="AK516" s="69">
        <f t="shared" si="420"/>
        <v>849.54760000000056</v>
      </c>
      <c r="AL516" s="69">
        <f t="shared" si="420"/>
        <v>873.14760000000058</v>
      </c>
      <c r="AM516" s="69">
        <f t="shared" si="420"/>
        <v>896.7476000000006</v>
      </c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</row>
    <row r="517" spans="1:70" s="15" customFormat="1" ht="15.95" customHeight="1" outlineLevel="2" x14ac:dyDescent="0.3">
      <c r="A517" s="290">
        <v>24</v>
      </c>
      <c r="B517" s="288" t="s">
        <v>74</v>
      </c>
      <c r="C517" s="46" t="s">
        <v>307</v>
      </c>
      <c r="D517" s="32" t="s">
        <v>78</v>
      </c>
      <c r="E517" s="44" t="s">
        <v>43</v>
      </c>
      <c r="F517" s="42" t="s">
        <v>43</v>
      </c>
      <c r="G517" s="288" t="s">
        <v>107</v>
      </c>
      <c r="H517" s="46">
        <v>1.135</v>
      </c>
      <c r="I517" s="55">
        <v>0.7</v>
      </c>
      <c r="J517" s="69">
        <v>36</v>
      </c>
      <c r="K517" s="238">
        <f t="shared" si="388"/>
        <v>28.602</v>
      </c>
      <c r="L517" s="69">
        <f t="shared" ref="L517:AO517" si="421">(K517+2.86)</f>
        <v>31.462</v>
      </c>
      <c r="M517" s="69">
        <f t="shared" si="421"/>
        <v>34.322000000000003</v>
      </c>
      <c r="N517" s="69">
        <f t="shared" si="421"/>
        <v>37.182000000000002</v>
      </c>
      <c r="O517" s="69">
        <f t="shared" si="421"/>
        <v>40.042000000000002</v>
      </c>
      <c r="P517" s="69">
        <f t="shared" si="421"/>
        <v>42.902000000000001</v>
      </c>
      <c r="Q517" s="69">
        <f t="shared" si="421"/>
        <v>45.762</v>
      </c>
      <c r="R517" s="69">
        <f t="shared" si="421"/>
        <v>48.622</v>
      </c>
      <c r="S517" s="69">
        <f t="shared" si="421"/>
        <v>51.481999999999999</v>
      </c>
      <c r="T517" s="69">
        <f t="shared" si="421"/>
        <v>54.341999999999999</v>
      </c>
      <c r="U517" s="69">
        <f t="shared" si="421"/>
        <v>57.201999999999998</v>
      </c>
      <c r="V517" s="69">
        <f t="shared" si="421"/>
        <v>60.061999999999998</v>
      </c>
      <c r="W517" s="69">
        <f t="shared" si="421"/>
        <v>62.921999999999997</v>
      </c>
      <c r="X517" s="69">
        <f t="shared" si="421"/>
        <v>65.781999999999996</v>
      </c>
      <c r="Y517" s="69">
        <f t="shared" si="421"/>
        <v>68.641999999999996</v>
      </c>
      <c r="Z517" s="69">
        <f t="shared" si="421"/>
        <v>71.501999999999995</v>
      </c>
      <c r="AA517" s="69">
        <f t="shared" si="421"/>
        <v>74.361999999999995</v>
      </c>
      <c r="AB517" s="69">
        <f t="shared" si="421"/>
        <v>77.221999999999994</v>
      </c>
      <c r="AC517" s="69">
        <f t="shared" si="421"/>
        <v>80.081999999999994</v>
      </c>
      <c r="AD517" s="69">
        <f t="shared" si="421"/>
        <v>82.941999999999993</v>
      </c>
      <c r="AE517" s="69">
        <f t="shared" si="421"/>
        <v>85.801999999999992</v>
      </c>
      <c r="AF517" s="69">
        <f t="shared" si="421"/>
        <v>88.661999999999992</v>
      </c>
      <c r="AG517" s="69">
        <f t="shared" si="421"/>
        <v>91.521999999999991</v>
      </c>
      <c r="AH517" s="69">
        <f t="shared" si="421"/>
        <v>94.381999999999991</v>
      </c>
      <c r="AI517" s="69">
        <f t="shared" si="421"/>
        <v>97.24199999999999</v>
      </c>
      <c r="AJ517" s="69">
        <f t="shared" si="421"/>
        <v>100.10199999999999</v>
      </c>
      <c r="AK517" s="69">
        <f t="shared" si="421"/>
        <v>102.96199999999999</v>
      </c>
      <c r="AL517" s="69">
        <f t="shared" si="421"/>
        <v>105.82199999999999</v>
      </c>
      <c r="AM517" s="69">
        <f t="shared" si="421"/>
        <v>108.68199999999999</v>
      </c>
      <c r="AN517" s="69">
        <f t="shared" si="421"/>
        <v>111.54199999999999</v>
      </c>
      <c r="AO517" s="69">
        <f t="shared" si="421"/>
        <v>114.40199999999999</v>
      </c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</row>
    <row r="518" spans="1:70" s="15" customFormat="1" ht="15.95" customHeight="1" outlineLevel="2" x14ac:dyDescent="0.3">
      <c r="A518" s="290">
        <v>25</v>
      </c>
      <c r="B518" s="288" t="s">
        <v>74</v>
      </c>
      <c r="C518" s="46" t="s">
        <v>308</v>
      </c>
      <c r="D518" s="32" t="s">
        <v>78</v>
      </c>
      <c r="E518" s="44" t="s">
        <v>43</v>
      </c>
      <c r="F518" s="42" t="s">
        <v>43</v>
      </c>
      <c r="G518" s="288" t="s">
        <v>107</v>
      </c>
      <c r="H518" s="46">
        <v>1.4279999999999999</v>
      </c>
      <c r="I518" s="55">
        <v>0.7</v>
      </c>
      <c r="J518" s="69">
        <v>36</v>
      </c>
      <c r="K518" s="238">
        <f t="shared" si="388"/>
        <v>35.985599999999998</v>
      </c>
      <c r="L518" s="69">
        <f t="shared" ref="L518:AO518" si="422">(K518+3.6)</f>
        <v>39.585599999999999</v>
      </c>
      <c r="M518" s="69">
        <f t="shared" si="422"/>
        <v>43.185600000000001</v>
      </c>
      <c r="N518" s="69">
        <f t="shared" si="422"/>
        <v>46.785600000000002</v>
      </c>
      <c r="O518" s="69">
        <f t="shared" si="422"/>
        <v>50.385600000000004</v>
      </c>
      <c r="P518" s="69">
        <f t="shared" si="422"/>
        <v>53.985600000000005</v>
      </c>
      <c r="Q518" s="69">
        <f t="shared" si="422"/>
        <v>57.585600000000007</v>
      </c>
      <c r="R518" s="69">
        <f t="shared" si="422"/>
        <v>61.185600000000008</v>
      </c>
      <c r="S518" s="69">
        <f t="shared" si="422"/>
        <v>64.785600000000002</v>
      </c>
      <c r="T518" s="69">
        <f t="shared" si="422"/>
        <v>68.385599999999997</v>
      </c>
      <c r="U518" s="69">
        <f t="shared" si="422"/>
        <v>71.985599999999991</v>
      </c>
      <c r="V518" s="69">
        <f t="shared" si="422"/>
        <v>75.585599999999985</v>
      </c>
      <c r="W518" s="69">
        <f t="shared" si="422"/>
        <v>79.18559999999998</v>
      </c>
      <c r="X518" s="69">
        <f t="shared" si="422"/>
        <v>82.785599999999974</v>
      </c>
      <c r="Y518" s="69">
        <f t="shared" si="422"/>
        <v>86.385599999999968</v>
      </c>
      <c r="Z518" s="69">
        <f t="shared" si="422"/>
        <v>89.985599999999963</v>
      </c>
      <c r="AA518" s="69">
        <f t="shared" si="422"/>
        <v>93.585599999999957</v>
      </c>
      <c r="AB518" s="69">
        <f t="shared" si="422"/>
        <v>97.185599999999951</v>
      </c>
      <c r="AC518" s="69">
        <f t="shared" si="422"/>
        <v>100.78559999999995</v>
      </c>
      <c r="AD518" s="69">
        <f t="shared" si="422"/>
        <v>104.38559999999994</v>
      </c>
      <c r="AE518" s="69">
        <f t="shared" si="422"/>
        <v>107.98559999999993</v>
      </c>
      <c r="AF518" s="69">
        <f t="shared" si="422"/>
        <v>111.58559999999993</v>
      </c>
      <c r="AG518" s="69">
        <f t="shared" si="422"/>
        <v>115.18559999999992</v>
      </c>
      <c r="AH518" s="69">
        <f t="shared" si="422"/>
        <v>118.78559999999992</v>
      </c>
      <c r="AI518" s="69">
        <f t="shared" si="422"/>
        <v>122.38559999999991</v>
      </c>
      <c r="AJ518" s="69">
        <f t="shared" si="422"/>
        <v>125.98559999999991</v>
      </c>
      <c r="AK518" s="69">
        <f t="shared" si="422"/>
        <v>129.58559999999991</v>
      </c>
      <c r="AL518" s="69">
        <f t="shared" si="422"/>
        <v>133.18559999999991</v>
      </c>
      <c r="AM518" s="69">
        <f t="shared" si="422"/>
        <v>136.7855999999999</v>
      </c>
      <c r="AN518" s="69">
        <f t="shared" si="422"/>
        <v>140.3855999999999</v>
      </c>
      <c r="AO518" s="69">
        <f t="shared" si="422"/>
        <v>143.98559999999989</v>
      </c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</row>
    <row r="519" spans="1:70" s="15" customFormat="1" ht="15.95" customHeight="1" outlineLevel="2" x14ac:dyDescent="0.3">
      <c r="A519" s="290">
        <v>26</v>
      </c>
      <c r="B519" s="288" t="s">
        <v>74</v>
      </c>
      <c r="C519" s="46" t="s">
        <v>309</v>
      </c>
      <c r="D519" s="32" t="s">
        <v>78</v>
      </c>
      <c r="E519" s="44" t="s">
        <v>43</v>
      </c>
      <c r="F519" s="42" t="s">
        <v>43</v>
      </c>
      <c r="G519" s="288" t="s">
        <v>107</v>
      </c>
      <c r="H519" s="46">
        <v>1.248</v>
      </c>
      <c r="I519" s="55">
        <v>0.7</v>
      </c>
      <c r="J519" s="69">
        <v>36</v>
      </c>
      <c r="K519" s="238">
        <f t="shared" si="388"/>
        <v>31.449599999999997</v>
      </c>
      <c r="L519" s="69">
        <f t="shared" ref="L519:AO519" si="423">(K519+3.15)</f>
        <v>34.599599999999995</v>
      </c>
      <c r="M519" s="69">
        <f t="shared" si="423"/>
        <v>37.749599999999994</v>
      </c>
      <c r="N519" s="69">
        <f t="shared" si="423"/>
        <v>40.899599999999992</v>
      </c>
      <c r="O519" s="69">
        <f t="shared" si="423"/>
        <v>44.049599999999991</v>
      </c>
      <c r="P519" s="69">
        <f t="shared" si="423"/>
        <v>47.19959999999999</v>
      </c>
      <c r="Q519" s="69">
        <f t="shared" si="423"/>
        <v>50.349599999999988</v>
      </c>
      <c r="R519" s="69">
        <f t="shared" si="423"/>
        <v>53.499599999999987</v>
      </c>
      <c r="S519" s="69">
        <f t="shared" si="423"/>
        <v>56.649599999999985</v>
      </c>
      <c r="T519" s="69">
        <f t="shared" si="423"/>
        <v>59.799599999999984</v>
      </c>
      <c r="U519" s="69">
        <f t="shared" si="423"/>
        <v>62.949599999999982</v>
      </c>
      <c r="V519" s="69">
        <f t="shared" si="423"/>
        <v>66.099599999999981</v>
      </c>
      <c r="W519" s="69">
        <f t="shared" si="423"/>
        <v>69.249599999999987</v>
      </c>
      <c r="X519" s="69">
        <f t="shared" si="423"/>
        <v>72.399599999999992</v>
      </c>
      <c r="Y519" s="69">
        <f t="shared" si="423"/>
        <v>75.549599999999998</v>
      </c>
      <c r="Z519" s="69">
        <f t="shared" si="423"/>
        <v>78.699600000000004</v>
      </c>
      <c r="AA519" s="69">
        <f t="shared" si="423"/>
        <v>81.849600000000009</v>
      </c>
      <c r="AB519" s="69">
        <f t="shared" si="423"/>
        <v>84.999600000000015</v>
      </c>
      <c r="AC519" s="69">
        <f t="shared" si="423"/>
        <v>88.149600000000021</v>
      </c>
      <c r="AD519" s="69">
        <f t="shared" si="423"/>
        <v>91.299600000000027</v>
      </c>
      <c r="AE519" s="69">
        <f t="shared" si="423"/>
        <v>94.449600000000032</v>
      </c>
      <c r="AF519" s="69">
        <f t="shared" si="423"/>
        <v>97.599600000000038</v>
      </c>
      <c r="AG519" s="69">
        <f t="shared" si="423"/>
        <v>100.74960000000004</v>
      </c>
      <c r="AH519" s="69">
        <f t="shared" si="423"/>
        <v>103.89960000000005</v>
      </c>
      <c r="AI519" s="69">
        <f t="shared" si="423"/>
        <v>107.04960000000005</v>
      </c>
      <c r="AJ519" s="69">
        <f t="shared" si="423"/>
        <v>110.19960000000006</v>
      </c>
      <c r="AK519" s="69">
        <f t="shared" si="423"/>
        <v>113.34960000000007</v>
      </c>
      <c r="AL519" s="69">
        <f t="shared" si="423"/>
        <v>116.49960000000007</v>
      </c>
      <c r="AM519" s="69">
        <f t="shared" si="423"/>
        <v>119.64960000000008</v>
      </c>
      <c r="AN519" s="69">
        <f t="shared" si="423"/>
        <v>122.79960000000008</v>
      </c>
      <c r="AO519" s="69">
        <f t="shared" si="423"/>
        <v>125.94960000000009</v>
      </c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</row>
    <row r="520" spans="1:70" s="15" customFormat="1" ht="15.95" customHeight="1" outlineLevel="2" x14ac:dyDescent="0.3">
      <c r="A520" s="290">
        <v>27</v>
      </c>
      <c r="B520" s="288" t="s">
        <v>74</v>
      </c>
      <c r="C520" s="46" t="s">
        <v>310</v>
      </c>
      <c r="D520" s="32" t="s">
        <v>78</v>
      </c>
      <c r="E520" s="44" t="s">
        <v>43</v>
      </c>
      <c r="F520" s="42" t="s">
        <v>43</v>
      </c>
      <c r="G520" s="288" t="s">
        <v>107</v>
      </c>
      <c r="H520" s="46">
        <v>1.274</v>
      </c>
      <c r="I520" s="55">
        <v>0.7</v>
      </c>
      <c r="J520" s="69">
        <v>36</v>
      </c>
      <c r="K520" s="238">
        <f t="shared" si="388"/>
        <v>32.104799999999997</v>
      </c>
      <c r="L520" s="69">
        <f t="shared" ref="L520:AO520" si="424">(K520+3.21)</f>
        <v>35.314799999999998</v>
      </c>
      <c r="M520" s="69">
        <f t="shared" si="424"/>
        <v>38.524799999999999</v>
      </c>
      <c r="N520" s="69">
        <f t="shared" si="424"/>
        <v>41.7348</v>
      </c>
      <c r="O520" s="69">
        <f t="shared" si="424"/>
        <v>44.944800000000001</v>
      </c>
      <c r="P520" s="69">
        <f t="shared" si="424"/>
        <v>48.154800000000002</v>
      </c>
      <c r="Q520" s="69">
        <f t="shared" si="424"/>
        <v>51.364800000000002</v>
      </c>
      <c r="R520" s="69">
        <f t="shared" si="424"/>
        <v>54.574800000000003</v>
      </c>
      <c r="S520" s="69">
        <f t="shared" si="424"/>
        <v>57.784800000000004</v>
      </c>
      <c r="T520" s="69">
        <f t="shared" si="424"/>
        <v>60.994800000000005</v>
      </c>
      <c r="U520" s="69">
        <f t="shared" si="424"/>
        <v>64.204800000000006</v>
      </c>
      <c r="V520" s="69">
        <f t="shared" si="424"/>
        <v>67.4148</v>
      </c>
      <c r="W520" s="69">
        <f t="shared" si="424"/>
        <v>70.624799999999993</v>
      </c>
      <c r="X520" s="69">
        <f t="shared" si="424"/>
        <v>73.834799999999987</v>
      </c>
      <c r="Y520" s="69">
        <f t="shared" si="424"/>
        <v>77.044799999999981</v>
      </c>
      <c r="Z520" s="69">
        <f t="shared" si="424"/>
        <v>80.254799999999975</v>
      </c>
      <c r="AA520" s="69">
        <f t="shared" si="424"/>
        <v>83.464799999999968</v>
      </c>
      <c r="AB520" s="69">
        <f t="shared" si="424"/>
        <v>86.674799999999962</v>
      </c>
      <c r="AC520" s="69">
        <f t="shared" si="424"/>
        <v>89.884799999999956</v>
      </c>
      <c r="AD520" s="69">
        <f t="shared" si="424"/>
        <v>93.09479999999995</v>
      </c>
      <c r="AE520" s="69">
        <f t="shared" si="424"/>
        <v>96.304799999999943</v>
      </c>
      <c r="AF520" s="69">
        <f t="shared" si="424"/>
        <v>99.514799999999937</v>
      </c>
      <c r="AG520" s="69">
        <f t="shared" si="424"/>
        <v>102.72479999999993</v>
      </c>
      <c r="AH520" s="69">
        <f t="shared" si="424"/>
        <v>105.93479999999992</v>
      </c>
      <c r="AI520" s="69">
        <f t="shared" si="424"/>
        <v>109.14479999999992</v>
      </c>
      <c r="AJ520" s="69">
        <f t="shared" si="424"/>
        <v>112.35479999999991</v>
      </c>
      <c r="AK520" s="69">
        <f t="shared" si="424"/>
        <v>115.56479999999991</v>
      </c>
      <c r="AL520" s="69">
        <f t="shared" si="424"/>
        <v>118.7747999999999</v>
      </c>
      <c r="AM520" s="69">
        <f t="shared" si="424"/>
        <v>121.98479999999989</v>
      </c>
      <c r="AN520" s="69">
        <f t="shared" si="424"/>
        <v>125.19479999999989</v>
      </c>
      <c r="AO520" s="69">
        <f t="shared" si="424"/>
        <v>128.40479999999988</v>
      </c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</row>
    <row r="521" spans="1:70" s="15" customFormat="1" ht="15.95" customHeight="1" outlineLevel="2" x14ac:dyDescent="0.3">
      <c r="A521" s="290">
        <v>28</v>
      </c>
      <c r="B521" s="288" t="s">
        <v>74</v>
      </c>
      <c r="C521" s="29" t="s">
        <v>226</v>
      </c>
      <c r="D521" s="32" t="s">
        <v>78</v>
      </c>
      <c r="E521" s="33" t="s">
        <v>29</v>
      </c>
      <c r="F521" s="62" t="s">
        <v>43</v>
      </c>
      <c r="G521" s="55" t="s">
        <v>107</v>
      </c>
      <c r="H521" s="119">
        <v>15.1</v>
      </c>
      <c r="I521" s="55">
        <v>1.2</v>
      </c>
      <c r="J521" s="69">
        <v>36</v>
      </c>
      <c r="K521" s="238">
        <f t="shared" si="388"/>
        <v>652.31999999999994</v>
      </c>
      <c r="L521" s="69">
        <f t="shared" ref="L521:Z521" si="425">(K521+65.23)</f>
        <v>717.55</v>
      </c>
      <c r="M521" s="69">
        <f t="shared" si="425"/>
        <v>782.78</v>
      </c>
      <c r="N521" s="69">
        <f t="shared" si="425"/>
        <v>848.01</v>
      </c>
      <c r="O521" s="69">
        <f t="shared" si="425"/>
        <v>913.24</v>
      </c>
      <c r="P521" s="69">
        <f t="shared" si="425"/>
        <v>978.47</v>
      </c>
      <c r="Q521" s="69">
        <f t="shared" si="425"/>
        <v>1043.7</v>
      </c>
      <c r="R521" s="69">
        <f t="shared" si="425"/>
        <v>1108.93</v>
      </c>
      <c r="S521" s="69">
        <f t="shared" si="425"/>
        <v>1174.1600000000001</v>
      </c>
      <c r="T521" s="69">
        <f t="shared" si="425"/>
        <v>1239.3900000000001</v>
      </c>
      <c r="U521" s="69">
        <f t="shared" si="425"/>
        <v>1304.6200000000001</v>
      </c>
      <c r="V521" s="69">
        <f t="shared" si="425"/>
        <v>1369.8500000000001</v>
      </c>
      <c r="W521" s="69">
        <f t="shared" si="425"/>
        <v>1435.0800000000002</v>
      </c>
      <c r="X521" s="69">
        <f t="shared" si="425"/>
        <v>1500.3100000000002</v>
      </c>
      <c r="Y521" s="69">
        <f t="shared" si="425"/>
        <v>1565.5400000000002</v>
      </c>
      <c r="Z521" s="69">
        <f t="shared" si="425"/>
        <v>1630.7700000000002</v>
      </c>
      <c r="AA521" s="9"/>
      <c r="AB521" s="9"/>
      <c r="AC521" s="9"/>
      <c r="AD521" s="9"/>
      <c r="AE521" s="9"/>
      <c r="AF521" s="9"/>
      <c r="AG521" s="9"/>
      <c r="AH521" s="9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</row>
    <row r="522" spans="1:70" s="15" customFormat="1" ht="15.95" customHeight="1" outlineLevel="2" x14ac:dyDescent="0.3">
      <c r="A522" s="290">
        <v>29</v>
      </c>
      <c r="B522" s="288" t="s">
        <v>74</v>
      </c>
      <c r="C522" s="46" t="s">
        <v>616</v>
      </c>
      <c r="D522" s="32" t="s">
        <v>78</v>
      </c>
      <c r="E522" s="32" t="s">
        <v>43</v>
      </c>
      <c r="F522" s="55" t="s">
        <v>43</v>
      </c>
      <c r="G522" s="43" t="s">
        <v>36</v>
      </c>
      <c r="H522" s="32">
        <v>15.702</v>
      </c>
      <c r="I522" s="55">
        <v>1.2</v>
      </c>
      <c r="J522" s="69">
        <v>36</v>
      </c>
      <c r="K522" s="238">
        <f t="shared" si="388"/>
        <v>678.32639999999992</v>
      </c>
      <c r="L522" s="69">
        <f t="shared" ref="L522:Z522" si="426">(K522+67.83)</f>
        <v>746.15639999999996</v>
      </c>
      <c r="M522" s="69">
        <f t="shared" si="426"/>
        <v>813.9864</v>
      </c>
      <c r="N522" s="69">
        <f t="shared" si="426"/>
        <v>881.81640000000004</v>
      </c>
      <c r="O522" s="69">
        <f t="shared" si="426"/>
        <v>949.64640000000009</v>
      </c>
      <c r="P522" s="69">
        <f t="shared" si="426"/>
        <v>1017.4764000000001</v>
      </c>
      <c r="Q522" s="69">
        <f t="shared" si="426"/>
        <v>1085.3064000000002</v>
      </c>
      <c r="R522" s="69">
        <f t="shared" si="426"/>
        <v>1153.1364000000001</v>
      </c>
      <c r="S522" s="69">
        <f t="shared" si="426"/>
        <v>1220.9664</v>
      </c>
      <c r="T522" s="69">
        <f t="shared" si="426"/>
        <v>1288.7963999999999</v>
      </c>
      <c r="U522" s="69">
        <f t="shared" si="426"/>
        <v>1356.6263999999999</v>
      </c>
      <c r="V522" s="69">
        <f t="shared" si="426"/>
        <v>1424.4563999999998</v>
      </c>
      <c r="W522" s="69">
        <f t="shared" si="426"/>
        <v>1492.2863999999997</v>
      </c>
      <c r="X522" s="69">
        <f t="shared" si="426"/>
        <v>1560.1163999999997</v>
      </c>
      <c r="Y522" s="69">
        <f t="shared" si="426"/>
        <v>1627.9463999999996</v>
      </c>
      <c r="Z522" s="69">
        <f t="shared" si="426"/>
        <v>1695.7763999999995</v>
      </c>
      <c r="AA522" s="9"/>
      <c r="AB522" s="9"/>
      <c r="AC522" s="9"/>
      <c r="AD522" s="9"/>
      <c r="AE522" s="9"/>
      <c r="AF522" s="9"/>
      <c r="AG522" s="9"/>
      <c r="AH522" s="9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</row>
    <row r="523" spans="1:70" s="15" customFormat="1" ht="15.95" customHeight="1" outlineLevel="2" x14ac:dyDescent="0.3">
      <c r="A523" s="290">
        <v>30</v>
      </c>
      <c r="B523" s="288" t="s">
        <v>74</v>
      </c>
      <c r="C523" s="46" t="s">
        <v>311</v>
      </c>
      <c r="D523" s="32" t="s">
        <v>400</v>
      </c>
      <c r="E523" s="44" t="s">
        <v>19</v>
      </c>
      <c r="F523" s="62" t="s">
        <v>19</v>
      </c>
      <c r="G523" s="45" t="s">
        <v>30</v>
      </c>
      <c r="H523" s="46">
        <v>2.238</v>
      </c>
      <c r="I523" s="55">
        <v>0.7</v>
      </c>
      <c r="J523" s="69">
        <v>36</v>
      </c>
      <c r="K523" s="238">
        <f t="shared" si="388"/>
        <v>56.397599999999997</v>
      </c>
      <c r="L523" s="69">
        <f t="shared" ref="L523:AK523" si="427">(K523+5.64)</f>
        <v>62.037599999999998</v>
      </c>
      <c r="M523" s="69">
        <f t="shared" si="427"/>
        <v>67.677599999999998</v>
      </c>
      <c r="N523" s="69">
        <f t="shared" si="427"/>
        <v>73.317599999999999</v>
      </c>
      <c r="O523" s="69">
        <f t="shared" si="427"/>
        <v>78.957599999999999</v>
      </c>
      <c r="P523" s="69">
        <f t="shared" si="427"/>
        <v>84.5976</v>
      </c>
      <c r="Q523" s="69">
        <f t="shared" si="427"/>
        <v>90.2376</v>
      </c>
      <c r="R523" s="69">
        <f t="shared" si="427"/>
        <v>95.877600000000001</v>
      </c>
      <c r="S523" s="69">
        <f t="shared" si="427"/>
        <v>101.5176</v>
      </c>
      <c r="T523" s="69">
        <f t="shared" si="427"/>
        <v>107.1576</v>
      </c>
      <c r="U523" s="69">
        <f t="shared" si="427"/>
        <v>112.7976</v>
      </c>
      <c r="V523" s="69">
        <f t="shared" si="427"/>
        <v>118.4376</v>
      </c>
      <c r="W523" s="69">
        <f t="shared" si="427"/>
        <v>124.0776</v>
      </c>
      <c r="X523" s="69">
        <f t="shared" si="427"/>
        <v>129.7176</v>
      </c>
      <c r="Y523" s="69">
        <f t="shared" si="427"/>
        <v>135.35759999999999</v>
      </c>
      <c r="Z523" s="69">
        <f t="shared" si="427"/>
        <v>140.99759999999998</v>
      </c>
      <c r="AA523" s="69">
        <f t="shared" si="427"/>
        <v>146.63759999999996</v>
      </c>
      <c r="AB523" s="69">
        <f t="shared" si="427"/>
        <v>152.27759999999995</v>
      </c>
      <c r="AC523" s="69">
        <f t="shared" si="427"/>
        <v>157.91759999999994</v>
      </c>
      <c r="AD523" s="69">
        <f t="shared" si="427"/>
        <v>163.55759999999992</v>
      </c>
      <c r="AE523" s="69">
        <f t="shared" si="427"/>
        <v>169.19759999999991</v>
      </c>
      <c r="AF523" s="69">
        <f t="shared" si="427"/>
        <v>174.8375999999999</v>
      </c>
      <c r="AG523" s="69">
        <f t="shared" si="427"/>
        <v>180.47759999999988</v>
      </c>
      <c r="AH523" s="69">
        <f t="shared" si="427"/>
        <v>186.11759999999987</v>
      </c>
      <c r="AI523" s="69">
        <f t="shared" si="427"/>
        <v>191.75759999999985</v>
      </c>
      <c r="AJ523" s="69">
        <f t="shared" si="427"/>
        <v>197.39759999999984</v>
      </c>
      <c r="AK523" s="69">
        <f t="shared" si="427"/>
        <v>203.03759999999983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</row>
    <row r="524" spans="1:70" s="15" customFormat="1" ht="15.95" customHeight="1" outlineLevel="2" x14ac:dyDescent="0.3">
      <c r="A524" s="290">
        <v>31</v>
      </c>
      <c r="B524" s="288" t="s">
        <v>74</v>
      </c>
      <c r="C524" s="46" t="s">
        <v>312</v>
      </c>
      <c r="D524" s="32" t="s">
        <v>78</v>
      </c>
      <c r="E524" s="44" t="s">
        <v>43</v>
      </c>
      <c r="F524" s="62" t="s">
        <v>43</v>
      </c>
      <c r="G524" s="55" t="s">
        <v>107</v>
      </c>
      <c r="H524" s="121">
        <v>1.41</v>
      </c>
      <c r="I524" s="55">
        <v>0.7</v>
      </c>
      <c r="J524" s="69">
        <v>36</v>
      </c>
      <c r="K524" s="238">
        <f t="shared" si="388"/>
        <v>35.531999999999996</v>
      </c>
      <c r="L524" s="69">
        <f t="shared" ref="L524:AO524" si="428">(K524+3.55)</f>
        <v>39.081999999999994</v>
      </c>
      <c r="M524" s="69">
        <f t="shared" si="428"/>
        <v>42.631999999999991</v>
      </c>
      <c r="N524" s="69">
        <f t="shared" si="428"/>
        <v>46.181999999999988</v>
      </c>
      <c r="O524" s="69">
        <f t="shared" si="428"/>
        <v>49.731999999999985</v>
      </c>
      <c r="P524" s="69">
        <f t="shared" si="428"/>
        <v>53.281999999999982</v>
      </c>
      <c r="Q524" s="69">
        <f t="shared" si="428"/>
        <v>56.831999999999979</v>
      </c>
      <c r="R524" s="69">
        <f t="shared" si="428"/>
        <v>60.381999999999977</v>
      </c>
      <c r="S524" s="69">
        <f t="shared" si="428"/>
        <v>63.931999999999974</v>
      </c>
      <c r="T524" s="69">
        <f t="shared" si="428"/>
        <v>67.481999999999971</v>
      </c>
      <c r="U524" s="69">
        <f t="shared" si="428"/>
        <v>71.031999999999968</v>
      </c>
      <c r="V524" s="69">
        <f t="shared" si="428"/>
        <v>74.581999999999965</v>
      </c>
      <c r="W524" s="69">
        <f t="shared" si="428"/>
        <v>78.131999999999962</v>
      </c>
      <c r="X524" s="69">
        <f t="shared" si="428"/>
        <v>81.68199999999996</v>
      </c>
      <c r="Y524" s="69">
        <f t="shared" si="428"/>
        <v>85.231999999999957</v>
      </c>
      <c r="Z524" s="69">
        <f t="shared" si="428"/>
        <v>88.781999999999954</v>
      </c>
      <c r="AA524" s="69">
        <f t="shared" si="428"/>
        <v>92.331999999999951</v>
      </c>
      <c r="AB524" s="69">
        <f t="shared" si="428"/>
        <v>95.881999999999948</v>
      </c>
      <c r="AC524" s="69">
        <f t="shared" si="428"/>
        <v>99.431999999999945</v>
      </c>
      <c r="AD524" s="69">
        <f t="shared" si="428"/>
        <v>102.98199999999994</v>
      </c>
      <c r="AE524" s="69">
        <f t="shared" si="428"/>
        <v>106.53199999999994</v>
      </c>
      <c r="AF524" s="69">
        <f t="shared" si="428"/>
        <v>110.08199999999994</v>
      </c>
      <c r="AG524" s="69">
        <f t="shared" si="428"/>
        <v>113.63199999999993</v>
      </c>
      <c r="AH524" s="69">
        <f t="shared" si="428"/>
        <v>117.18199999999993</v>
      </c>
      <c r="AI524" s="69">
        <f t="shared" si="428"/>
        <v>120.73199999999993</v>
      </c>
      <c r="AJ524" s="69">
        <f t="shared" si="428"/>
        <v>124.28199999999993</v>
      </c>
      <c r="AK524" s="69">
        <f t="shared" si="428"/>
        <v>127.83199999999992</v>
      </c>
      <c r="AL524" s="69">
        <f t="shared" si="428"/>
        <v>131.38199999999992</v>
      </c>
      <c r="AM524" s="69">
        <f t="shared" si="428"/>
        <v>134.93199999999993</v>
      </c>
      <c r="AN524" s="69">
        <f t="shared" si="428"/>
        <v>138.48199999999994</v>
      </c>
      <c r="AO524" s="69">
        <f t="shared" si="428"/>
        <v>142.03199999999995</v>
      </c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</row>
    <row r="525" spans="1:70" s="15" customFormat="1" ht="15.95" customHeight="1" outlineLevel="2" x14ac:dyDescent="0.3">
      <c r="A525" s="290">
        <v>32</v>
      </c>
      <c r="B525" s="288" t="s">
        <v>74</v>
      </c>
      <c r="C525" s="46" t="s">
        <v>313</v>
      </c>
      <c r="D525" s="32" t="s">
        <v>78</v>
      </c>
      <c r="E525" s="44" t="s">
        <v>43</v>
      </c>
      <c r="F525" s="62" t="s">
        <v>43</v>
      </c>
      <c r="G525" s="55" t="s">
        <v>107</v>
      </c>
      <c r="H525" s="46">
        <v>4.9989999999999997</v>
      </c>
      <c r="I525" s="55">
        <v>0.7</v>
      </c>
      <c r="J525" s="69">
        <v>36</v>
      </c>
      <c r="K525" s="238">
        <f t="shared" si="388"/>
        <v>125.97479999999997</v>
      </c>
      <c r="L525" s="69">
        <f t="shared" ref="L525:AO525" si="429">(K525+12.6)</f>
        <v>138.57479999999998</v>
      </c>
      <c r="M525" s="69">
        <f t="shared" si="429"/>
        <v>151.17479999999998</v>
      </c>
      <c r="N525" s="69">
        <f t="shared" si="429"/>
        <v>163.77479999999997</v>
      </c>
      <c r="O525" s="69">
        <f t="shared" si="429"/>
        <v>176.37479999999996</v>
      </c>
      <c r="P525" s="69">
        <f t="shared" si="429"/>
        <v>188.97479999999996</v>
      </c>
      <c r="Q525" s="69">
        <f t="shared" si="429"/>
        <v>201.57479999999995</v>
      </c>
      <c r="R525" s="69">
        <f t="shared" si="429"/>
        <v>214.17479999999995</v>
      </c>
      <c r="S525" s="69">
        <f t="shared" si="429"/>
        <v>226.77479999999994</v>
      </c>
      <c r="T525" s="69">
        <f t="shared" si="429"/>
        <v>239.37479999999994</v>
      </c>
      <c r="U525" s="69">
        <f t="shared" si="429"/>
        <v>251.97479999999993</v>
      </c>
      <c r="V525" s="69">
        <f t="shared" si="429"/>
        <v>264.57479999999993</v>
      </c>
      <c r="W525" s="69">
        <f t="shared" si="429"/>
        <v>277.17479999999995</v>
      </c>
      <c r="X525" s="69">
        <f t="shared" si="429"/>
        <v>289.77479999999997</v>
      </c>
      <c r="Y525" s="69">
        <f t="shared" si="429"/>
        <v>302.37479999999999</v>
      </c>
      <c r="Z525" s="69">
        <f t="shared" si="429"/>
        <v>314.97480000000002</v>
      </c>
      <c r="AA525" s="69">
        <f t="shared" si="429"/>
        <v>327.57480000000004</v>
      </c>
      <c r="AB525" s="69">
        <f t="shared" si="429"/>
        <v>340.17480000000006</v>
      </c>
      <c r="AC525" s="69">
        <f t="shared" si="429"/>
        <v>352.77480000000008</v>
      </c>
      <c r="AD525" s="69">
        <f t="shared" si="429"/>
        <v>365.37480000000011</v>
      </c>
      <c r="AE525" s="69">
        <f t="shared" si="429"/>
        <v>377.97480000000013</v>
      </c>
      <c r="AF525" s="69">
        <f t="shared" si="429"/>
        <v>390.57480000000015</v>
      </c>
      <c r="AG525" s="69">
        <f t="shared" si="429"/>
        <v>403.17480000000018</v>
      </c>
      <c r="AH525" s="69">
        <f t="shared" si="429"/>
        <v>415.7748000000002</v>
      </c>
      <c r="AI525" s="69">
        <f t="shared" si="429"/>
        <v>428.37480000000022</v>
      </c>
      <c r="AJ525" s="69">
        <f t="shared" si="429"/>
        <v>440.97480000000024</v>
      </c>
      <c r="AK525" s="69">
        <f t="shared" si="429"/>
        <v>453.57480000000027</v>
      </c>
      <c r="AL525" s="69">
        <f t="shared" si="429"/>
        <v>466.17480000000029</v>
      </c>
      <c r="AM525" s="69">
        <f t="shared" si="429"/>
        <v>478.77480000000031</v>
      </c>
      <c r="AN525" s="69">
        <f t="shared" si="429"/>
        <v>491.37480000000033</v>
      </c>
      <c r="AO525" s="69">
        <f t="shared" si="429"/>
        <v>503.97480000000036</v>
      </c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</row>
    <row r="526" spans="1:70" s="15" customFormat="1" ht="15.95" customHeight="1" outlineLevel="2" x14ac:dyDescent="0.3">
      <c r="A526" s="290">
        <v>33</v>
      </c>
      <c r="B526" s="173" t="s">
        <v>74</v>
      </c>
      <c r="C526" s="46" t="s">
        <v>314</v>
      </c>
      <c r="D526" s="157" t="s">
        <v>78</v>
      </c>
      <c r="E526" s="44" t="s">
        <v>43</v>
      </c>
      <c r="F526" s="42" t="s">
        <v>43</v>
      </c>
      <c r="G526" s="178" t="s">
        <v>107</v>
      </c>
      <c r="H526" s="46">
        <v>1.589</v>
      </c>
      <c r="I526" s="55">
        <v>0.7</v>
      </c>
      <c r="J526" s="69">
        <v>36</v>
      </c>
      <c r="K526" s="238">
        <f t="shared" si="388"/>
        <v>40.042799999999993</v>
      </c>
      <c r="L526" s="69">
        <f t="shared" ref="L526:AR526" si="430">(K526+4)</f>
        <v>44.042799999999993</v>
      </c>
      <c r="M526" s="69">
        <f t="shared" si="430"/>
        <v>48.042799999999993</v>
      </c>
      <c r="N526" s="69">
        <f t="shared" si="430"/>
        <v>52.042799999999993</v>
      </c>
      <c r="O526" s="69">
        <f t="shared" si="430"/>
        <v>56.042799999999993</v>
      </c>
      <c r="P526" s="69">
        <f t="shared" si="430"/>
        <v>60.042799999999993</v>
      </c>
      <c r="Q526" s="69">
        <f t="shared" si="430"/>
        <v>64.0428</v>
      </c>
      <c r="R526" s="69">
        <f t="shared" si="430"/>
        <v>68.0428</v>
      </c>
      <c r="S526" s="69">
        <f t="shared" si="430"/>
        <v>72.0428</v>
      </c>
      <c r="T526" s="69">
        <f t="shared" si="430"/>
        <v>76.0428</v>
      </c>
      <c r="U526" s="69">
        <f t="shared" si="430"/>
        <v>80.0428</v>
      </c>
      <c r="V526" s="69">
        <f t="shared" si="430"/>
        <v>84.0428</v>
      </c>
      <c r="W526" s="69">
        <f t="shared" si="430"/>
        <v>88.0428</v>
      </c>
      <c r="X526" s="69">
        <f t="shared" si="430"/>
        <v>92.0428</v>
      </c>
      <c r="Y526" s="69">
        <f t="shared" si="430"/>
        <v>96.0428</v>
      </c>
      <c r="Z526" s="69">
        <f t="shared" si="430"/>
        <v>100.0428</v>
      </c>
      <c r="AA526" s="69">
        <f t="shared" si="430"/>
        <v>104.0428</v>
      </c>
      <c r="AB526" s="69">
        <f t="shared" si="430"/>
        <v>108.0428</v>
      </c>
      <c r="AC526" s="69">
        <f t="shared" si="430"/>
        <v>112.0428</v>
      </c>
      <c r="AD526" s="69">
        <f t="shared" si="430"/>
        <v>116.0428</v>
      </c>
      <c r="AE526" s="69">
        <f t="shared" si="430"/>
        <v>120.0428</v>
      </c>
      <c r="AF526" s="69">
        <f t="shared" si="430"/>
        <v>124.0428</v>
      </c>
      <c r="AG526" s="69">
        <f t="shared" si="430"/>
        <v>128.0428</v>
      </c>
      <c r="AH526" s="69">
        <f t="shared" si="430"/>
        <v>132.0428</v>
      </c>
      <c r="AI526" s="69">
        <f t="shared" si="430"/>
        <v>136.0428</v>
      </c>
      <c r="AJ526" s="69">
        <f t="shared" si="430"/>
        <v>140.0428</v>
      </c>
      <c r="AK526" s="69">
        <f t="shared" si="430"/>
        <v>144.0428</v>
      </c>
      <c r="AL526" s="69">
        <f t="shared" si="430"/>
        <v>148.0428</v>
      </c>
      <c r="AM526" s="69">
        <f t="shared" si="430"/>
        <v>152.0428</v>
      </c>
      <c r="AN526" s="69">
        <f t="shared" si="430"/>
        <v>156.0428</v>
      </c>
      <c r="AO526" s="69">
        <f t="shared" si="430"/>
        <v>160.0428</v>
      </c>
      <c r="AP526" s="69">
        <f t="shared" si="430"/>
        <v>164.0428</v>
      </c>
      <c r="AQ526" s="69">
        <f t="shared" si="430"/>
        <v>168.0428</v>
      </c>
      <c r="AR526" s="69">
        <f t="shared" si="430"/>
        <v>172.0428</v>
      </c>
      <c r="AS526" s="69"/>
      <c r="AT526" s="69"/>
      <c r="AU526" s="69"/>
      <c r="AV526" s="69"/>
      <c r="AW526" s="69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</row>
    <row r="527" spans="1:70" s="15" customFormat="1" ht="15.95" customHeight="1" outlineLevel="2" x14ac:dyDescent="0.3">
      <c r="A527" s="290">
        <v>34</v>
      </c>
      <c r="B527" s="173" t="s">
        <v>74</v>
      </c>
      <c r="C527" s="46" t="s">
        <v>315</v>
      </c>
      <c r="D527" s="157" t="s">
        <v>78</v>
      </c>
      <c r="E527" s="44" t="s">
        <v>43</v>
      </c>
      <c r="F527" s="42" t="s">
        <v>43</v>
      </c>
      <c r="G527" s="178" t="s">
        <v>107</v>
      </c>
      <c r="H527" s="46">
        <v>3.52</v>
      </c>
      <c r="I527" s="55">
        <v>0.7</v>
      </c>
      <c r="J527" s="69">
        <v>36</v>
      </c>
      <c r="K527" s="238">
        <f t="shared" si="388"/>
        <v>88.703999999999994</v>
      </c>
      <c r="L527" s="69">
        <f t="shared" ref="L527:AO527" si="431">(K527+8.87)</f>
        <v>97.573999999999998</v>
      </c>
      <c r="M527" s="69">
        <f t="shared" si="431"/>
        <v>106.444</v>
      </c>
      <c r="N527" s="69">
        <f t="shared" si="431"/>
        <v>115.31400000000001</v>
      </c>
      <c r="O527" s="69">
        <f t="shared" si="431"/>
        <v>124.18400000000001</v>
      </c>
      <c r="P527" s="69">
        <f t="shared" si="431"/>
        <v>133.054</v>
      </c>
      <c r="Q527" s="69">
        <f t="shared" si="431"/>
        <v>141.92400000000001</v>
      </c>
      <c r="R527" s="69">
        <f t="shared" si="431"/>
        <v>150.79400000000001</v>
      </c>
      <c r="S527" s="69">
        <f t="shared" si="431"/>
        <v>159.66400000000002</v>
      </c>
      <c r="T527" s="69">
        <f t="shared" si="431"/>
        <v>168.53400000000002</v>
      </c>
      <c r="U527" s="69">
        <f t="shared" si="431"/>
        <v>177.40400000000002</v>
      </c>
      <c r="V527" s="69">
        <f t="shared" si="431"/>
        <v>186.27400000000003</v>
      </c>
      <c r="W527" s="69">
        <f t="shared" si="431"/>
        <v>195.14400000000003</v>
      </c>
      <c r="X527" s="69">
        <f t="shared" si="431"/>
        <v>204.01400000000004</v>
      </c>
      <c r="Y527" s="69">
        <f t="shared" si="431"/>
        <v>212.88400000000004</v>
      </c>
      <c r="Z527" s="69">
        <f t="shared" si="431"/>
        <v>221.75400000000005</v>
      </c>
      <c r="AA527" s="69">
        <f t="shared" si="431"/>
        <v>230.62400000000005</v>
      </c>
      <c r="AB527" s="69">
        <f t="shared" si="431"/>
        <v>239.49400000000006</v>
      </c>
      <c r="AC527" s="69">
        <f t="shared" si="431"/>
        <v>248.36400000000006</v>
      </c>
      <c r="AD527" s="69">
        <f t="shared" si="431"/>
        <v>257.23400000000004</v>
      </c>
      <c r="AE527" s="69">
        <f t="shared" si="431"/>
        <v>266.10400000000004</v>
      </c>
      <c r="AF527" s="69">
        <f t="shared" si="431"/>
        <v>274.97400000000005</v>
      </c>
      <c r="AG527" s="69">
        <f t="shared" si="431"/>
        <v>283.84400000000005</v>
      </c>
      <c r="AH527" s="69">
        <f t="shared" si="431"/>
        <v>292.71400000000006</v>
      </c>
      <c r="AI527" s="69">
        <f t="shared" si="431"/>
        <v>301.58400000000006</v>
      </c>
      <c r="AJ527" s="69">
        <f t="shared" si="431"/>
        <v>310.45400000000006</v>
      </c>
      <c r="AK527" s="69">
        <f t="shared" si="431"/>
        <v>319.32400000000007</v>
      </c>
      <c r="AL527" s="69">
        <f t="shared" si="431"/>
        <v>328.19400000000007</v>
      </c>
      <c r="AM527" s="69">
        <f t="shared" si="431"/>
        <v>337.06400000000008</v>
      </c>
      <c r="AN527" s="69">
        <f t="shared" si="431"/>
        <v>345.93400000000008</v>
      </c>
      <c r="AO527" s="69">
        <f t="shared" si="431"/>
        <v>354.80400000000009</v>
      </c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</row>
    <row r="528" spans="1:70" s="15" customFormat="1" ht="15.95" customHeight="1" outlineLevel="2" x14ac:dyDescent="0.3">
      <c r="A528" s="290">
        <v>35</v>
      </c>
      <c r="B528" s="173" t="s">
        <v>74</v>
      </c>
      <c r="C528" s="46" t="s">
        <v>316</v>
      </c>
      <c r="D528" s="157" t="s">
        <v>78</v>
      </c>
      <c r="E528" s="44" t="s">
        <v>43</v>
      </c>
      <c r="F528" s="42" t="s">
        <v>43</v>
      </c>
      <c r="G528" s="178" t="s">
        <v>107</v>
      </c>
      <c r="H528" s="46">
        <v>1.4279999999999999</v>
      </c>
      <c r="I528" s="55">
        <v>0.7</v>
      </c>
      <c r="J528" s="69">
        <v>36</v>
      </c>
      <c r="K528" s="238">
        <f t="shared" si="388"/>
        <v>35.985599999999998</v>
      </c>
      <c r="L528" s="69">
        <f t="shared" ref="L528:AR528" si="432">(K528+3.6)</f>
        <v>39.585599999999999</v>
      </c>
      <c r="M528" s="69">
        <f t="shared" si="432"/>
        <v>43.185600000000001</v>
      </c>
      <c r="N528" s="69">
        <f t="shared" si="432"/>
        <v>46.785600000000002</v>
      </c>
      <c r="O528" s="69">
        <f t="shared" si="432"/>
        <v>50.385600000000004</v>
      </c>
      <c r="P528" s="69">
        <f t="shared" si="432"/>
        <v>53.985600000000005</v>
      </c>
      <c r="Q528" s="69">
        <f t="shared" si="432"/>
        <v>57.585600000000007</v>
      </c>
      <c r="R528" s="69">
        <f t="shared" si="432"/>
        <v>61.185600000000008</v>
      </c>
      <c r="S528" s="69">
        <f t="shared" si="432"/>
        <v>64.785600000000002</v>
      </c>
      <c r="T528" s="69">
        <f t="shared" si="432"/>
        <v>68.385599999999997</v>
      </c>
      <c r="U528" s="69">
        <f t="shared" si="432"/>
        <v>71.985599999999991</v>
      </c>
      <c r="V528" s="69">
        <f t="shared" si="432"/>
        <v>75.585599999999985</v>
      </c>
      <c r="W528" s="69">
        <f t="shared" si="432"/>
        <v>79.18559999999998</v>
      </c>
      <c r="X528" s="69">
        <f t="shared" si="432"/>
        <v>82.785599999999974</v>
      </c>
      <c r="Y528" s="69">
        <f t="shared" si="432"/>
        <v>86.385599999999968</v>
      </c>
      <c r="Z528" s="69">
        <f t="shared" si="432"/>
        <v>89.985599999999963</v>
      </c>
      <c r="AA528" s="69">
        <f t="shared" si="432"/>
        <v>93.585599999999957</v>
      </c>
      <c r="AB528" s="69">
        <f t="shared" si="432"/>
        <v>97.185599999999951</v>
      </c>
      <c r="AC528" s="69">
        <f t="shared" si="432"/>
        <v>100.78559999999995</v>
      </c>
      <c r="AD528" s="69">
        <f t="shared" si="432"/>
        <v>104.38559999999994</v>
      </c>
      <c r="AE528" s="69">
        <f t="shared" si="432"/>
        <v>107.98559999999993</v>
      </c>
      <c r="AF528" s="69">
        <f t="shared" si="432"/>
        <v>111.58559999999993</v>
      </c>
      <c r="AG528" s="69">
        <f t="shared" si="432"/>
        <v>115.18559999999992</v>
      </c>
      <c r="AH528" s="69">
        <f t="shared" si="432"/>
        <v>118.78559999999992</v>
      </c>
      <c r="AI528" s="69">
        <f t="shared" si="432"/>
        <v>122.38559999999991</v>
      </c>
      <c r="AJ528" s="69">
        <f t="shared" si="432"/>
        <v>125.98559999999991</v>
      </c>
      <c r="AK528" s="69">
        <f t="shared" si="432"/>
        <v>129.58559999999991</v>
      </c>
      <c r="AL528" s="69">
        <f t="shared" si="432"/>
        <v>133.18559999999991</v>
      </c>
      <c r="AM528" s="69">
        <f t="shared" si="432"/>
        <v>136.7855999999999</v>
      </c>
      <c r="AN528" s="69">
        <f t="shared" si="432"/>
        <v>140.3855999999999</v>
      </c>
      <c r="AO528" s="69">
        <f t="shared" si="432"/>
        <v>143.98559999999989</v>
      </c>
      <c r="AP528" s="69">
        <f t="shared" si="432"/>
        <v>147.58559999999989</v>
      </c>
      <c r="AQ528" s="69">
        <f t="shared" si="432"/>
        <v>151.18559999999988</v>
      </c>
      <c r="AR528" s="69">
        <f t="shared" si="432"/>
        <v>154.78559999999987</v>
      </c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</row>
    <row r="529" spans="1:70" s="15" customFormat="1" ht="15.95" customHeight="1" outlineLevel="2" x14ac:dyDescent="0.3">
      <c r="A529" s="290">
        <v>36</v>
      </c>
      <c r="B529" s="173" t="s">
        <v>74</v>
      </c>
      <c r="C529" s="46" t="s">
        <v>317</v>
      </c>
      <c r="D529" s="157" t="s">
        <v>401</v>
      </c>
      <c r="E529" s="44" t="s">
        <v>19</v>
      </c>
      <c r="F529" s="42" t="s">
        <v>19</v>
      </c>
      <c r="G529" s="158" t="s">
        <v>30</v>
      </c>
      <c r="H529" s="46">
        <v>1.4810000000000001</v>
      </c>
      <c r="I529" s="55">
        <v>0.7</v>
      </c>
      <c r="J529" s="69">
        <v>36</v>
      </c>
      <c r="K529" s="238">
        <f t="shared" si="388"/>
        <v>37.321199999999997</v>
      </c>
      <c r="L529" s="69">
        <f t="shared" ref="L529:AP529" si="433">(K529+3.73)</f>
        <v>41.051199999999994</v>
      </c>
      <c r="M529" s="69">
        <f t="shared" si="433"/>
        <v>44.781199999999991</v>
      </c>
      <c r="N529" s="69">
        <f t="shared" si="433"/>
        <v>48.511199999999988</v>
      </c>
      <c r="O529" s="69">
        <f t="shared" si="433"/>
        <v>52.241199999999985</v>
      </c>
      <c r="P529" s="69">
        <f t="shared" si="433"/>
        <v>55.971199999999982</v>
      </c>
      <c r="Q529" s="69">
        <f t="shared" si="433"/>
        <v>59.701199999999979</v>
      </c>
      <c r="R529" s="69">
        <f t="shared" si="433"/>
        <v>63.431199999999976</v>
      </c>
      <c r="S529" s="69">
        <f t="shared" si="433"/>
        <v>67.16119999999998</v>
      </c>
      <c r="T529" s="69">
        <f t="shared" si="433"/>
        <v>70.891199999999984</v>
      </c>
      <c r="U529" s="69">
        <f t="shared" si="433"/>
        <v>74.621199999999988</v>
      </c>
      <c r="V529" s="69">
        <f t="shared" si="433"/>
        <v>78.351199999999992</v>
      </c>
      <c r="W529" s="69">
        <f t="shared" si="433"/>
        <v>82.081199999999995</v>
      </c>
      <c r="X529" s="69">
        <f t="shared" si="433"/>
        <v>85.811199999999999</v>
      </c>
      <c r="Y529" s="69">
        <f t="shared" si="433"/>
        <v>89.541200000000003</v>
      </c>
      <c r="Z529" s="69">
        <f t="shared" si="433"/>
        <v>93.271200000000007</v>
      </c>
      <c r="AA529" s="69">
        <f t="shared" si="433"/>
        <v>97.001200000000011</v>
      </c>
      <c r="AB529" s="69">
        <f t="shared" si="433"/>
        <v>100.73120000000002</v>
      </c>
      <c r="AC529" s="69">
        <f t="shared" si="433"/>
        <v>104.46120000000002</v>
      </c>
      <c r="AD529" s="69">
        <f t="shared" si="433"/>
        <v>108.19120000000002</v>
      </c>
      <c r="AE529" s="69">
        <f t="shared" si="433"/>
        <v>111.92120000000003</v>
      </c>
      <c r="AF529" s="69">
        <f t="shared" si="433"/>
        <v>115.65120000000003</v>
      </c>
      <c r="AG529" s="69">
        <f t="shared" si="433"/>
        <v>119.38120000000004</v>
      </c>
      <c r="AH529" s="69">
        <f t="shared" si="433"/>
        <v>123.11120000000004</v>
      </c>
      <c r="AI529" s="69">
        <f t="shared" si="433"/>
        <v>126.84120000000004</v>
      </c>
      <c r="AJ529" s="69">
        <f t="shared" si="433"/>
        <v>130.57120000000003</v>
      </c>
      <c r="AK529" s="69">
        <f t="shared" si="433"/>
        <v>134.30120000000002</v>
      </c>
      <c r="AL529" s="69">
        <f t="shared" si="433"/>
        <v>138.03120000000001</v>
      </c>
      <c r="AM529" s="69">
        <f t="shared" si="433"/>
        <v>141.7612</v>
      </c>
      <c r="AN529" s="69">
        <f t="shared" si="433"/>
        <v>145.49119999999999</v>
      </c>
      <c r="AO529" s="69">
        <f t="shared" si="433"/>
        <v>149.22119999999998</v>
      </c>
      <c r="AP529" s="69">
        <f t="shared" si="433"/>
        <v>152.95119999999997</v>
      </c>
      <c r="AQ529" s="69"/>
      <c r="AR529" s="69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</row>
    <row r="530" spans="1:70" s="15" customFormat="1" ht="15.95" customHeight="1" outlineLevel="2" x14ac:dyDescent="0.3">
      <c r="A530" s="290">
        <v>37</v>
      </c>
      <c r="B530" s="173" t="s">
        <v>74</v>
      </c>
      <c r="C530" s="46" t="s">
        <v>318</v>
      </c>
      <c r="D530" s="157" t="s">
        <v>401</v>
      </c>
      <c r="E530" s="44" t="s">
        <v>19</v>
      </c>
      <c r="F530" s="42" t="s">
        <v>19</v>
      </c>
      <c r="G530" s="178" t="s">
        <v>107</v>
      </c>
      <c r="H530" s="46">
        <v>1.399</v>
      </c>
      <c r="I530" s="55">
        <v>0.7</v>
      </c>
      <c r="J530" s="69">
        <v>36</v>
      </c>
      <c r="K530" s="238">
        <f t="shared" si="388"/>
        <v>35.254799999999996</v>
      </c>
      <c r="L530" s="69">
        <f t="shared" ref="L530:AO530" si="434">(K530+3.53)</f>
        <v>38.784799999999997</v>
      </c>
      <c r="M530" s="69">
        <f t="shared" si="434"/>
        <v>42.314799999999998</v>
      </c>
      <c r="N530" s="69">
        <f t="shared" si="434"/>
        <v>45.844799999999999</v>
      </c>
      <c r="O530" s="69">
        <f t="shared" si="434"/>
        <v>49.3748</v>
      </c>
      <c r="P530" s="69">
        <f t="shared" si="434"/>
        <v>52.904800000000002</v>
      </c>
      <c r="Q530" s="69">
        <f t="shared" si="434"/>
        <v>56.434800000000003</v>
      </c>
      <c r="R530" s="69">
        <f t="shared" si="434"/>
        <v>59.964800000000004</v>
      </c>
      <c r="S530" s="69">
        <f t="shared" si="434"/>
        <v>63.494800000000005</v>
      </c>
      <c r="T530" s="69">
        <f t="shared" si="434"/>
        <v>67.024799999999999</v>
      </c>
      <c r="U530" s="69">
        <f t="shared" si="434"/>
        <v>70.5548</v>
      </c>
      <c r="V530" s="69">
        <f t="shared" si="434"/>
        <v>74.084800000000001</v>
      </c>
      <c r="W530" s="69">
        <f t="shared" si="434"/>
        <v>77.614800000000002</v>
      </c>
      <c r="X530" s="69">
        <f t="shared" si="434"/>
        <v>81.144800000000004</v>
      </c>
      <c r="Y530" s="69">
        <f t="shared" si="434"/>
        <v>84.674800000000005</v>
      </c>
      <c r="Z530" s="69">
        <f t="shared" si="434"/>
        <v>88.204800000000006</v>
      </c>
      <c r="AA530" s="69">
        <f t="shared" si="434"/>
        <v>91.734800000000007</v>
      </c>
      <c r="AB530" s="69">
        <f t="shared" si="434"/>
        <v>95.264800000000008</v>
      </c>
      <c r="AC530" s="69">
        <f t="shared" si="434"/>
        <v>98.794800000000009</v>
      </c>
      <c r="AD530" s="69">
        <f t="shared" si="434"/>
        <v>102.32480000000001</v>
      </c>
      <c r="AE530" s="69">
        <f t="shared" si="434"/>
        <v>105.85480000000001</v>
      </c>
      <c r="AF530" s="69">
        <f t="shared" si="434"/>
        <v>109.38480000000001</v>
      </c>
      <c r="AG530" s="69">
        <f t="shared" si="434"/>
        <v>112.91480000000001</v>
      </c>
      <c r="AH530" s="69">
        <f t="shared" si="434"/>
        <v>116.44480000000001</v>
      </c>
      <c r="AI530" s="69">
        <f t="shared" si="434"/>
        <v>119.97480000000002</v>
      </c>
      <c r="AJ530" s="69">
        <f t="shared" si="434"/>
        <v>123.50480000000002</v>
      </c>
      <c r="AK530" s="69">
        <f t="shared" si="434"/>
        <v>127.03480000000002</v>
      </c>
      <c r="AL530" s="69">
        <f t="shared" si="434"/>
        <v>130.56480000000002</v>
      </c>
      <c r="AM530" s="69">
        <f t="shared" si="434"/>
        <v>134.09480000000002</v>
      </c>
      <c r="AN530" s="69">
        <f t="shared" si="434"/>
        <v>137.62480000000002</v>
      </c>
      <c r="AO530" s="69">
        <f t="shared" si="434"/>
        <v>141.15480000000002</v>
      </c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</row>
    <row r="531" spans="1:70" s="15" customFormat="1" ht="15.95" customHeight="1" outlineLevel="2" x14ac:dyDescent="0.3">
      <c r="A531" s="290">
        <v>38</v>
      </c>
      <c r="B531" s="173" t="s">
        <v>74</v>
      </c>
      <c r="C531" s="46" t="s">
        <v>319</v>
      </c>
      <c r="D531" s="157" t="s">
        <v>402</v>
      </c>
      <c r="E531" s="44" t="s">
        <v>17</v>
      </c>
      <c r="F531" s="42" t="s">
        <v>17</v>
      </c>
      <c r="G531" s="158" t="s">
        <v>30</v>
      </c>
      <c r="H531" s="46">
        <v>1.1890000000000001</v>
      </c>
      <c r="I531" s="62">
        <v>1.2</v>
      </c>
      <c r="J531" s="69">
        <v>36</v>
      </c>
      <c r="K531" s="238">
        <f t="shared" si="388"/>
        <v>51.364800000000002</v>
      </c>
      <c r="L531" s="69">
        <f t="shared" ref="L531:X531" si="435">(K531+5.14)</f>
        <v>56.504800000000003</v>
      </c>
      <c r="M531" s="69">
        <f t="shared" si="435"/>
        <v>61.644800000000004</v>
      </c>
      <c r="N531" s="69">
        <f t="shared" si="435"/>
        <v>66.784800000000004</v>
      </c>
      <c r="O531" s="69">
        <f t="shared" si="435"/>
        <v>71.924800000000005</v>
      </c>
      <c r="P531" s="69">
        <f t="shared" si="435"/>
        <v>77.064800000000005</v>
      </c>
      <c r="Q531" s="69">
        <f t="shared" si="435"/>
        <v>82.204800000000006</v>
      </c>
      <c r="R531" s="69">
        <f t="shared" si="435"/>
        <v>87.344800000000006</v>
      </c>
      <c r="S531" s="69">
        <f t="shared" si="435"/>
        <v>92.484800000000007</v>
      </c>
      <c r="T531" s="69">
        <f t="shared" si="435"/>
        <v>97.624800000000008</v>
      </c>
      <c r="U531" s="69">
        <f t="shared" si="435"/>
        <v>102.76480000000001</v>
      </c>
      <c r="V531" s="69">
        <f t="shared" si="435"/>
        <v>107.90480000000001</v>
      </c>
      <c r="W531" s="69">
        <f t="shared" si="435"/>
        <v>113.04480000000001</v>
      </c>
      <c r="X531" s="69">
        <f t="shared" si="435"/>
        <v>118.18480000000001</v>
      </c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</row>
    <row r="532" spans="1:70" s="15" customFormat="1" ht="15.95" customHeight="1" outlineLevel="2" x14ac:dyDescent="0.3">
      <c r="A532" s="290">
        <v>39</v>
      </c>
      <c r="B532" s="173" t="s">
        <v>74</v>
      </c>
      <c r="C532" s="46" t="s">
        <v>320</v>
      </c>
      <c r="D532" s="157" t="s">
        <v>402</v>
      </c>
      <c r="E532" s="44" t="s">
        <v>17</v>
      </c>
      <c r="F532" s="42" t="s">
        <v>17</v>
      </c>
      <c r="G532" s="158" t="s">
        <v>30</v>
      </c>
      <c r="H532" s="46">
        <v>2.3969999999999998</v>
      </c>
      <c r="I532" s="62">
        <v>1.2</v>
      </c>
      <c r="J532" s="69">
        <v>36</v>
      </c>
      <c r="K532" s="238">
        <f t="shared" si="388"/>
        <v>103.5504</v>
      </c>
      <c r="L532" s="69">
        <f t="shared" ref="L532:Z532" si="436">(K532+10.36)</f>
        <v>113.9104</v>
      </c>
      <c r="M532" s="69">
        <f t="shared" si="436"/>
        <v>124.2704</v>
      </c>
      <c r="N532" s="69">
        <f t="shared" si="436"/>
        <v>134.63040000000001</v>
      </c>
      <c r="O532" s="69">
        <f t="shared" si="436"/>
        <v>144.99040000000002</v>
      </c>
      <c r="P532" s="69">
        <f t="shared" si="436"/>
        <v>155.35040000000004</v>
      </c>
      <c r="Q532" s="69">
        <f t="shared" si="436"/>
        <v>165.71040000000005</v>
      </c>
      <c r="R532" s="69">
        <f t="shared" si="436"/>
        <v>176.07040000000006</v>
      </c>
      <c r="S532" s="69">
        <f t="shared" si="436"/>
        <v>186.43040000000008</v>
      </c>
      <c r="T532" s="69">
        <f t="shared" si="436"/>
        <v>196.79040000000009</v>
      </c>
      <c r="U532" s="69">
        <f t="shared" si="436"/>
        <v>207.1504000000001</v>
      </c>
      <c r="V532" s="69">
        <f t="shared" si="436"/>
        <v>217.51040000000012</v>
      </c>
      <c r="W532" s="69">
        <f t="shared" si="436"/>
        <v>227.87040000000013</v>
      </c>
      <c r="X532" s="69">
        <f t="shared" si="436"/>
        <v>238.23040000000015</v>
      </c>
      <c r="Y532" s="69">
        <f t="shared" si="436"/>
        <v>248.59040000000016</v>
      </c>
      <c r="Z532" s="69">
        <f t="shared" si="436"/>
        <v>258.95040000000017</v>
      </c>
      <c r="AA532" s="9"/>
      <c r="AB532" s="9"/>
      <c r="AC532" s="9"/>
      <c r="AD532" s="9"/>
      <c r="AE532" s="9"/>
      <c r="AF532" s="9"/>
      <c r="AG532" s="9"/>
      <c r="AH532" s="9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</row>
    <row r="533" spans="1:70" s="15" customFormat="1" ht="15.95" customHeight="1" outlineLevel="2" x14ac:dyDescent="0.3">
      <c r="A533" s="290">
        <v>40</v>
      </c>
      <c r="B533" s="173" t="s">
        <v>74</v>
      </c>
      <c r="C533" s="46" t="s">
        <v>321</v>
      </c>
      <c r="D533" s="157" t="s">
        <v>402</v>
      </c>
      <c r="E533" s="44" t="s">
        <v>17</v>
      </c>
      <c r="F533" s="42" t="s">
        <v>17</v>
      </c>
      <c r="G533" s="158" t="s">
        <v>30</v>
      </c>
      <c r="H533" s="46">
        <v>1.5269999999999999</v>
      </c>
      <c r="I533" s="62">
        <v>1.2</v>
      </c>
      <c r="J533" s="69">
        <v>36</v>
      </c>
      <c r="K533" s="238">
        <f t="shared" si="388"/>
        <v>65.966399999999993</v>
      </c>
      <c r="L533" s="69">
        <f t="shared" ref="L533:Z533" si="437">(K533+6.6)</f>
        <v>72.566399999999987</v>
      </c>
      <c r="M533" s="69">
        <f t="shared" si="437"/>
        <v>79.166399999999982</v>
      </c>
      <c r="N533" s="69">
        <f t="shared" si="437"/>
        <v>85.766399999999976</v>
      </c>
      <c r="O533" s="69">
        <f t="shared" si="437"/>
        <v>92.36639999999997</v>
      </c>
      <c r="P533" s="69">
        <f t="shared" si="437"/>
        <v>98.966399999999965</v>
      </c>
      <c r="Q533" s="69">
        <f t="shared" si="437"/>
        <v>105.56639999999996</v>
      </c>
      <c r="R533" s="69">
        <f t="shared" si="437"/>
        <v>112.16639999999995</v>
      </c>
      <c r="S533" s="69">
        <f t="shared" si="437"/>
        <v>118.76639999999995</v>
      </c>
      <c r="T533" s="69">
        <f t="shared" si="437"/>
        <v>125.36639999999994</v>
      </c>
      <c r="U533" s="69">
        <f t="shared" si="437"/>
        <v>131.96639999999994</v>
      </c>
      <c r="V533" s="69">
        <f t="shared" si="437"/>
        <v>138.56639999999993</v>
      </c>
      <c r="W533" s="69">
        <f t="shared" si="437"/>
        <v>145.16639999999992</v>
      </c>
      <c r="X533" s="69">
        <f t="shared" si="437"/>
        <v>151.76639999999992</v>
      </c>
      <c r="Y533" s="69">
        <f t="shared" si="437"/>
        <v>158.36639999999991</v>
      </c>
      <c r="Z533" s="69">
        <f t="shared" si="437"/>
        <v>164.96639999999991</v>
      </c>
      <c r="AA533" s="9"/>
      <c r="AB533" s="9"/>
      <c r="AC533" s="9"/>
      <c r="AD533" s="9"/>
      <c r="AE533" s="9"/>
      <c r="AF533" s="9"/>
      <c r="AG533" s="9"/>
      <c r="AH533" s="9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</row>
    <row r="534" spans="1:70" s="15" customFormat="1" ht="15.95" customHeight="1" outlineLevel="1" x14ac:dyDescent="0.3">
      <c r="A534" s="290"/>
      <c r="B534" s="206" t="s">
        <v>802</v>
      </c>
      <c r="C534" s="46"/>
      <c r="D534" s="157"/>
      <c r="E534" s="44"/>
      <c r="F534" s="62"/>
      <c r="G534" s="158"/>
      <c r="H534" s="128">
        <f>SUBTOTAL(9,H494:H533)</f>
        <v>269.61299999999994</v>
      </c>
      <c r="I534" s="62"/>
      <c r="J534" s="68"/>
      <c r="K534" s="238"/>
      <c r="L534" s="68"/>
      <c r="M534" s="68"/>
      <c r="N534" s="1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</row>
    <row r="535" spans="1:70" s="15" customFormat="1" ht="15.95" customHeight="1" outlineLevel="1" x14ac:dyDescent="0.3">
      <c r="A535" s="290"/>
      <c r="B535" s="61"/>
      <c r="C535" s="46"/>
      <c r="D535" s="32"/>
      <c r="E535" s="44"/>
      <c r="F535" s="62"/>
      <c r="G535" s="45"/>
      <c r="H535" s="128"/>
      <c r="I535" s="62"/>
      <c r="J535" s="68"/>
      <c r="K535" s="238"/>
      <c r="L535" s="68"/>
      <c r="M535" s="68"/>
      <c r="N535" s="1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</row>
    <row r="536" spans="1:70" s="3" customFormat="1" ht="15.95" customHeight="1" outlineLevel="1" x14ac:dyDescent="0.3">
      <c r="A536" s="290"/>
      <c r="B536" s="288"/>
      <c r="C536" s="112"/>
      <c r="D536" s="32"/>
      <c r="E536" s="33"/>
      <c r="F536" s="288"/>
      <c r="G536" s="288"/>
      <c r="H536" s="32"/>
      <c r="I536" s="55"/>
      <c r="J536" s="68"/>
      <c r="K536" s="238"/>
      <c r="L536" s="68"/>
      <c r="M536" s="68"/>
      <c r="N536" s="1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</row>
    <row r="537" spans="1:70" s="3" customFormat="1" ht="15.95" customHeight="1" outlineLevel="1" x14ac:dyDescent="0.3">
      <c r="A537" s="290"/>
      <c r="B537" s="288"/>
      <c r="C537" s="112"/>
      <c r="D537" s="32"/>
      <c r="E537" s="33"/>
      <c r="F537" s="288"/>
      <c r="G537" s="288"/>
      <c r="H537" s="32"/>
      <c r="I537" s="55"/>
      <c r="J537" s="68"/>
      <c r="K537" s="238"/>
      <c r="L537" s="68"/>
      <c r="M537" s="68"/>
      <c r="N537" s="1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</row>
    <row r="538" spans="1:70" s="3" customFormat="1" ht="15.95" customHeight="1" outlineLevel="2" x14ac:dyDescent="0.3">
      <c r="A538" s="290">
        <v>1</v>
      </c>
      <c r="B538" s="288" t="s">
        <v>79</v>
      </c>
      <c r="C538" s="112" t="s">
        <v>80</v>
      </c>
      <c r="D538" s="32" t="s">
        <v>81</v>
      </c>
      <c r="E538" s="33" t="s">
        <v>19</v>
      </c>
      <c r="F538" s="288" t="s">
        <v>19</v>
      </c>
      <c r="G538" s="288" t="s">
        <v>82</v>
      </c>
      <c r="H538" s="119">
        <v>3.831</v>
      </c>
      <c r="I538" s="55">
        <v>0.7</v>
      </c>
      <c r="J538" s="69">
        <v>34</v>
      </c>
      <c r="K538" s="238">
        <f t="shared" si="388"/>
        <v>91.177799999999991</v>
      </c>
      <c r="L538" s="69">
        <f>(K538+9.12)</f>
        <v>100.2978</v>
      </c>
      <c r="M538" s="69">
        <f t="shared" ref="M538:AH538" si="438">(L538+9.12)</f>
        <v>109.4178</v>
      </c>
      <c r="N538" s="69">
        <f t="shared" si="438"/>
        <v>118.5378</v>
      </c>
      <c r="O538" s="69">
        <f t="shared" si="438"/>
        <v>127.65780000000001</v>
      </c>
      <c r="P538" s="69">
        <f t="shared" si="438"/>
        <v>136.77780000000001</v>
      </c>
      <c r="Q538" s="69">
        <f t="shared" si="438"/>
        <v>145.89780000000002</v>
      </c>
      <c r="R538" s="69">
        <f t="shared" si="438"/>
        <v>155.01780000000002</v>
      </c>
      <c r="S538" s="69">
        <f t="shared" si="438"/>
        <v>164.13780000000003</v>
      </c>
      <c r="T538" s="69">
        <f t="shared" si="438"/>
        <v>173.25780000000003</v>
      </c>
      <c r="U538" s="69">
        <f t="shared" si="438"/>
        <v>182.37780000000004</v>
      </c>
      <c r="V538" s="69">
        <f t="shared" si="438"/>
        <v>191.49780000000004</v>
      </c>
      <c r="W538" s="69">
        <f t="shared" si="438"/>
        <v>200.61780000000005</v>
      </c>
      <c r="X538" s="69">
        <f t="shared" si="438"/>
        <v>209.73780000000005</v>
      </c>
      <c r="Y538" s="69">
        <f t="shared" si="438"/>
        <v>218.85780000000005</v>
      </c>
      <c r="Z538" s="69">
        <f t="shared" si="438"/>
        <v>227.97780000000006</v>
      </c>
      <c r="AA538" s="69">
        <f t="shared" si="438"/>
        <v>237.09780000000006</v>
      </c>
      <c r="AB538" s="69">
        <f t="shared" si="438"/>
        <v>246.21780000000007</v>
      </c>
      <c r="AC538" s="69">
        <f t="shared" si="438"/>
        <v>255.33780000000007</v>
      </c>
      <c r="AD538" s="69">
        <f t="shared" si="438"/>
        <v>264.45780000000008</v>
      </c>
      <c r="AE538" s="69">
        <f t="shared" si="438"/>
        <v>273.57780000000008</v>
      </c>
      <c r="AF538" s="69">
        <f t="shared" si="438"/>
        <v>282.69780000000009</v>
      </c>
      <c r="AG538" s="69">
        <f t="shared" si="438"/>
        <v>291.81780000000009</v>
      </c>
      <c r="AH538" s="69">
        <f t="shared" si="438"/>
        <v>300.9378000000001</v>
      </c>
    </row>
    <row r="539" spans="1:70" s="3" customFormat="1" ht="15.95" customHeight="1" outlineLevel="2" x14ac:dyDescent="0.3">
      <c r="A539" s="290">
        <v>2</v>
      </c>
      <c r="B539" s="288" t="s">
        <v>79</v>
      </c>
      <c r="C539" s="112" t="s">
        <v>83</v>
      </c>
      <c r="D539" s="32" t="s">
        <v>81</v>
      </c>
      <c r="E539" s="33" t="s">
        <v>19</v>
      </c>
      <c r="F539" s="288" t="s">
        <v>19</v>
      </c>
      <c r="G539" s="288" t="s">
        <v>82</v>
      </c>
      <c r="H539" s="119">
        <v>2.5739999999999998</v>
      </c>
      <c r="I539" s="55">
        <v>0.7</v>
      </c>
      <c r="J539" s="69">
        <v>34</v>
      </c>
      <c r="K539" s="238">
        <f t="shared" si="388"/>
        <v>61.261199999999995</v>
      </c>
      <c r="L539" s="69">
        <f>(K539+6.13)</f>
        <v>67.391199999999998</v>
      </c>
      <c r="M539" s="69">
        <f t="shared" ref="M539:AL539" si="439">(L539+6.13)</f>
        <v>73.521199999999993</v>
      </c>
      <c r="N539" s="69">
        <f t="shared" si="439"/>
        <v>79.651199999999989</v>
      </c>
      <c r="O539" s="69">
        <f t="shared" si="439"/>
        <v>85.781199999999984</v>
      </c>
      <c r="P539" s="69">
        <f t="shared" si="439"/>
        <v>91.91119999999998</v>
      </c>
      <c r="Q539" s="69">
        <f t="shared" si="439"/>
        <v>98.041199999999975</v>
      </c>
      <c r="R539" s="69">
        <f t="shared" si="439"/>
        <v>104.17119999999997</v>
      </c>
      <c r="S539" s="69">
        <f t="shared" si="439"/>
        <v>110.30119999999997</v>
      </c>
      <c r="T539" s="69">
        <f t="shared" si="439"/>
        <v>116.43119999999996</v>
      </c>
      <c r="U539" s="69">
        <f t="shared" si="439"/>
        <v>122.56119999999996</v>
      </c>
      <c r="V539" s="69">
        <f t="shared" si="439"/>
        <v>128.69119999999995</v>
      </c>
      <c r="W539" s="69">
        <f t="shared" si="439"/>
        <v>134.82119999999995</v>
      </c>
      <c r="X539" s="69">
        <f t="shared" si="439"/>
        <v>140.95119999999994</v>
      </c>
      <c r="Y539" s="69">
        <f t="shared" si="439"/>
        <v>147.08119999999994</v>
      </c>
      <c r="Z539" s="69">
        <f t="shared" si="439"/>
        <v>153.21119999999993</v>
      </c>
      <c r="AA539" s="69">
        <f t="shared" si="439"/>
        <v>159.34119999999993</v>
      </c>
      <c r="AB539" s="69">
        <f t="shared" si="439"/>
        <v>165.47119999999993</v>
      </c>
      <c r="AC539" s="69">
        <f t="shared" si="439"/>
        <v>171.60119999999992</v>
      </c>
      <c r="AD539" s="69">
        <f t="shared" si="439"/>
        <v>177.73119999999992</v>
      </c>
      <c r="AE539" s="69">
        <f t="shared" si="439"/>
        <v>183.86119999999991</v>
      </c>
      <c r="AF539" s="69">
        <f t="shared" si="439"/>
        <v>189.99119999999991</v>
      </c>
      <c r="AG539" s="69">
        <f t="shared" si="439"/>
        <v>196.1211999999999</v>
      </c>
      <c r="AH539" s="69">
        <f t="shared" si="439"/>
        <v>202.2511999999999</v>
      </c>
      <c r="AI539" s="69">
        <f t="shared" si="439"/>
        <v>208.38119999999989</v>
      </c>
      <c r="AJ539" s="69">
        <f t="shared" si="439"/>
        <v>214.51119999999989</v>
      </c>
      <c r="AK539" s="69">
        <f t="shared" si="439"/>
        <v>220.64119999999988</v>
      </c>
      <c r="AL539" s="69">
        <f t="shared" si="439"/>
        <v>226.77119999999988</v>
      </c>
    </row>
    <row r="540" spans="1:70" s="3" customFormat="1" ht="15.95" customHeight="1" outlineLevel="2" x14ac:dyDescent="0.3">
      <c r="A540" s="290">
        <v>3</v>
      </c>
      <c r="B540" s="288" t="s">
        <v>79</v>
      </c>
      <c r="C540" s="112" t="s">
        <v>84</v>
      </c>
      <c r="D540" s="32" t="s">
        <v>81</v>
      </c>
      <c r="E540" s="33" t="s">
        <v>19</v>
      </c>
      <c r="F540" s="288" t="s">
        <v>19</v>
      </c>
      <c r="G540" s="288" t="s">
        <v>82</v>
      </c>
      <c r="H540" s="119">
        <v>1.5109999999999999</v>
      </c>
      <c r="I540" s="55">
        <v>0.7</v>
      </c>
      <c r="J540" s="69">
        <v>34</v>
      </c>
      <c r="K540" s="238">
        <f t="shared" si="388"/>
        <v>35.961799999999997</v>
      </c>
      <c r="L540" s="69">
        <f>(K540+3.6)</f>
        <v>39.561799999999998</v>
      </c>
      <c r="M540" s="69">
        <f t="shared" ref="M540:AC540" si="440">(L540+3.6)</f>
        <v>43.161799999999999</v>
      </c>
      <c r="N540" s="69">
        <f t="shared" si="440"/>
        <v>46.761800000000001</v>
      </c>
      <c r="O540" s="69">
        <f t="shared" si="440"/>
        <v>50.361800000000002</v>
      </c>
      <c r="P540" s="69">
        <f t="shared" si="440"/>
        <v>53.961800000000004</v>
      </c>
      <c r="Q540" s="69">
        <f t="shared" si="440"/>
        <v>57.561800000000005</v>
      </c>
      <c r="R540" s="69">
        <f t="shared" si="440"/>
        <v>61.161800000000007</v>
      </c>
      <c r="S540" s="69">
        <f t="shared" si="440"/>
        <v>64.761800000000008</v>
      </c>
      <c r="T540" s="69">
        <f t="shared" si="440"/>
        <v>68.361800000000002</v>
      </c>
      <c r="U540" s="69">
        <f t="shared" si="440"/>
        <v>71.961799999999997</v>
      </c>
      <c r="V540" s="69">
        <f t="shared" si="440"/>
        <v>75.561799999999991</v>
      </c>
      <c r="W540" s="69">
        <f t="shared" si="440"/>
        <v>79.161799999999985</v>
      </c>
      <c r="X540" s="69">
        <f t="shared" si="440"/>
        <v>82.76179999999998</v>
      </c>
      <c r="Y540" s="69">
        <f t="shared" si="440"/>
        <v>86.361799999999974</v>
      </c>
      <c r="Z540" s="69">
        <f t="shared" si="440"/>
        <v>89.961799999999968</v>
      </c>
      <c r="AA540" s="69">
        <f t="shared" si="440"/>
        <v>93.561799999999963</v>
      </c>
      <c r="AB540" s="69">
        <f t="shared" si="440"/>
        <v>97.161799999999957</v>
      </c>
      <c r="AC540" s="69">
        <f t="shared" si="440"/>
        <v>100.76179999999995</v>
      </c>
      <c r="AD540" s="9"/>
      <c r="AE540" s="9"/>
      <c r="AF540" s="9"/>
      <c r="AG540" s="9"/>
      <c r="AH540" s="9"/>
    </row>
    <row r="541" spans="1:70" s="3" customFormat="1" ht="15.95" customHeight="1" outlineLevel="2" x14ac:dyDescent="0.3">
      <c r="A541" s="290">
        <v>4</v>
      </c>
      <c r="B541" s="288" t="s">
        <v>79</v>
      </c>
      <c r="C541" s="112" t="s">
        <v>85</v>
      </c>
      <c r="D541" s="32" t="s">
        <v>86</v>
      </c>
      <c r="E541" s="33" t="s">
        <v>43</v>
      </c>
      <c r="F541" s="288" t="s">
        <v>43</v>
      </c>
      <c r="G541" s="288" t="s">
        <v>82</v>
      </c>
      <c r="H541" s="119">
        <v>11.64</v>
      </c>
      <c r="I541" s="55">
        <v>1.2</v>
      </c>
      <c r="J541" s="69">
        <v>34</v>
      </c>
      <c r="K541" s="238">
        <f t="shared" ref="K541:K571" si="441">(H541*I541*J541)</f>
        <v>474.91199999999998</v>
      </c>
      <c r="L541" s="69">
        <f>(K541+47.49)</f>
        <v>522.40199999999993</v>
      </c>
      <c r="M541" s="69">
        <f t="shared" ref="M541:AC541" si="442">(L541+47.49)</f>
        <v>569.89199999999994</v>
      </c>
      <c r="N541" s="69">
        <f t="shared" si="442"/>
        <v>617.38199999999995</v>
      </c>
      <c r="O541" s="69">
        <f t="shared" si="442"/>
        <v>664.87199999999996</v>
      </c>
      <c r="P541" s="69">
        <f t="shared" si="442"/>
        <v>712.36199999999997</v>
      </c>
      <c r="Q541" s="69">
        <f t="shared" si="442"/>
        <v>759.85199999999998</v>
      </c>
      <c r="R541" s="69">
        <f t="shared" si="442"/>
        <v>807.34199999999998</v>
      </c>
      <c r="S541" s="69">
        <f t="shared" si="442"/>
        <v>854.83199999999999</v>
      </c>
      <c r="T541" s="69">
        <f t="shared" si="442"/>
        <v>902.322</v>
      </c>
      <c r="U541" s="69">
        <f t="shared" si="442"/>
        <v>949.81200000000001</v>
      </c>
      <c r="V541" s="69">
        <f t="shared" si="442"/>
        <v>997.30200000000002</v>
      </c>
      <c r="W541" s="69">
        <f t="shared" si="442"/>
        <v>1044.7919999999999</v>
      </c>
      <c r="X541" s="69">
        <f t="shared" si="442"/>
        <v>1092.2819999999999</v>
      </c>
      <c r="Y541" s="69">
        <f t="shared" si="442"/>
        <v>1139.7719999999999</v>
      </c>
      <c r="Z541" s="69">
        <f t="shared" si="442"/>
        <v>1187.2619999999999</v>
      </c>
      <c r="AA541" s="69">
        <f t="shared" si="442"/>
        <v>1234.752</v>
      </c>
      <c r="AB541" s="69">
        <f t="shared" si="442"/>
        <v>1282.242</v>
      </c>
      <c r="AC541" s="69">
        <f t="shared" si="442"/>
        <v>1329.732</v>
      </c>
      <c r="AD541" s="9"/>
      <c r="AE541" s="9"/>
      <c r="AF541" s="9"/>
      <c r="AG541" s="9"/>
      <c r="AH541" s="9"/>
    </row>
    <row r="542" spans="1:70" s="3" customFormat="1" ht="15.95" customHeight="1" outlineLevel="2" x14ac:dyDescent="0.3">
      <c r="A542" s="290">
        <v>5</v>
      </c>
      <c r="B542" s="288" t="s">
        <v>79</v>
      </c>
      <c r="C542" s="112" t="s">
        <v>87</v>
      </c>
      <c r="D542" s="32" t="s">
        <v>81</v>
      </c>
      <c r="E542" s="33" t="s">
        <v>11</v>
      </c>
      <c r="F542" s="288" t="s">
        <v>11</v>
      </c>
      <c r="G542" s="288" t="s">
        <v>82</v>
      </c>
      <c r="H542" s="119">
        <v>0.26500000000000001</v>
      </c>
      <c r="I542" s="55">
        <v>1</v>
      </c>
      <c r="J542" s="69">
        <v>34</v>
      </c>
      <c r="K542" s="238">
        <f t="shared" si="441"/>
        <v>9.01</v>
      </c>
      <c r="L542" s="69">
        <f>(K542+0.9)</f>
        <v>9.91</v>
      </c>
      <c r="M542" s="69">
        <f t="shared" ref="M542:AE542" si="443">(L542+0.9)</f>
        <v>10.81</v>
      </c>
      <c r="N542" s="69">
        <f t="shared" si="443"/>
        <v>11.71</v>
      </c>
      <c r="O542" s="69">
        <f t="shared" si="443"/>
        <v>12.610000000000001</v>
      </c>
      <c r="P542" s="69">
        <f t="shared" si="443"/>
        <v>13.510000000000002</v>
      </c>
      <c r="Q542" s="69">
        <f t="shared" si="443"/>
        <v>14.410000000000002</v>
      </c>
      <c r="R542" s="69">
        <f t="shared" si="443"/>
        <v>15.310000000000002</v>
      </c>
      <c r="S542" s="69">
        <f t="shared" si="443"/>
        <v>16.21</v>
      </c>
      <c r="T542" s="69">
        <f t="shared" si="443"/>
        <v>17.11</v>
      </c>
      <c r="U542" s="69">
        <f t="shared" si="443"/>
        <v>18.009999999999998</v>
      </c>
      <c r="V542" s="69">
        <f t="shared" si="443"/>
        <v>18.909999999999997</v>
      </c>
      <c r="W542" s="69">
        <f t="shared" si="443"/>
        <v>19.809999999999995</v>
      </c>
      <c r="X542" s="69">
        <f t="shared" si="443"/>
        <v>20.709999999999994</v>
      </c>
      <c r="Y542" s="69">
        <f t="shared" si="443"/>
        <v>21.609999999999992</v>
      </c>
      <c r="Z542" s="69">
        <f t="shared" si="443"/>
        <v>22.509999999999991</v>
      </c>
      <c r="AA542" s="69">
        <f t="shared" si="443"/>
        <v>23.409999999999989</v>
      </c>
      <c r="AB542" s="69">
        <f t="shared" si="443"/>
        <v>24.309999999999988</v>
      </c>
      <c r="AC542" s="69">
        <f t="shared" si="443"/>
        <v>25.209999999999987</v>
      </c>
      <c r="AD542" s="69">
        <f t="shared" si="443"/>
        <v>26.109999999999985</v>
      </c>
      <c r="AE542" s="69">
        <f t="shared" si="443"/>
        <v>27.009999999999984</v>
      </c>
      <c r="AF542" s="9"/>
      <c r="AG542" s="9"/>
      <c r="AH542" s="9"/>
    </row>
    <row r="543" spans="1:70" s="3" customFormat="1" ht="15.95" customHeight="1" outlineLevel="2" x14ac:dyDescent="0.3">
      <c r="A543" s="290">
        <v>6</v>
      </c>
      <c r="B543" s="288" t="s">
        <v>79</v>
      </c>
      <c r="C543" s="112" t="s">
        <v>88</v>
      </c>
      <c r="D543" s="32" t="s">
        <v>81</v>
      </c>
      <c r="E543" s="33" t="s">
        <v>11</v>
      </c>
      <c r="F543" s="288" t="s">
        <v>11</v>
      </c>
      <c r="G543" s="288" t="s">
        <v>82</v>
      </c>
      <c r="H543" s="119">
        <v>1.089</v>
      </c>
      <c r="I543" s="62">
        <v>1.2</v>
      </c>
      <c r="J543" s="69">
        <v>34</v>
      </c>
      <c r="K543" s="238">
        <f t="shared" si="441"/>
        <v>44.431199999999997</v>
      </c>
      <c r="L543" s="69">
        <f>(K543+4.44)</f>
        <v>48.871199999999995</v>
      </c>
      <c r="M543" s="69">
        <f t="shared" ref="M543:AC543" si="444">(L543+4.44)</f>
        <v>53.311199999999992</v>
      </c>
      <c r="N543" s="69">
        <f t="shared" si="444"/>
        <v>57.75119999999999</v>
      </c>
      <c r="O543" s="69">
        <f t="shared" si="444"/>
        <v>62.191199999999988</v>
      </c>
      <c r="P543" s="69">
        <f t="shared" si="444"/>
        <v>66.631199999999993</v>
      </c>
      <c r="Q543" s="69">
        <f t="shared" si="444"/>
        <v>71.07119999999999</v>
      </c>
      <c r="R543" s="69">
        <f t="shared" si="444"/>
        <v>75.511199999999988</v>
      </c>
      <c r="S543" s="69">
        <f t="shared" si="444"/>
        <v>79.951199999999986</v>
      </c>
      <c r="T543" s="69">
        <f t="shared" si="444"/>
        <v>84.391199999999984</v>
      </c>
      <c r="U543" s="69">
        <f t="shared" si="444"/>
        <v>88.831199999999981</v>
      </c>
      <c r="V543" s="69">
        <f t="shared" si="444"/>
        <v>93.271199999999979</v>
      </c>
      <c r="W543" s="69">
        <f t="shared" si="444"/>
        <v>97.711199999999977</v>
      </c>
      <c r="X543" s="69">
        <f t="shared" si="444"/>
        <v>102.15119999999997</v>
      </c>
      <c r="Y543" s="69">
        <f t="shared" si="444"/>
        <v>106.59119999999997</v>
      </c>
      <c r="Z543" s="69">
        <f t="shared" si="444"/>
        <v>111.03119999999997</v>
      </c>
      <c r="AA543" s="69">
        <f t="shared" si="444"/>
        <v>115.47119999999997</v>
      </c>
      <c r="AB543" s="69">
        <f t="shared" si="444"/>
        <v>119.91119999999997</v>
      </c>
      <c r="AC543" s="69">
        <f t="shared" si="444"/>
        <v>124.35119999999996</v>
      </c>
      <c r="AD543" s="9"/>
      <c r="AE543" s="9"/>
      <c r="AF543" s="9"/>
      <c r="AG543" s="9"/>
      <c r="AH543" s="9"/>
    </row>
    <row r="544" spans="1:70" s="21" customFormat="1" ht="15.95" customHeight="1" outlineLevel="2" x14ac:dyDescent="0.3">
      <c r="A544" s="87">
        <v>7</v>
      </c>
      <c r="B544" s="76" t="s">
        <v>79</v>
      </c>
      <c r="C544" s="150" t="s">
        <v>754</v>
      </c>
      <c r="D544" s="79" t="s">
        <v>796</v>
      </c>
      <c r="E544" s="79"/>
      <c r="F544" s="76" t="s">
        <v>11</v>
      </c>
      <c r="G544" s="76" t="s">
        <v>82</v>
      </c>
      <c r="H544" s="148">
        <v>1.784</v>
      </c>
      <c r="I544" s="82">
        <v>1.2</v>
      </c>
      <c r="J544" s="75">
        <v>34</v>
      </c>
      <c r="K544" s="306">
        <f t="shared" si="441"/>
        <v>72.787199999999999</v>
      </c>
      <c r="L544" s="75">
        <f>(K544+7.28)</f>
        <v>80.0672</v>
      </c>
      <c r="M544" s="75">
        <f t="shared" ref="M544:AC544" si="445">(L544+7.28)</f>
        <v>87.347200000000001</v>
      </c>
      <c r="N544" s="75">
        <f t="shared" si="445"/>
        <v>94.627200000000002</v>
      </c>
      <c r="O544" s="75">
        <f t="shared" si="445"/>
        <v>101.9072</v>
      </c>
      <c r="P544" s="75">
        <f t="shared" si="445"/>
        <v>109.1872</v>
      </c>
      <c r="Q544" s="75">
        <f t="shared" si="445"/>
        <v>116.46720000000001</v>
      </c>
      <c r="R544" s="75">
        <f t="shared" si="445"/>
        <v>123.74720000000001</v>
      </c>
      <c r="S544" s="75">
        <f t="shared" si="445"/>
        <v>131.02719999999999</v>
      </c>
      <c r="T544" s="75">
        <f t="shared" si="445"/>
        <v>138.30719999999999</v>
      </c>
      <c r="U544" s="75">
        <f t="shared" si="445"/>
        <v>145.5872</v>
      </c>
      <c r="V544" s="75">
        <f t="shared" si="445"/>
        <v>152.8672</v>
      </c>
      <c r="W544" s="75">
        <f t="shared" si="445"/>
        <v>160.1472</v>
      </c>
      <c r="X544" s="75">
        <f t="shared" si="445"/>
        <v>167.4272</v>
      </c>
      <c r="Y544" s="75">
        <f t="shared" si="445"/>
        <v>174.7072</v>
      </c>
      <c r="Z544" s="75">
        <f t="shared" si="445"/>
        <v>181.9872</v>
      </c>
      <c r="AA544" s="75">
        <f t="shared" si="445"/>
        <v>189.2672</v>
      </c>
      <c r="AB544" s="75">
        <f t="shared" si="445"/>
        <v>196.5472</v>
      </c>
      <c r="AC544" s="75">
        <f t="shared" si="445"/>
        <v>203.8272</v>
      </c>
      <c r="AD544" s="308"/>
      <c r="AE544" s="308"/>
      <c r="AF544" s="308"/>
      <c r="AG544" s="308"/>
      <c r="AH544" s="308"/>
    </row>
    <row r="545" spans="1:111" s="21" customFormat="1" ht="15.95" customHeight="1" outlineLevel="2" x14ac:dyDescent="0.3">
      <c r="A545" s="87">
        <v>8</v>
      </c>
      <c r="B545" s="76" t="s">
        <v>79</v>
      </c>
      <c r="C545" s="150" t="s">
        <v>755</v>
      </c>
      <c r="D545" s="79" t="s">
        <v>22</v>
      </c>
      <c r="E545" s="79"/>
      <c r="F545" s="76" t="s">
        <v>11</v>
      </c>
      <c r="G545" s="76" t="s">
        <v>82</v>
      </c>
      <c r="H545" s="148">
        <v>4.601</v>
      </c>
      <c r="I545" s="82">
        <v>1.2</v>
      </c>
      <c r="J545" s="75">
        <v>34</v>
      </c>
      <c r="K545" s="306">
        <f t="shared" si="441"/>
        <v>187.72079999999997</v>
      </c>
      <c r="L545" s="75">
        <f>(K545+18.77)</f>
        <v>206.49079999999998</v>
      </c>
      <c r="M545" s="75">
        <f t="shared" ref="M545:AC545" si="446">(L545+18.77)</f>
        <v>225.26079999999999</v>
      </c>
      <c r="N545" s="75">
        <f t="shared" si="446"/>
        <v>244.0308</v>
      </c>
      <c r="O545" s="75">
        <f t="shared" si="446"/>
        <v>262.80079999999998</v>
      </c>
      <c r="P545" s="75">
        <f t="shared" si="446"/>
        <v>281.57079999999996</v>
      </c>
      <c r="Q545" s="75">
        <f t="shared" si="446"/>
        <v>300.34079999999994</v>
      </c>
      <c r="R545" s="75">
        <f t="shared" si="446"/>
        <v>319.11079999999993</v>
      </c>
      <c r="S545" s="75">
        <f t="shared" si="446"/>
        <v>337.88079999999991</v>
      </c>
      <c r="T545" s="75">
        <f t="shared" si="446"/>
        <v>356.65079999999989</v>
      </c>
      <c r="U545" s="75">
        <f t="shared" si="446"/>
        <v>375.42079999999987</v>
      </c>
      <c r="V545" s="75">
        <f t="shared" si="446"/>
        <v>394.19079999999985</v>
      </c>
      <c r="W545" s="75">
        <f t="shared" si="446"/>
        <v>412.96079999999984</v>
      </c>
      <c r="X545" s="75">
        <f t="shared" si="446"/>
        <v>431.73079999999982</v>
      </c>
      <c r="Y545" s="75">
        <f t="shared" si="446"/>
        <v>450.5007999999998</v>
      </c>
      <c r="Z545" s="75">
        <f t="shared" si="446"/>
        <v>469.27079999999978</v>
      </c>
      <c r="AA545" s="75">
        <f t="shared" si="446"/>
        <v>488.04079999999976</v>
      </c>
      <c r="AB545" s="75">
        <f t="shared" si="446"/>
        <v>506.81079999999974</v>
      </c>
      <c r="AC545" s="75">
        <f t="shared" si="446"/>
        <v>525.58079999999973</v>
      </c>
      <c r="AD545" s="308"/>
      <c r="AE545" s="308"/>
      <c r="AF545" s="308"/>
      <c r="AG545" s="308"/>
      <c r="AH545" s="308"/>
    </row>
    <row r="546" spans="1:111" s="21" customFormat="1" ht="15.95" customHeight="1" outlineLevel="2" x14ac:dyDescent="0.3">
      <c r="A546" s="87">
        <v>9</v>
      </c>
      <c r="B546" s="76" t="s">
        <v>79</v>
      </c>
      <c r="C546" s="150" t="s">
        <v>756</v>
      </c>
      <c r="D546" s="79" t="s">
        <v>22</v>
      </c>
      <c r="E546" s="79"/>
      <c r="F546" s="76" t="s">
        <v>43</v>
      </c>
      <c r="G546" s="76" t="s">
        <v>82</v>
      </c>
      <c r="H546" s="148">
        <v>3.6019999999999999</v>
      </c>
      <c r="I546" s="90">
        <v>0.7</v>
      </c>
      <c r="J546" s="75">
        <v>34</v>
      </c>
      <c r="K546" s="306">
        <f t="shared" si="441"/>
        <v>85.727599999999995</v>
      </c>
      <c r="L546" s="75">
        <f>(K546+8.57)</f>
        <v>94.297599999999989</v>
      </c>
      <c r="M546" s="75">
        <f t="shared" ref="M546:AQ546" si="447">(L546+8.57)</f>
        <v>102.86759999999998</v>
      </c>
      <c r="N546" s="75">
        <f t="shared" si="447"/>
        <v>111.43759999999997</v>
      </c>
      <c r="O546" s="75">
        <f t="shared" si="447"/>
        <v>120.00759999999997</v>
      </c>
      <c r="P546" s="75">
        <f t="shared" si="447"/>
        <v>128.57759999999996</v>
      </c>
      <c r="Q546" s="75">
        <f t="shared" si="447"/>
        <v>137.14759999999995</v>
      </c>
      <c r="R546" s="75">
        <f t="shared" si="447"/>
        <v>145.71759999999995</v>
      </c>
      <c r="S546" s="75">
        <f t="shared" si="447"/>
        <v>154.28759999999994</v>
      </c>
      <c r="T546" s="75">
        <f t="shared" si="447"/>
        <v>162.85759999999993</v>
      </c>
      <c r="U546" s="75">
        <f t="shared" si="447"/>
        <v>171.42759999999993</v>
      </c>
      <c r="V546" s="75">
        <f t="shared" si="447"/>
        <v>179.99759999999992</v>
      </c>
      <c r="W546" s="75">
        <f t="shared" si="447"/>
        <v>188.56759999999991</v>
      </c>
      <c r="X546" s="75">
        <f t="shared" si="447"/>
        <v>197.13759999999991</v>
      </c>
      <c r="Y546" s="75">
        <f t="shared" si="447"/>
        <v>205.7075999999999</v>
      </c>
      <c r="Z546" s="75">
        <f t="shared" si="447"/>
        <v>214.27759999999989</v>
      </c>
      <c r="AA546" s="75">
        <f t="shared" si="447"/>
        <v>222.84759999999989</v>
      </c>
      <c r="AB546" s="75">
        <f t="shared" si="447"/>
        <v>231.41759999999988</v>
      </c>
      <c r="AC546" s="75">
        <f t="shared" si="447"/>
        <v>239.98759999999987</v>
      </c>
      <c r="AD546" s="75">
        <f t="shared" si="447"/>
        <v>248.55759999999987</v>
      </c>
      <c r="AE546" s="75">
        <f t="shared" si="447"/>
        <v>257.12759999999986</v>
      </c>
      <c r="AF546" s="75">
        <f t="shared" si="447"/>
        <v>265.69759999999985</v>
      </c>
      <c r="AG546" s="75">
        <f t="shared" si="447"/>
        <v>274.26759999999985</v>
      </c>
      <c r="AH546" s="75">
        <f t="shared" si="447"/>
        <v>282.83759999999984</v>
      </c>
      <c r="AI546" s="75">
        <f t="shared" si="447"/>
        <v>291.40759999999983</v>
      </c>
      <c r="AJ546" s="75">
        <f t="shared" si="447"/>
        <v>299.97759999999982</v>
      </c>
      <c r="AK546" s="75">
        <f t="shared" si="447"/>
        <v>308.54759999999982</v>
      </c>
      <c r="AL546" s="75">
        <f t="shared" si="447"/>
        <v>317.11759999999981</v>
      </c>
      <c r="AM546" s="75">
        <f t="shared" si="447"/>
        <v>325.6875999999998</v>
      </c>
      <c r="AN546" s="75">
        <f t="shared" si="447"/>
        <v>334.2575999999998</v>
      </c>
      <c r="AO546" s="75">
        <f t="shared" si="447"/>
        <v>342.82759999999979</v>
      </c>
      <c r="AP546" s="75">
        <f t="shared" si="447"/>
        <v>351.39759999999978</v>
      </c>
      <c r="AQ546" s="75">
        <f t="shared" si="447"/>
        <v>359.96759999999978</v>
      </c>
      <c r="AR546" s="74"/>
      <c r="AS546" s="74"/>
      <c r="AT546" s="74"/>
      <c r="AU546" s="74"/>
      <c r="AV546" s="74"/>
      <c r="AW546" s="74"/>
      <c r="AX546" s="74"/>
      <c r="AY546" s="74"/>
      <c r="AZ546" s="74"/>
      <c r="BA546" s="74"/>
      <c r="BB546" s="74"/>
      <c r="BC546" s="74"/>
      <c r="BD546" s="74"/>
      <c r="BE546" s="74"/>
      <c r="BF546" s="74"/>
      <c r="BG546" s="74"/>
      <c r="BH546" s="74"/>
      <c r="BI546" s="74"/>
      <c r="BJ546" s="74"/>
      <c r="BK546" s="74"/>
      <c r="BL546" s="74"/>
      <c r="BM546" s="74"/>
      <c r="BN546" s="74"/>
      <c r="BO546" s="74"/>
      <c r="BP546" s="74"/>
      <c r="BQ546" s="74"/>
      <c r="BR546" s="74"/>
      <c r="BS546" s="74"/>
      <c r="BT546" s="74"/>
      <c r="BU546" s="74"/>
      <c r="BV546" s="74"/>
      <c r="BW546" s="74"/>
      <c r="BX546" s="74"/>
      <c r="BY546" s="74"/>
      <c r="BZ546" s="74"/>
      <c r="CA546" s="74"/>
      <c r="CB546" s="74"/>
      <c r="CC546" s="74"/>
      <c r="CD546" s="74"/>
      <c r="CE546" s="74"/>
      <c r="CF546" s="74"/>
      <c r="CG546" s="74"/>
      <c r="CH546" s="74"/>
      <c r="CI546" s="74"/>
      <c r="CJ546" s="74"/>
      <c r="CK546" s="74"/>
      <c r="CL546" s="74"/>
      <c r="CM546" s="74"/>
      <c r="CN546" s="74"/>
      <c r="CO546" s="74"/>
      <c r="CP546" s="74"/>
      <c r="CQ546" s="74"/>
      <c r="CR546" s="74"/>
      <c r="CS546" s="74"/>
      <c r="CT546" s="74"/>
      <c r="CU546" s="74"/>
      <c r="CV546" s="74"/>
      <c r="CW546" s="74"/>
      <c r="CX546" s="74"/>
      <c r="CY546" s="74"/>
      <c r="CZ546" s="74"/>
      <c r="DA546" s="74"/>
      <c r="DB546" s="74"/>
      <c r="DC546" s="74"/>
      <c r="DD546" s="74"/>
      <c r="DE546" s="74"/>
      <c r="DF546" s="74"/>
      <c r="DG546" s="74"/>
    </row>
    <row r="547" spans="1:111" s="21" customFormat="1" ht="15.95" customHeight="1" outlineLevel="2" x14ac:dyDescent="0.3">
      <c r="A547" s="87">
        <v>10</v>
      </c>
      <c r="B547" s="76" t="s">
        <v>79</v>
      </c>
      <c r="C547" s="150" t="s">
        <v>758</v>
      </c>
      <c r="D547" s="79" t="s">
        <v>757</v>
      </c>
      <c r="E547" s="79"/>
      <c r="F547" s="76" t="s">
        <v>21</v>
      </c>
      <c r="G547" s="95" t="s">
        <v>14</v>
      </c>
      <c r="H547" s="148">
        <v>60.481000000000002</v>
      </c>
      <c r="I547" s="90">
        <v>1.2</v>
      </c>
      <c r="J547" s="75">
        <v>34</v>
      </c>
      <c r="K547" s="306">
        <f t="shared" si="441"/>
        <v>2467.6248000000001</v>
      </c>
      <c r="L547" s="75">
        <f>(K547+246.76)</f>
        <v>2714.3847999999998</v>
      </c>
      <c r="M547" s="75">
        <f t="shared" ref="M547:AC547" si="448">(L547+246.76)</f>
        <v>2961.1448</v>
      </c>
      <c r="N547" s="75">
        <f t="shared" si="448"/>
        <v>3207.9048000000003</v>
      </c>
      <c r="O547" s="75">
        <f t="shared" si="448"/>
        <v>3454.6648000000005</v>
      </c>
      <c r="P547" s="75">
        <f t="shared" si="448"/>
        <v>3701.4248000000007</v>
      </c>
      <c r="Q547" s="75">
        <f t="shared" si="448"/>
        <v>3948.1848000000009</v>
      </c>
      <c r="R547" s="75">
        <f t="shared" si="448"/>
        <v>4194.9448000000011</v>
      </c>
      <c r="S547" s="75">
        <f t="shared" si="448"/>
        <v>4441.7048000000013</v>
      </c>
      <c r="T547" s="75">
        <f t="shared" si="448"/>
        <v>4688.4648000000016</v>
      </c>
      <c r="U547" s="75">
        <f t="shared" si="448"/>
        <v>4935.2248000000018</v>
      </c>
      <c r="V547" s="75">
        <f t="shared" si="448"/>
        <v>5181.984800000002</v>
      </c>
      <c r="W547" s="75">
        <f t="shared" si="448"/>
        <v>5428.7448000000022</v>
      </c>
      <c r="X547" s="75">
        <f t="shared" si="448"/>
        <v>5675.5048000000024</v>
      </c>
      <c r="Y547" s="75">
        <f t="shared" si="448"/>
        <v>5922.2648000000027</v>
      </c>
      <c r="Z547" s="75">
        <f t="shared" si="448"/>
        <v>6169.0248000000029</v>
      </c>
      <c r="AA547" s="75">
        <f t="shared" si="448"/>
        <v>6415.7848000000031</v>
      </c>
      <c r="AB547" s="75">
        <f t="shared" si="448"/>
        <v>6662.5448000000033</v>
      </c>
      <c r="AC547" s="75">
        <f t="shared" si="448"/>
        <v>6909.3048000000035</v>
      </c>
      <c r="AD547" s="308"/>
      <c r="AE547" s="308"/>
      <c r="AF547" s="308"/>
      <c r="AG547" s="308"/>
      <c r="AH547" s="308"/>
    </row>
    <row r="548" spans="1:111" s="96" customFormat="1" ht="15.95" customHeight="1" outlineLevel="1" x14ac:dyDescent="0.3">
      <c r="A548" s="290"/>
      <c r="B548" s="206" t="s">
        <v>802</v>
      </c>
      <c r="C548" s="46"/>
      <c r="D548" s="32"/>
      <c r="E548" s="32"/>
      <c r="F548" s="288"/>
      <c r="G548" s="43"/>
      <c r="H548" s="133">
        <f>SUBTOTAL(9,H538:H547)</f>
        <v>91.378</v>
      </c>
      <c r="I548" s="55"/>
      <c r="J548" s="68"/>
      <c r="K548" s="238"/>
      <c r="L548" s="68"/>
      <c r="M548" s="68"/>
      <c r="N548" s="1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</row>
    <row r="549" spans="1:111" s="3" customFormat="1" ht="15.95" customHeight="1" outlineLevel="1" x14ac:dyDescent="0.3">
      <c r="A549" s="290"/>
      <c r="B549" s="61"/>
      <c r="C549" s="112"/>
      <c r="D549" s="32"/>
      <c r="E549" s="33"/>
      <c r="F549" s="288"/>
      <c r="G549" s="288"/>
      <c r="H549" s="133"/>
      <c r="I549" s="55"/>
      <c r="J549" s="68"/>
      <c r="K549" s="238"/>
      <c r="L549" s="68"/>
      <c r="M549" s="68"/>
      <c r="N549" s="1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</row>
    <row r="550" spans="1:111" s="3" customFormat="1" ht="15.95" customHeight="1" outlineLevel="1" x14ac:dyDescent="0.3">
      <c r="A550" s="32"/>
      <c r="B550" s="288"/>
      <c r="C550" s="112"/>
      <c r="D550" s="32"/>
      <c r="E550" s="33"/>
      <c r="F550" s="288"/>
      <c r="G550" s="288"/>
      <c r="H550" s="119"/>
      <c r="I550" s="55"/>
      <c r="J550" s="68"/>
      <c r="K550" s="238"/>
      <c r="L550" s="68"/>
      <c r="M550" s="68"/>
      <c r="N550" s="1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</row>
    <row r="551" spans="1:111" ht="15.95" customHeight="1" outlineLevel="1" x14ac:dyDescent="0.3">
      <c r="A551" s="32"/>
      <c r="B551" s="288"/>
      <c r="C551" s="112"/>
      <c r="D551" s="32"/>
      <c r="E551" s="33"/>
      <c r="F551" s="288"/>
      <c r="G551" s="288"/>
      <c r="H551" s="119"/>
      <c r="I551" s="55"/>
      <c r="J551" s="68"/>
      <c r="K551" s="238"/>
    </row>
    <row r="552" spans="1:111" s="7" customFormat="1" ht="15.95" customHeight="1" outlineLevel="2" x14ac:dyDescent="0.3">
      <c r="A552" s="32">
        <v>1</v>
      </c>
      <c r="B552" s="288" t="s">
        <v>89</v>
      </c>
      <c r="C552" s="110" t="s">
        <v>227</v>
      </c>
      <c r="D552" s="32" t="s">
        <v>120</v>
      </c>
      <c r="E552" s="291" t="s">
        <v>61</v>
      </c>
      <c r="F552" s="287" t="s">
        <v>38</v>
      </c>
      <c r="G552" s="43" t="s">
        <v>30</v>
      </c>
      <c r="H552" s="123">
        <v>1.1160000000000001</v>
      </c>
      <c r="I552" s="55">
        <v>0.7</v>
      </c>
      <c r="J552" s="69">
        <v>35</v>
      </c>
      <c r="K552" s="238">
        <f t="shared" si="441"/>
        <v>27.341999999999999</v>
      </c>
      <c r="L552" s="69">
        <f>(K552+2.73)</f>
        <v>30.071999999999999</v>
      </c>
      <c r="M552" s="69">
        <f t="shared" ref="M552:AX552" si="449">(L552+2.73)</f>
        <v>32.802</v>
      </c>
      <c r="N552" s="69">
        <f t="shared" si="449"/>
        <v>35.531999999999996</v>
      </c>
      <c r="O552" s="69">
        <f t="shared" si="449"/>
        <v>38.261999999999993</v>
      </c>
      <c r="P552" s="69">
        <f t="shared" si="449"/>
        <v>40.99199999999999</v>
      </c>
      <c r="Q552" s="69">
        <f t="shared" si="449"/>
        <v>43.721999999999987</v>
      </c>
      <c r="R552" s="69">
        <f t="shared" si="449"/>
        <v>46.451999999999984</v>
      </c>
      <c r="S552" s="69">
        <f t="shared" si="449"/>
        <v>49.181999999999981</v>
      </c>
      <c r="T552" s="69">
        <f t="shared" si="449"/>
        <v>51.911999999999978</v>
      </c>
      <c r="U552" s="69">
        <f t="shared" si="449"/>
        <v>54.641999999999975</v>
      </c>
      <c r="V552" s="69">
        <f t="shared" si="449"/>
        <v>57.371999999999971</v>
      </c>
      <c r="W552" s="69">
        <f t="shared" si="449"/>
        <v>60.101999999999968</v>
      </c>
      <c r="X552" s="69">
        <f t="shared" si="449"/>
        <v>62.831999999999965</v>
      </c>
      <c r="Y552" s="69">
        <f t="shared" si="449"/>
        <v>65.561999999999969</v>
      </c>
      <c r="Z552" s="69">
        <f t="shared" si="449"/>
        <v>68.291999999999973</v>
      </c>
      <c r="AA552" s="69">
        <f t="shared" si="449"/>
        <v>71.021999999999977</v>
      </c>
      <c r="AB552" s="69">
        <f t="shared" si="449"/>
        <v>73.751999999999981</v>
      </c>
      <c r="AC552" s="69">
        <f t="shared" si="449"/>
        <v>76.481999999999985</v>
      </c>
      <c r="AD552" s="69">
        <f t="shared" si="449"/>
        <v>79.211999999999989</v>
      </c>
      <c r="AE552" s="69">
        <f t="shared" si="449"/>
        <v>81.941999999999993</v>
      </c>
      <c r="AF552" s="69">
        <f t="shared" si="449"/>
        <v>84.671999999999997</v>
      </c>
      <c r="AG552" s="69">
        <f t="shared" si="449"/>
        <v>87.402000000000001</v>
      </c>
      <c r="AH552" s="69">
        <f t="shared" si="449"/>
        <v>90.132000000000005</v>
      </c>
      <c r="AI552" s="69">
        <f t="shared" si="449"/>
        <v>92.862000000000009</v>
      </c>
      <c r="AJ552" s="69">
        <f t="shared" si="449"/>
        <v>95.592000000000013</v>
      </c>
      <c r="AK552" s="69">
        <f t="shared" si="449"/>
        <v>98.322000000000017</v>
      </c>
      <c r="AL552" s="69">
        <f t="shared" si="449"/>
        <v>101.05200000000002</v>
      </c>
      <c r="AM552" s="69">
        <f t="shared" si="449"/>
        <v>103.78200000000002</v>
      </c>
      <c r="AN552" s="69">
        <f t="shared" si="449"/>
        <v>106.51200000000003</v>
      </c>
      <c r="AO552" s="69">
        <f t="shared" si="449"/>
        <v>109.24200000000003</v>
      </c>
      <c r="AP552" s="69">
        <f t="shared" si="449"/>
        <v>111.97200000000004</v>
      </c>
      <c r="AQ552" s="69">
        <f t="shared" si="449"/>
        <v>114.70200000000004</v>
      </c>
      <c r="AR552" s="69">
        <f t="shared" si="449"/>
        <v>117.43200000000004</v>
      </c>
      <c r="AS552" s="69">
        <f t="shared" si="449"/>
        <v>120.16200000000005</v>
      </c>
      <c r="AT552" s="69">
        <f t="shared" si="449"/>
        <v>122.89200000000005</v>
      </c>
      <c r="AU552" s="69">
        <f t="shared" si="449"/>
        <v>125.62200000000006</v>
      </c>
      <c r="AV552" s="69">
        <f t="shared" si="449"/>
        <v>128.35200000000006</v>
      </c>
      <c r="AW552" s="69">
        <f t="shared" si="449"/>
        <v>131.08200000000005</v>
      </c>
      <c r="AX552" s="69">
        <f t="shared" si="449"/>
        <v>133.81200000000004</v>
      </c>
      <c r="AY552" s="69"/>
      <c r="AZ552" s="69"/>
      <c r="BA552" s="69"/>
      <c r="BB552" s="69"/>
      <c r="BC552" s="69"/>
      <c r="BD552" s="69"/>
      <c r="BE552" s="69"/>
      <c r="BF552" s="69"/>
      <c r="BG552" s="69"/>
      <c r="BH552" s="69"/>
      <c r="BI552" s="3"/>
      <c r="BJ552" s="3"/>
      <c r="BK552" s="3"/>
      <c r="BL552" s="3"/>
      <c r="BM552" s="3"/>
      <c r="BN552" s="3"/>
      <c r="BO552" s="3"/>
      <c r="BP552" s="3"/>
      <c r="BQ552" s="3"/>
      <c r="BR552" s="3"/>
    </row>
    <row r="553" spans="1:111" ht="15.95" customHeight="1" outlineLevel="2" x14ac:dyDescent="0.3">
      <c r="A553" s="32">
        <v>2</v>
      </c>
      <c r="B553" s="288" t="s">
        <v>89</v>
      </c>
      <c r="C553" s="110" t="s">
        <v>229</v>
      </c>
      <c r="D553" s="32" t="s">
        <v>91</v>
      </c>
      <c r="E553" s="291" t="s">
        <v>61</v>
      </c>
      <c r="F553" s="287" t="s">
        <v>38</v>
      </c>
      <c r="G553" s="43" t="s">
        <v>30</v>
      </c>
      <c r="H553" s="119">
        <v>3.2869999999999999</v>
      </c>
      <c r="I553" s="55">
        <v>0.7</v>
      </c>
      <c r="J553" s="69">
        <v>35</v>
      </c>
      <c r="K553" s="238">
        <f t="shared" si="441"/>
        <v>80.531499999999994</v>
      </c>
      <c r="L553" s="69">
        <f>(K553+8.05)</f>
        <v>88.581499999999991</v>
      </c>
      <c r="M553" s="69">
        <f t="shared" ref="M553:AQ553" si="450">(L553+8.05)</f>
        <v>96.631499999999988</v>
      </c>
      <c r="N553" s="69">
        <f t="shared" si="450"/>
        <v>104.68149999999999</v>
      </c>
      <c r="O553" s="69">
        <f t="shared" si="450"/>
        <v>112.73149999999998</v>
      </c>
      <c r="P553" s="69">
        <f t="shared" si="450"/>
        <v>120.78149999999998</v>
      </c>
      <c r="Q553" s="69">
        <f t="shared" si="450"/>
        <v>128.83149999999998</v>
      </c>
      <c r="R553" s="69">
        <f t="shared" si="450"/>
        <v>136.88149999999999</v>
      </c>
      <c r="S553" s="69">
        <f t="shared" si="450"/>
        <v>144.9315</v>
      </c>
      <c r="T553" s="69">
        <f t="shared" si="450"/>
        <v>152.98150000000001</v>
      </c>
      <c r="U553" s="69">
        <f t="shared" si="450"/>
        <v>161.03150000000002</v>
      </c>
      <c r="V553" s="69">
        <f t="shared" si="450"/>
        <v>169.08150000000003</v>
      </c>
      <c r="W553" s="69">
        <f t="shared" si="450"/>
        <v>177.13150000000005</v>
      </c>
      <c r="X553" s="69">
        <f t="shared" si="450"/>
        <v>185.18150000000006</v>
      </c>
      <c r="Y553" s="69">
        <f t="shared" si="450"/>
        <v>193.23150000000007</v>
      </c>
      <c r="Z553" s="69">
        <f t="shared" si="450"/>
        <v>201.28150000000008</v>
      </c>
      <c r="AA553" s="69">
        <f t="shared" si="450"/>
        <v>209.33150000000009</v>
      </c>
      <c r="AB553" s="69">
        <f t="shared" si="450"/>
        <v>217.3815000000001</v>
      </c>
      <c r="AC553" s="69">
        <f t="shared" si="450"/>
        <v>225.43150000000011</v>
      </c>
      <c r="AD553" s="69">
        <f t="shared" si="450"/>
        <v>233.48150000000012</v>
      </c>
      <c r="AE553" s="69">
        <f t="shared" si="450"/>
        <v>241.53150000000014</v>
      </c>
      <c r="AF553" s="69">
        <f t="shared" si="450"/>
        <v>249.58150000000015</v>
      </c>
      <c r="AG553" s="69">
        <f t="shared" si="450"/>
        <v>257.63150000000013</v>
      </c>
      <c r="AH553" s="69">
        <f t="shared" si="450"/>
        <v>265.68150000000014</v>
      </c>
      <c r="AI553" s="69">
        <f t="shared" si="450"/>
        <v>273.73150000000015</v>
      </c>
      <c r="AJ553" s="69">
        <f t="shared" si="450"/>
        <v>281.78150000000016</v>
      </c>
      <c r="AK553" s="69">
        <f t="shared" si="450"/>
        <v>289.83150000000018</v>
      </c>
      <c r="AL553" s="69">
        <f t="shared" si="450"/>
        <v>297.88150000000019</v>
      </c>
      <c r="AM553" s="69">
        <f t="shared" si="450"/>
        <v>305.9315000000002</v>
      </c>
      <c r="AN553" s="69">
        <f t="shared" si="450"/>
        <v>313.98150000000021</v>
      </c>
      <c r="AO553" s="69">
        <f t="shared" si="450"/>
        <v>322.03150000000022</v>
      </c>
      <c r="AP553" s="69">
        <f t="shared" si="450"/>
        <v>330.08150000000023</v>
      </c>
      <c r="AQ553" s="69">
        <f t="shared" si="450"/>
        <v>338.13150000000024</v>
      </c>
      <c r="AR553" s="69"/>
      <c r="AS553" s="69"/>
      <c r="AT553" s="69"/>
      <c r="AU553" s="69"/>
      <c r="AV553" s="69"/>
      <c r="AW553" s="69"/>
      <c r="AX553" s="69"/>
      <c r="AY553" s="69"/>
      <c r="AZ553" s="69"/>
      <c r="BA553" s="69"/>
      <c r="BB553" s="69"/>
      <c r="BC553" s="69"/>
      <c r="BD553" s="69"/>
      <c r="BE553" s="69"/>
      <c r="BF553" s="69"/>
      <c r="BG553" s="69"/>
      <c r="BH553" s="69"/>
    </row>
    <row r="554" spans="1:111" ht="15.95" customHeight="1" outlineLevel="2" x14ac:dyDescent="0.3">
      <c r="A554" s="32">
        <v>3</v>
      </c>
      <c r="B554" s="43" t="s">
        <v>89</v>
      </c>
      <c r="C554" s="46" t="s">
        <v>391</v>
      </c>
      <c r="D554" s="32" t="s">
        <v>435</v>
      </c>
      <c r="E554" s="44" t="s">
        <v>38</v>
      </c>
      <c r="F554" s="287" t="s">
        <v>38</v>
      </c>
      <c r="G554" s="43" t="s">
        <v>30</v>
      </c>
      <c r="H554" s="46">
        <v>0.26200000000000001</v>
      </c>
      <c r="I554" s="55">
        <v>0.7</v>
      </c>
      <c r="J554" s="69">
        <v>35</v>
      </c>
      <c r="K554" s="238">
        <f t="shared" si="441"/>
        <v>6.4190000000000005</v>
      </c>
      <c r="L554" s="69">
        <f>(K554+0.64)</f>
        <v>7.0590000000000002</v>
      </c>
      <c r="M554" s="69">
        <f t="shared" ref="M554:AW554" si="451">(L554+0.64)</f>
        <v>7.6989999999999998</v>
      </c>
      <c r="N554" s="69">
        <f t="shared" si="451"/>
        <v>8.3390000000000004</v>
      </c>
      <c r="O554" s="69">
        <f t="shared" si="451"/>
        <v>8.979000000000001</v>
      </c>
      <c r="P554" s="69">
        <f t="shared" si="451"/>
        <v>9.6190000000000015</v>
      </c>
      <c r="Q554" s="69">
        <f t="shared" si="451"/>
        <v>10.259000000000002</v>
      </c>
      <c r="R554" s="69">
        <f t="shared" si="451"/>
        <v>10.899000000000003</v>
      </c>
      <c r="S554" s="69">
        <f t="shared" si="451"/>
        <v>11.539000000000003</v>
      </c>
      <c r="T554" s="69">
        <f t="shared" si="451"/>
        <v>12.179000000000004</v>
      </c>
      <c r="U554" s="69">
        <f t="shared" si="451"/>
        <v>12.819000000000004</v>
      </c>
      <c r="V554" s="69">
        <f t="shared" si="451"/>
        <v>13.459000000000005</v>
      </c>
      <c r="W554" s="69">
        <f t="shared" si="451"/>
        <v>14.099000000000006</v>
      </c>
      <c r="X554" s="69">
        <f t="shared" si="451"/>
        <v>14.739000000000006</v>
      </c>
      <c r="Y554" s="69">
        <f t="shared" si="451"/>
        <v>15.379000000000007</v>
      </c>
      <c r="Z554" s="69">
        <f t="shared" si="451"/>
        <v>16.019000000000005</v>
      </c>
      <c r="AA554" s="69">
        <f t="shared" si="451"/>
        <v>16.659000000000006</v>
      </c>
      <c r="AB554" s="69">
        <f t="shared" si="451"/>
        <v>17.299000000000007</v>
      </c>
      <c r="AC554" s="69">
        <f t="shared" si="451"/>
        <v>17.939000000000007</v>
      </c>
      <c r="AD554" s="69">
        <f t="shared" si="451"/>
        <v>18.579000000000008</v>
      </c>
      <c r="AE554" s="69">
        <f t="shared" si="451"/>
        <v>19.219000000000008</v>
      </c>
      <c r="AF554" s="69">
        <f t="shared" si="451"/>
        <v>19.859000000000009</v>
      </c>
      <c r="AG554" s="69">
        <f t="shared" si="451"/>
        <v>20.499000000000009</v>
      </c>
      <c r="AH554" s="69">
        <f t="shared" si="451"/>
        <v>21.13900000000001</v>
      </c>
      <c r="AI554" s="69">
        <f t="shared" si="451"/>
        <v>21.779000000000011</v>
      </c>
      <c r="AJ554" s="69">
        <f t="shared" si="451"/>
        <v>22.419000000000011</v>
      </c>
      <c r="AK554" s="69">
        <f t="shared" si="451"/>
        <v>23.059000000000012</v>
      </c>
      <c r="AL554" s="69">
        <f t="shared" si="451"/>
        <v>23.699000000000012</v>
      </c>
      <c r="AM554" s="69">
        <f t="shared" si="451"/>
        <v>24.339000000000013</v>
      </c>
      <c r="AN554" s="69">
        <f t="shared" si="451"/>
        <v>24.979000000000013</v>
      </c>
      <c r="AO554" s="69">
        <f t="shared" si="451"/>
        <v>25.619000000000014</v>
      </c>
      <c r="AP554" s="69">
        <f t="shared" si="451"/>
        <v>26.259000000000015</v>
      </c>
      <c r="AQ554" s="69">
        <f t="shared" si="451"/>
        <v>26.899000000000015</v>
      </c>
      <c r="AR554" s="69">
        <f t="shared" si="451"/>
        <v>27.539000000000016</v>
      </c>
      <c r="AS554" s="69">
        <f t="shared" si="451"/>
        <v>28.179000000000016</v>
      </c>
      <c r="AT554" s="69">
        <f t="shared" si="451"/>
        <v>28.819000000000017</v>
      </c>
      <c r="AU554" s="69">
        <f t="shared" si="451"/>
        <v>29.459000000000017</v>
      </c>
      <c r="AV554" s="69">
        <f t="shared" si="451"/>
        <v>30.099000000000018</v>
      </c>
      <c r="AW554" s="69">
        <f t="shared" si="451"/>
        <v>30.739000000000019</v>
      </c>
      <c r="AX554" s="69"/>
      <c r="AY554" s="69"/>
      <c r="AZ554" s="69"/>
      <c r="BA554" s="69"/>
      <c r="BB554" s="69"/>
      <c r="BC554" s="69"/>
      <c r="BD554" s="69"/>
      <c r="BE554" s="69"/>
      <c r="BF554" s="69"/>
      <c r="BG554" s="69"/>
      <c r="BH554" s="69"/>
    </row>
    <row r="555" spans="1:111" ht="15.95" customHeight="1" outlineLevel="2" x14ac:dyDescent="0.3">
      <c r="A555" s="32">
        <v>4</v>
      </c>
      <c r="B555" s="43" t="s">
        <v>89</v>
      </c>
      <c r="C555" s="46" t="s">
        <v>392</v>
      </c>
      <c r="D555" s="32" t="s">
        <v>435</v>
      </c>
      <c r="E555" s="44" t="s">
        <v>38</v>
      </c>
      <c r="F555" s="287" t="s">
        <v>38</v>
      </c>
      <c r="G555" s="43" t="s">
        <v>30</v>
      </c>
      <c r="H555" s="46">
        <v>0.107</v>
      </c>
      <c r="I555" s="55">
        <v>0.7</v>
      </c>
      <c r="J555" s="69">
        <v>35</v>
      </c>
      <c r="K555" s="238">
        <f t="shared" si="441"/>
        <v>2.6214999999999997</v>
      </c>
      <c r="L555" s="69">
        <f>(K555+0.26)</f>
        <v>2.8815</v>
      </c>
      <c r="M555" s="69">
        <f t="shared" ref="M555:AV555" si="452">(L555+0.26)</f>
        <v>3.1414999999999997</v>
      </c>
      <c r="N555" s="69">
        <f t="shared" si="452"/>
        <v>3.4014999999999995</v>
      </c>
      <c r="O555" s="69">
        <f t="shared" si="452"/>
        <v>3.6614999999999993</v>
      </c>
      <c r="P555" s="69">
        <f t="shared" si="452"/>
        <v>3.9214999999999991</v>
      </c>
      <c r="Q555" s="69">
        <f t="shared" si="452"/>
        <v>4.1814999999999989</v>
      </c>
      <c r="R555" s="69">
        <f t="shared" si="452"/>
        <v>4.4414999999999987</v>
      </c>
      <c r="S555" s="69">
        <f t="shared" si="452"/>
        <v>4.7014999999999985</v>
      </c>
      <c r="T555" s="69">
        <f t="shared" si="452"/>
        <v>4.9614999999999982</v>
      </c>
      <c r="U555" s="69">
        <f t="shared" si="452"/>
        <v>5.221499999999998</v>
      </c>
      <c r="V555" s="69">
        <f t="shared" si="452"/>
        <v>5.4814999999999978</v>
      </c>
      <c r="W555" s="69">
        <f t="shared" si="452"/>
        <v>5.7414999999999976</v>
      </c>
      <c r="X555" s="69">
        <f t="shared" si="452"/>
        <v>6.0014999999999974</v>
      </c>
      <c r="Y555" s="69">
        <f t="shared" si="452"/>
        <v>6.2614999999999972</v>
      </c>
      <c r="Z555" s="69">
        <f t="shared" si="452"/>
        <v>6.521499999999997</v>
      </c>
      <c r="AA555" s="69">
        <f t="shared" si="452"/>
        <v>6.7814999999999968</v>
      </c>
      <c r="AB555" s="69">
        <f t="shared" si="452"/>
        <v>7.0414999999999965</v>
      </c>
      <c r="AC555" s="69">
        <f t="shared" si="452"/>
        <v>7.3014999999999963</v>
      </c>
      <c r="AD555" s="69">
        <f t="shared" si="452"/>
        <v>7.5614999999999961</v>
      </c>
      <c r="AE555" s="69">
        <f t="shared" si="452"/>
        <v>7.8214999999999959</v>
      </c>
      <c r="AF555" s="69">
        <f t="shared" si="452"/>
        <v>8.0814999999999966</v>
      </c>
      <c r="AG555" s="69">
        <f t="shared" si="452"/>
        <v>8.3414999999999964</v>
      </c>
      <c r="AH555" s="69">
        <f t="shared" si="452"/>
        <v>8.6014999999999961</v>
      </c>
      <c r="AI555" s="69">
        <f t="shared" si="452"/>
        <v>8.8614999999999959</v>
      </c>
      <c r="AJ555" s="69">
        <f t="shared" si="452"/>
        <v>9.1214999999999957</v>
      </c>
      <c r="AK555" s="69">
        <f t="shared" si="452"/>
        <v>9.3814999999999955</v>
      </c>
      <c r="AL555" s="69">
        <f t="shared" si="452"/>
        <v>9.6414999999999953</v>
      </c>
      <c r="AM555" s="69">
        <f t="shared" si="452"/>
        <v>9.9014999999999951</v>
      </c>
      <c r="AN555" s="69">
        <f t="shared" si="452"/>
        <v>10.161499999999995</v>
      </c>
      <c r="AO555" s="69">
        <f t="shared" si="452"/>
        <v>10.421499999999995</v>
      </c>
      <c r="AP555" s="69">
        <f t="shared" si="452"/>
        <v>10.681499999999994</v>
      </c>
      <c r="AQ555" s="69">
        <f t="shared" si="452"/>
        <v>10.941499999999994</v>
      </c>
      <c r="AR555" s="69">
        <f t="shared" si="452"/>
        <v>11.201499999999994</v>
      </c>
      <c r="AS555" s="69">
        <f t="shared" si="452"/>
        <v>11.461499999999994</v>
      </c>
      <c r="AT555" s="69">
        <f t="shared" si="452"/>
        <v>11.721499999999994</v>
      </c>
      <c r="AU555" s="69">
        <f t="shared" si="452"/>
        <v>11.981499999999993</v>
      </c>
      <c r="AV555" s="69">
        <f t="shared" si="452"/>
        <v>12.241499999999993</v>
      </c>
      <c r="AW555" s="69"/>
      <c r="AX555" s="69"/>
      <c r="AY555" s="69"/>
      <c r="AZ555" s="69"/>
      <c r="BA555" s="69"/>
      <c r="BB555" s="69"/>
      <c r="BC555" s="69"/>
      <c r="BD555" s="69"/>
      <c r="BE555" s="69"/>
      <c r="BF555" s="69"/>
      <c r="BG555" s="69"/>
      <c r="BH555" s="69"/>
    </row>
    <row r="556" spans="1:111" s="15" customFormat="1" ht="15.95" customHeight="1" outlineLevel="2" x14ac:dyDescent="0.3">
      <c r="A556" s="32">
        <v>5</v>
      </c>
      <c r="B556" s="288" t="s">
        <v>89</v>
      </c>
      <c r="C556" s="110" t="s">
        <v>228</v>
      </c>
      <c r="D556" s="32" t="s">
        <v>90</v>
      </c>
      <c r="E556" s="291" t="s">
        <v>61</v>
      </c>
      <c r="F556" s="287" t="s">
        <v>38</v>
      </c>
      <c r="G556" s="43" t="s">
        <v>30</v>
      </c>
      <c r="H556" s="119">
        <v>5.3339999999999996</v>
      </c>
      <c r="I556" s="55">
        <v>0.7</v>
      </c>
      <c r="J556" s="69">
        <v>35</v>
      </c>
      <c r="K556" s="238">
        <f t="shared" si="441"/>
        <v>130.68299999999999</v>
      </c>
      <c r="L556" s="69">
        <f>(K556+13.07)</f>
        <v>143.75299999999999</v>
      </c>
      <c r="M556" s="69">
        <f t="shared" ref="M556:AU556" si="453">(L556+13.07)</f>
        <v>156.82299999999998</v>
      </c>
      <c r="N556" s="69">
        <f t="shared" si="453"/>
        <v>169.89299999999997</v>
      </c>
      <c r="O556" s="69">
        <f t="shared" si="453"/>
        <v>182.96299999999997</v>
      </c>
      <c r="P556" s="69">
        <f t="shared" si="453"/>
        <v>196.03299999999996</v>
      </c>
      <c r="Q556" s="69">
        <f t="shared" si="453"/>
        <v>209.10299999999995</v>
      </c>
      <c r="R556" s="69">
        <f t="shared" si="453"/>
        <v>222.17299999999994</v>
      </c>
      <c r="S556" s="69">
        <f t="shared" si="453"/>
        <v>235.24299999999994</v>
      </c>
      <c r="T556" s="69">
        <f t="shared" si="453"/>
        <v>248.31299999999993</v>
      </c>
      <c r="U556" s="69">
        <f t="shared" si="453"/>
        <v>261.38299999999992</v>
      </c>
      <c r="V556" s="69">
        <f t="shared" si="453"/>
        <v>274.45299999999992</v>
      </c>
      <c r="W556" s="69">
        <f t="shared" si="453"/>
        <v>287.52299999999991</v>
      </c>
      <c r="X556" s="69">
        <f t="shared" si="453"/>
        <v>300.5929999999999</v>
      </c>
      <c r="Y556" s="69">
        <f t="shared" si="453"/>
        <v>313.6629999999999</v>
      </c>
      <c r="Z556" s="69">
        <f t="shared" si="453"/>
        <v>326.73299999999989</v>
      </c>
      <c r="AA556" s="69">
        <f t="shared" si="453"/>
        <v>339.80299999999988</v>
      </c>
      <c r="AB556" s="69">
        <f t="shared" si="453"/>
        <v>352.87299999999988</v>
      </c>
      <c r="AC556" s="69">
        <f t="shared" si="453"/>
        <v>365.94299999999987</v>
      </c>
      <c r="AD556" s="69">
        <f t="shared" si="453"/>
        <v>379.01299999999986</v>
      </c>
      <c r="AE556" s="69">
        <f t="shared" si="453"/>
        <v>392.08299999999986</v>
      </c>
      <c r="AF556" s="69">
        <f t="shared" si="453"/>
        <v>405.15299999999985</v>
      </c>
      <c r="AG556" s="69">
        <f t="shared" si="453"/>
        <v>418.22299999999984</v>
      </c>
      <c r="AH556" s="69">
        <f t="shared" si="453"/>
        <v>431.29299999999984</v>
      </c>
      <c r="AI556" s="69">
        <f t="shared" si="453"/>
        <v>444.36299999999983</v>
      </c>
      <c r="AJ556" s="69">
        <f t="shared" si="453"/>
        <v>457.43299999999982</v>
      </c>
      <c r="AK556" s="69">
        <f t="shared" si="453"/>
        <v>470.50299999999982</v>
      </c>
      <c r="AL556" s="69">
        <f t="shared" si="453"/>
        <v>483.57299999999981</v>
      </c>
      <c r="AM556" s="69">
        <f t="shared" si="453"/>
        <v>496.6429999999998</v>
      </c>
      <c r="AN556" s="69">
        <f t="shared" si="453"/>
        <v>509.71299999999979</v>
      </c>
      <c r="AO556" s="69">
        <f t="shared" si="453"/>
        <v>522.78299999999979</v>
      </c>
      <c r="AP556" s="69">
        <f t="shared" si="453"/>
        <v>535.85299999999984</v>
      </c>
      <c r="AQ556" s="69">
        <f t="shared" si="453"/>
        <v>548.92299999999989</v>
      </c>
      <c r="AR556" s="69">
        <f t="shared" si="453"/>
        <v>561.99299999999994</v>
      </c>
      <c r="AS556" s="69">
        <f t="shared" si="453"/>
        <v>575.06299999999999</v>
      </c>
      <c r="AT556" s="69">
        <f t="shared" si="453"/>
        <v>588.13300000000004</v>
      </c>
      <c r="AU556" s="69">
        <f t="shared" si="453"/>
        <v>601.20300000000009</v>
      </c>
      <c r="AV556" s="69"/>
      <c r="AW556" s="69"/>
      <c r="AX556" s="69"/>
      <c r="AY556" s="69"/>
      <c r="AZ556" s="69"/>
      <c r="BA556" s="69"/>
      <c r="BB556" s="69"/>
      <c r="BC556" s="69"/>
      <c r="BD556" s="69"/>
      <c r="BE556" s="69"/>
      <c r="BF556" s="69"/>
      <c r="BG556" s="69"/>
      <c r="BH556" s="69"/>
      <c r="BI556" s="3"/>
      <c r="BJ556" s="3"/>
      <c r="BK556" s="3"/>
      <c r="BL556" s="3"/>
      <c r="BM556" s="3"/>
      <c r="BN556" s="3"/>
      <c r="BO556" s="3"/>
      <c r="BP556" s="3"/>
      <c r="BQ556" s="3"/>
      <c r="BR556" s="3"/>
    </row>
    <row r="557" spans="1:111" s="15" customFormat="1" ht="15.95" customHeight="1" outlineLevel="1" x14ac:dyDescent="0.3">
      <c r="A557" s="32"/>
      <c r="B557" s="206" t="s">
        <v>802</v>
      </c>
      <c r="C557" s="110"/>
      <c r="D557" s="32"/>
      <c r="E557" s="291"/>
      <c r="F557" s="54"/>
      <c r="G557" s="45"/>
      <c r="H557" s="133">
        <f>SUBTOTAL(9,H552:H556)</f>
        <v>10.106000000000002</v>
      </c>
      <c r="I557" s="54"/>
      <c r="J557" s="68"/>
      <c r="K557" s="238"/>
      <c r="L557" s="68"/>
      <c r="M557" s="68"/>
      <c r="N557" s="1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</row>
    <row r="558" spans="1:111" s="15" customFormat="1" ht="15.95" customHeight="1" outlineLevel="1" x14ac:dyDescent="0.3">
      <c r="A558" s="32"/>
      <c r="B558" s="61"/>
      <c r="C558" s="110"/>
      <c r="D558" s="32"/>
      <c r="E558" s="291"/>
      <c r="F558" s="54"/>
      <c r="G558" s="45"/>
      <c r="H558" s="133"/>
      <c r="I558" s="54"/>
      <c r="J558" s="68"/>
      <c r="K558" s="238"/>
      <c r="L558" s="68"/>
      <c r="M558" s="68"/>
      <c r="N558" s="1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</row>
    <row r="559" spans="1:111" s="3" customFormat="1" ht="15.95" customHeight="1" outlineLevel="1" x14ac:dyDescent="0.3">
      <c r="A559" s="46"/>
      <c r="B559" s="43"/>
      <c r="C559" s="46"/>
      <c r="D559" s="32"/>
      <c r="E559" s="44"/>
      <c r="F559" s="62"/>
      <c r="G559" s="45"/>
      <c r="H559" s="46"/>
      <c r="I559" s="62"/>
      <c r="J559" s="68"/>
      <c r="K559" s="238"/>
      <c r="L559" s="68"/>
      <c r="M559" s="68"/>
      <c r="N559" s="1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</row>
    <row r="560" spans="1:111" s="3" customFormat="1" ht="15.95" customHeight="1" outlineLevel="1" x14ac:dyDescent="0.3">
      <c r="A560" s="32"/>
      <c r="B560" s="288"/>
      <c r="C560" s="29"/>
      <c r="D560" s="32"/>
      <c r="E560" s="291"/>
      <c r="F560" s="287"/>
      <c r="G560" s="288"/>
      <c r="H560" s="32"/>
      <c r="I560" s="54"/>
      <c r="J560" s="68"/>
      <c r="K560" s="238"/>
      <c r="L560" s="68"/>
      <c r="M560" s="68"/>
      <c r="N560" s="1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</row>
    <row r="561" spans="1:70" s="6" customFormat="1" ht="15.95" customHeight="1" outlineLevel="2" x14ac:dyDescent="0.3">
      <c r="A561" s="32">
        <v>1</v>
      </c>
      <c r="B561" s="288" t="s">
        <v>93</v>
      </c>
      <c r="C561" s="117" t="s">
        <v>95</v>
      </c>
      <c r="D561" s="32" t="s">
        <v>132</v>
      </c>
      <c r="E561" s="33" t="s">
        <v>43</v>
      </c>
      <c r="F561" s="288" t="s">
        <v>43</v>
      </c>
      <c r="G561" s="288" t="s">
        <v>107</v>
      </c>
      <c r="H561" s="32">
        <v>127.11799999999999</v>
      </c>
      <c r="I561" s="55">
        <v>1.2</v>
      </c>
      <c r="J561" s="69">
        <v>20</v>
      </c>
      <c r="K561" s="238">
        <f t="shared" si="441"/>
        <v>3050.8319999999999</v>
      </c>
      <c r="L561" s="71">
        <f>(K561+305.08)</f>
        <v>3355.9119999999998</v>
      </c>
      <c r="M561" s="71">
        <f t="shared" ref="M561:AM561" si="454">(L561+305.08)</f>
        <v>3660.9919999999997</v>
      </c>
      <c r="N561" s="71">
        <f t="shared" si="454"/>
        <v>3966.0719999999997</v>
      </c>
      <c r="O561" s="71">
        <f t="shared" si="454"/>
        <v>4271.152</v>
      </c>
      <c r="P561" s="71">
        <f t="shared" si="454"/>
        <v>4576.232</v>
      </c>
      <c r="Q561" s="71">
        <f t="shared" si="454"/>
        <v>4881.3119999999999</v>
      </c>
      <c r="R561" s="71">
        <f t="shared" si="454"/>
        <v>5186.3919999999998</v>
      </c>
      <c r="S561" s="71">
        <f t="shared" si="454"/>
        <v>5491.4719999999998</v>
      </c>
      <c r="T561" s="71">
        <f t="shared" si="454"/>
        <v>5796.5519999999997</v>
      </c>
      <c r="U561" s="71">
        <f t="shared" si="454"/>
        <v>6101.6319999999996</v>
      </c>
      <c r="V561" s="71">
        <f t="shared" si="454"/>
        <v>6406.7119999999995</v>
      </c>
      <c r="W561" s="71">
        <f t="shared" si="454"/>
        <v>6711.7919999999995</v>
      </c>
      <c r="X561" s="71">
        <f t="shared" si="454"/>
        <v>7016.8719999999994</v>
      </c>
      <c r="Y561" s="71">
        <f t="shared" si="454"/>
        <v>7321.9519999999993</v>
      </c>
      <c r="Z561" s="71">
        <f t="shared" si="454"/>
        <v>7627.0319999999992</v>
      </c>
      <c r="AA561" s="71">
        <f t="shared" si="454"/>
        <v>7932.1119999999992</v>
      </c>
      <c r="AB561" s="71">
        <f t="shared" si="454"/>
        <v>8237.1919999999991</v>
      </c>
      <c r="AC561" s="71">
        <f t="shared" si="454"/>
        <v>8542.271999999999</v>
      </c>
      <c r="AD561" s="71">
        <f t="shared" si="454"/>
        <v>8847.351999999999</v>
      </c>
      <c r="AE561" s="71">
        <f t="shared" si="454"/>
        <v>9152.4319999999989</v>
      </c>
      <c r="AF561" s="71">
        <f t="shared" si="454"/>
        <v>9457.5119999999988</v>
      </c>
      <c r="AG561" s="71">
        <f t="shared" si="454"/>
        <v>9762.5919999999987</v>
      </c>
      <c r="AH561" s="71">
        <f t="shared" si="454"/>
        <v>10067.671999999999</v>
      </c>
      <c r="AI561" s="71">
        <f t="shared" si="454"/>
        <v>10372.751999999999</v>
      </c>
      <c r="AJ561" s="71">
        <f t="shared" si="454"/>
        <v>10677.831999999999</v>
      </c>
      <c r="AK561" s="71">
        <f t="shared" si="454"/>
        <v>10982.911999999998</v>
      </c>
      <c r="AL561" s="71">
        <f t="shared" si="454"/>
        <v>11287.991999999998</v>
      </c>
      <c r="AM561" s="71">
        <f t="shared" si="454"/>
        <v>11593.071999999998</v>
      </c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  <c r="BC561" s="12"/>
      <c r="BD561" s="12"/>
      <c r="BE561" s="12"/>
      <c r="BF561" s="12"/>
      <c r="BG561" s="12"/>
      <c r="BH561" s="12"/>
      <c r="BI561" s="12"/>
      <c r="BJ561" s="12"/>
      <c r="BK561" s="12"/>
      <c r="BL561" s="12"/>
      <c r="BM561" s="12"/>
      <c r="BN561" s="12"/>
      <c r="BO561" s="12"/>
      <c r="BP561" s="12"/>
      <c r="BQ561" s="12"/>
      <c r="BR561" s="12"/>
    </row>
    <row r="562" spans="1:70" s="97" customFormat="1" ht="15.95" customHeight="1" outlineLevel="2" x14ac:dyDescent="0.3">
      <c r="A562" s="32">
        <v>2</v>
      </c>
      <c r="B562" s="156" t="s">
        <v>93</v>
      </c>
      <c r="C562" s="46" t="s">
        <v>524</v>
      </c>
      <c r="D562" s="157" t="s">
        <v>525</v>
      </c>
      <c r="E562" s="49" t="s">
        <v>43</v>
      </c>
      <c r="F562" s="288" t="s">
        <v>43</v>
      </c>
      <c r="G562" s="158" t="s">
        <v>30</v>
      </c>
      <c r="H562" s="32">
        <v>4.8540000000000001</v>
      </c>
      <c r="I562" s="55">
        <v>0.7</v>
      </c>
      <c r="J562" s="69">
        <v>20</v>
      </c>
      <c r="K562" s="238">
        <f t="shared" si="441"/>
        <v>67.955999999999989</v>
      </c>
      <c r="L562" s="71">
        <f>(K562+6.8)</f>
        <v>74.755999999999986</v>
      </c>
      <c r="M562" s="71">
        <f t="shared" ref="M562:BQ562" si="455">(L562+6.8)</f>
        <v>81.555999999999983</v>
      </c>
      <c r="N562" s="71">
        <f t="shared" si="455"/>
        <v>88.35599999999998</v>
      </c>
      <c r="O562" s="71">
        <f t="shared" si="455"/>
        <v>95.155999999999977</v>
      </c>
      <c r="P562" s="71">
        <f t="shared" si="455"/>
        <v>101.95599999999997</v>
      </c>
      <c r="Q562" s="71">
        <f t="shared" si="455"/>
        <v>108.75599999999997</v>
      </c>
      <c r="R562" s="71">
        <f t="shared" si="455"/>
        <v>115.55599999999997</v>
      </c>
      <c r="S562" s="71">
        <f t="shared" si="455"/>
        <v>122.35599999999997</v>
      </c>
      <c r="T562" s="71">
        <f t="shared" si="455"/>
        <v>129.15599999999998</v>
      </c>
      <c r="U562" s="71">
        <f t="shared" si="455"/>
        <v>135.95599999999999</v>
      </c>
      <c r="V562" s="71">
        <f t="shared" si="455"/>
        <v>142.756</v>
      </c>
      <c r="W562" s="71">
        <f t="shared" si="455"/>
        <v>149.55600000000001</v>
      </c>
      <c r="X562" s="71">
        <f t="shared" si="455"/>
        <v>156.35600000000002</v>
      </c>
      <c r="Y562" s="71">
        <f t="shared" si="455"/>
        <v>163.15600000000003</v>
      </c>
      <c r="Z562" s="71">
        <f t="shared" si="455"/>
        <v>169.95600000000005</v>
      </c>
      <c r="AA562" s="71">
        <f t="shared" si="455"/>
        <v>176.75600000000006</v>
      </c>
      <c r="AB562" s="71">
        <f t="shared" si="455"/>
        <v>183.55600000000007</v>
      </c>
      <c r="AC562" s="71">
        <f t="shared" si="455"/>
        <v>190.35600000000008</v>
      </c>
      <c r="AD562" s="71">
        <f t="shared" si="455"/>
        <v>197.15600000000009</v>
      </c>
      <c r="AE562" s="71">
        <f t="shared" si="455"/>
        <v>203.9560000000001</v>
      </c>
      <c r="AF562" s="71">
        <f t="shared" si="455"/>
        <v>210.75600000000011</v>
      </c>
      <c r="AG562" s="71">
        <f t="shared" si="455"/>
        <v>217.55600000000013</v>
      </c>
      <c r="AH562" s="71">
        <f t="shared" si="455"/>
        <v>224.35600000000014</v>
      </c>
      <c r="AI562" s="71">
        <f t="shared" si="455"/>
        <v>231.15600000000015</v>
      </c>
      <c r="AJ562" s="71">
        <f t="shared" si="455"/>
        <v>237.95600000000016</v>
      </c>
      <c r="AK562" s="71">
        <f t="shared" si="455"/>
        <v>244.75600000000017</v>
      </c>
      <c r="AL562" s="71">
        <f t="shared" si="455"/>
        <v>251.55600000000018</v>
      </c>
      <c r="AM562" s="71">
        <f t="shared" si="455"/>
        <v>258.35600000000017</v>
      </c>
      <c r="AN562" s="71">
        <f t="shared" si="455"/>
        <v>265.15600000000018</v>
      </c>
      <c r="AO562" s="71">
        <f t="shared" si="455"/>
        <v>271.95600000000019</v>
      </c>
      <c r="AP562" s="71">
        <f t="shared" si="455"/>
        <v>278.7560000000002</v>
      </c>
      <c r="AQ562" s="71">
        <f t="shared" si="455"/>
        <v>285.55600000000021</v>
      </c>
      <c r="AR562" s="71">
        <f t="shared" si="455"/>
        <v>292.35600000000022</v>
      </c>
      <c r="AS562" s="71">
        <f t="shared" si="455"/>
        <v>299.15600000000023</v>
      </c>
      <c r="AT562" s="71">
        <f t="shared" si="455"/>
        <v>305.95600000000024</v>
      </c>
      <c r="AU562" s="71">
        <f t="shared" si="455"/>
        <v>312.75600000000026</v>
      </c>
      <c r="AV562" s="71">
        <f t="shared" si="455"/>
        <v>319.55600000000027</v>
      </c>
      <c r="AW562" s="71">
        <f t="shared" si="455"/>
        <v>326.35600000000028</v>
      </c>
      <c r="AX562" s="71">
        <f t="shared" si="455"/>
        <v>333.15600000000029</v>
      </c>
      <c r="AY562" s="71">
        <f t="shared" si="455"/>
        <v>339.9560000000003</v>
      </c>
      <c r="AZ562" s="71">
        <f t="shared" si="455"/>
        <v>346.75600000000031</v>
      </c>
      <c r="BA562" s="71">
        <f t="shared" si="455"/>
        <v>353.55600000000032</v>
      </c>
      <c r="BB562" s="71">
        <f t="shared" si="455"/>
        <v>360.35600000000034</v>
      </c>
      <c r="BC562" s="71">
        <f t="shared" si="455"/>
        <v>367.15600000000035</v>
      </c>
      <c r="BD562" s="71">
        <f t="shared" si="455"/>
        <v>373.95600000000036</v>
      </c>
      <c r="BE562" s="71">
        <f t="shared" si="455"/>
        <v>380.75600000000037</v>
      </c>
      <c r="BF562" s="71">
        <f t="shared" si="455"/>
        <v>387.55600000000038</v>
      </c>
      <c r="BG562" s="71">
        <f t="shared" si="455"/>
        <v>394.35600000000039</v>
      </c>
      <c r="BH562" s="71">
        <f t="shared" si="455"/>
        <v>401.1560000000004</v>
      </c>
      <c r="BI562" s="71">
        <f t="shared" si="455"/>
        <v>407.95600000000042</v>
      </c>
      <c r="BJ562" s="71">
        <f t="shared" si="455"/>
        <v>414.75600000000043</v>
      </c>
      <c r="BK562" s="71">
        <f t="shared" si="455"/>
        <v>421.55600000000044</v>
      </c>
      <c r="BL562" s="71">
        <f t="shared" si="455"/>
        <v>428.35600000000045</v>
      </c>
      <c r="BM562" s="71">
        <f t="shared" si="455"/>
        <v>435.15600000000046</v>
      </c>
      <c r="BN562" s="71">
        <f t="shared" si="455"/>
        <v>441.95600000000047</v>
      </c>
      <c r="BO562" s="71">
        <f t="shared" si="455"/>
        <v>448.75600000000048</v>
      </c>
      <c r="BP562" s="71">
        <f t="shared" si="455"/>
        <v>455.55600000000049</v>
      </c>
      <c r="BQ562" s="71">
        <f t="shared" si="455"/>
        <v>462.35600000000051</v>
      </c>
    </row>
    <row r="563" spans="1:70" s="97" customFormat="1" ht="15.95" customHeight="1" outlineLevel="2" x14ac:dyDescent="0.3">
      <c r="A563" s="32">
        <v>3</v>
      </c>
      <c r="B563" s="173" t="s">
        <v>93</v>
      </c>
      <c r="C563" s="117" t="s">
        <v>96</v>
      </c>
      <c r="D563" s="159" t="s">
        <v>132</v>
      </c>
      <c r="E563" s="33" t="s">
        <v>43</v>
      </c>
      <c r="F563" s="288" t="s">
        <v>43</v>
      </c>
      <c r="G563" s="178" t="s">
        <v>107</v>
      </c>
      <c r="H563" s="32">
        <v>5.4349999999999996</v>
      </c>
      <c r="I563" s="55">
        <v>0.7</v>
      </c>
      <c r="J563" s="69">
        <v>20</v>
      </c>
      <c r="K563" s="238">
        <f t="shared" si="441"/>
        <v>76.089999999999989</v>
      </c>
      <c r="L563" s="71">
        <f>(K563+7.61)</f>
        <v>83.699999999999989</v>
      </c>
      <c r="M563" s="71">
        <f t="shared" ref="M563:BQ563" si="456">(L563+7.61)</f>
        <v>91.309999999999988</v>
      </c>
      <c r="N563" s="71">
        <f t="shared" si="456"/>
        <v>98.919999999999987</v>
      </c>
      <c r="O563" s="71">
        <f t="shared" si="456"/>
        <v>106.52999999999999</v>
      </c>
      <c r="P563" s="71">
        <f t="shared" si="456"/>
        <v>114.13999999999999</v>
      </c>
      <c r="Q563" s="71">
        <f t="shared" si="456"/>
        <v>121.74999999999999</v>
      </c>
      <c r="R563" s="71">
        <f t="shared" si="456"/>
        <v>129.35999999999999</v>
      </c>
      <c r="S563" s="71">
        <f t="shared" si="456"/>
        <v>136.97</v>
      </c>
      <c r="T563" s="71">
        <f t="shared" si="456"/>
        <v>144.58000000000001</v>
      </c>
      <c r="U563" s="71">
        <f t="shared" si="456"/>
        <v>152.19000000000003</v>
      </c>
      <c r="V563" s="71">
        <f t="shared" si="456"/>
        <v>159.80000000000004</v>
      </c>
      <c r="W563" s="71">
        <f t="shared" si="456"/>
        <v>167.41000000000005</v>
      </c>
      <c r="X563" s="71">
        <f t="shared" si="456"/>
        <v>175.02000000000007</v>
      </c>
      <c r="Y563" s="71">
        <f t="shared" si="456"/>
        <v>182.63000000000008</v>
      </c>
      <c r="Z563" s="71">
        <f t="shared" si="456"/>
        <v>190.24000000000009</v>
      </c>
      <c r="AA563" s="71">
        <f t="shared" si="456"/>
        <v>197.85000000000011</v>
      </c>
      <c r="AB563" s="71">
        <f t="shared" si="456"/>
        <v>205.46000000000012</v>
      </c>
      <c r="AC563" s="71">
        <f t="shared" si="456"/>
        <v>213.07000000000014</v>
      </c>
      <c r="AD563" s="71">
        <f t="shared" si="456"/>
        <v>220.68000000000015</v>
      </c>
      <c r="AE563" s="71">
        <f t="shared" si="456"/>
        <v>228.29000000000016</v>
      </c>
      <c r="AF563" s="71">
        <f t="shared" si="456"/>
        <v>235.90000000000018</v>
      </c>
      <c r="AG563" s="71">
        <f t="shared" si="456"/>
        <v>243.51000000000019</v>
      </c>
      <c r="AH563" s="71">
        <f t="shared" si="456"/>
        <v>251.1200000000002</v>
      </c>
      <c r="AI563" s="71">
        <f t="shared" si="456"/>
        <v>258.73000000000019</v>
      </c>
      <c r="AJ563" s="71">
        <f t="shared" si="456"/>
        <v>266.3400000000002</v>
      </c>
      <c r="AK563" s="71">
        <f t="shared" si="456"/>
        <v>273.95000000000022</v>
      </c>
      <c r="AL563" s="71">
        <f t="shared" si="456"/>
        <v>281.56000000000023</v>
      </c>
      <c r="AM563" s="71">
        <f t="shared" si="456"/>
        <v>289.17000000000024</v>
      </c>
      <c r="AN563" s="71">
        <f t="shared" si="456"/>
        <v>296.78000000000026</v>
      </c>
      <c r="AO563" s="71">
        <f t="shared" si="456"/>
        <v>304.39000000000027</v>
      </c>
      <c r="AP563" s="71">
        <f t="shared" si="456"/>
        <v>312.00000000000028</v>
      </c>
      <c r="AQ563" s="71">
        <f t="shared" si="456"/>
        <v>319.6100000000003</v>
      </c>
      <c r="AR563" s="71">
        <f t="shared" si="456"/>
        <v>327.22000000000031</v>
      </c>
      <c r="AS563" s="71">
        <f t="shared" si="456"/>
        <v>334.83000000000033</v>
      </c>
      <c r="AT563" s="71">
        <f t="shared" si="456"/>
        <v>342.44000000000034</v>
      </c>
      <c r="AU563" s="71">
        <f t="shared" si="456"/>
        <v>350.05000000000035</v>
      </c>
      <c r="AV563" s="71">
        <f t="shared" si="456"/>
        <v>357.66000000000037</v>
      </c>
      <c r="AW563" s="71">
        <f t="shared" si="456"/>
        <v>365.27000000000038</v>
      </c>
      <c r="AX563" s="71">
        <f t="shared" si="456"/>
        <v>372.88000000000039</v>
      </c>
      <c r="AY563" s="71">
        <f t="shared" si="456"/>
        <v>380.49000000000041</v>
      </c>
      <c r="AZ563" s="71">
        <f t="shared" si="456"/>
        <v>388.10000000000042</v>
      </c>
      <c r="BA563" s="71">
        <f t="shared" si="456"/>
        <v>395.71000000000043</v>
      </c>
      <c r="BB563" s="71">
        <f t="shared" si="456"/>
        <v>403.32000000000045</v>
      </c>
      <c r="BC563" s="71">
        <f t="shared" si="456"/>
        <v>410.93000000000046</v>
      </c>
      <c r="BD563" s="71">
        <f t="shared" si="456"/>
        <v>418.54000000000048</v>
      </c>
      <c r="BE563" s="71">
        <f t="shared" si="456"/>
        <v>426.15000000000049</v>
      </c>
      <c r="BF563" s="71">
        <f t="shared" si="456"/>
        <v>433.7600000000005</v>
      </c>
      <c r="BG563" s="71">
        <f t="shared" si="456"/>
        <v>441.37000000000052</v>
      </c>
      <c r="BH563" s="71">
        <f t="shared" si="456"/>
        <v>448.98000000000053</v>
      </c>
      <c r="BI563" s="71">
        <f t="shared" si="456"/>
        <v>456.59000000000054</v>
      </c>
      <c r="BJ563" s="71">
        <f t="shared" si="456"/>
        <v>464.20000000000056</v>
      </c>
      <c r="BK563" s="71">
        <f t="shared" si="456"/>
        <v>471.81000000000057</v>
      </c>
      <c r="BL563" s="71">
        <f t="shared" si="456"/>
        <v>479.42000000000058</v>
      </c>
      <c r="BM563" s="71">
        <f t="shared" si="456"/>
        <v>487.0300000000006</v>
      </c>
      <c r="BN563" s="71">
        <f t="shared" si="456"/>
        <v>494.64000000000061</v>
      </c>
      <c r="BO563" s="71">
        <f t="shared" si="456"/>
        <v>502.25000000000063</v>
      </c>
      <c r="BP563" s="71">
        <f t="shared" si="456"/>
        <v>509.86000000000064</v>
      </c>
      <c r="BQ563" s="71">
        <f t="shared" si="456"/>
        <v>517.4700000000006</v>
      </c>
    </row>
    <row r="564" spans="1:70" s="97" customFormat="1" ht="15.95" customHeight="1" outlineLevel="2" x14ac:dyDescent="0.3">
      <c r="A564" s="32">
        <v>4</v>
      </c>
      <c r="B564" s="173" t="s">
        <v>93</v>
      </c>
      <c r="C564" s="117" t="s">
        <v>98</v>
      </c>
      <c r="D564" s="157" t="s">
        <v>132</v>
      </c>
      <c r="E564" s="33" t="s">
        <v>43</v>
      </c>
      <c r="F564" s="288" t="s">
        <v>43</v>
      </c>
      <c r="G564" s="178" t="s">
        <v>107</v>
      </c>
      <c r="H564" s="32">
        <v>18.306999999999999</v>
      </c>
      <c r="I564" s="55">
        <v>1.2</v>
      </c>
      <c r="J564" s="69">
        <v>20</v>
      </c>
      <c r="K564" s="238">
        <f t="shared" si="441"/>
        <v>439.36799999999999</v>
      </c>
      <c r="L564" s="71">
        <f>(K564+43.94)</f>
        <v>483.30799999999999</v>
      </c>
      <c r="M564" s="71">
        <f t="shared" ref="M564:AZ564" si="457">(L564+43.94)</f>
        <v>527.24800000000005</v>
      </c>
      <c r="N564" s="71">
        <f t="shared" si="457"/>
        <v>571.1880000000001</v>
      </c>
      <c r="O564" s="71">
        <f t="shared" si="457"/>
        <v>615.12800000000016</v>
      </c>
      <c r="P564" s="71">
        <f t="shared" si="457"/>
        <v>659.06800000000021</v>
      </c>
      <c r="Q564" s="71">
        <f t="shared" si="457"/>
        <v>703.00800000000027</v>
      </c>
      <c r="R564" s="71">
        <f t="shared" si="457"/>
        <v>746.94800000000032</v>
      </c>
      <c r="S564" s="71">
        <f t="shared" si="457"/>
        <v>790.88800000000037</v>
      </c>
      <c r="T564" s="71">
        <f t="shared" si="457"/>
        <v>834.82800000000043</v>
      </c>
      <c r="U564" s="71">
        <f t="shared" si="457"/>
        <v>878.76800000000048</v>
      </c>
      <c r="V564" s="71">
        <f t="shared" si="457"/>
        <v>922.70800000000054</v>
      </c>
      <c r="W564" s="71">
        <f t="shared" si="457"/>
        <v>966.64800000000059</v>
      </c>
      <c r="X564" s="71">
        <f t="shared" si="457"/>
        <v>1010.5880000000006</v>
      </c>
      <c r="Y564" s="71">
        <f t="shared" si="457"/>
        <v>1054.5280000000007</v>
      </c>
      <c r="Z564" s="71">
        <f t="shared" si="457"/>
        <v>1098.4680000000008</v>
      </c>
      <c r="AA564" s="71">
        <f t="shared" si="457"/>
        <v>1142.4080000000008</v>
      </c>
      <c r="AB564" s="71">
        <f t="shared" si="457"/>
        <v>1186.3480000000009</v>
      </c>
      <c r="AC564" s="71">
        <f t="shared" si="457"/>
        <v>1230.2880000000009</v>
      </c>
      <c r="AD564" s="71">
        <f t="shared" si="457"/>
        <v>1274.228000000001</v>
      </c>
      <c r="AE564" s="71">
        <f t="shared" si="457"/>
        <v>1318.168000000001</v>
      </c>
      <c r="AF564" s="71">
        <f t="shared" si="457"/>
        <v>1362.1080000000011</v>
      </c>
      <c r="AG564" s="71">
        <f t="shared" si="457"/>
        <v>1406.0480000000011</v>
      </c>
      <c r="AH564" s="71">
        <f t="shared" si="457"/>
        <v>1449.9880000000012</v>
      </c>
      <c r="AI564" s="71">
        <f t="shared" si="457"/>
        <v>1493.9280000000012</v>
      </c>
      <c r="AJ564" s="71">
        <f t="shared" si="457"/>
        <v>1537.8680000000013</v>
      </c>
      <c r="AK564" s="71">
        <f t="shared" si="457"/>
        <v>1581.8080000000014</v>
      </c>
      <c r="AL564" s="71">
        <f t="shared" si="457"/>
        <v>1625.7480000000014</v>
      </c>
      <c r="AM564" s="71">
        <f t="shared" si="457"/>
        <v>1669.6880000000015</v>
      </c>
      <c r="AN564" s="71">
        <f t="shared" si="457"/>
        <v>1713.6280000000015</v>
      </c>
      <c r="AO564" s="71">
        <f t="shared" si="457"/>
        <v>1757.5680000000016</v>
      </c>
      <c r="AP564" s="71">
        <f t="shared" si="457"/>
        <v>1801.5080000000016</v>
      </c>
      <c r="AQ564" s="71">
        <f t="shared" si="457"/>
        <v>1845.4480000000017</v>
      </c>
      <c r="AR564" s="71">
        <f t="shared" si="457"/>
        <v>1889.3880000000017</v>
      </c>
      <c r="AS564" s="71">
        <f t="shared" si="457"/>
        <v>1933.3280000000018</v>
      </c>
      <c r="AT564" s="71">
        <f t="shared" si="457"/>
        <v>1977.2680000000018</v>
      </c>
      <c r="AU564" s="71">
        <f t="shared" si="457"/>
        <v>2021.2080000000019</v>
      </c>
      <c r="AV564" s="71">
        <f t="shared" si="457"/>
        <v>2065.148000000002</v>
      </c>
      <c r="AW564" s="71">
        <f t="shared" si="457"/>
        <v>2109.088000000002</v>
      </c>
      <c r="AX564" s="71">
        <f t="shared" si="457"/>
        <v>2153.0280000000021</v>
      </c>
      <c r="AY564" s="71">
        <f t="shared" si="457"/>
        <v>2196.9680000000021</v>
      </c>
      <c r="AZ564" s="71">
        <f t="shared" si="457"/>
        <v>2240.9080000000022</v>
      </c>
      <c r="BA564" s="71"/>
      <c r="BB564" s="71"/>
      <c r="BC564" s="71"/>
      <c r="BD564" s="71"/>
      <c r="BE564" s="71"/>
      <c r="BF564" s="71"/>
      <c r="BG564" s="71"/>
      <c r="BH564" s="71"/>
      <c r="BI564" s="71"/>
      <c r="BJ564" s="71"/>
      <c r="BK564" s="71"/>
    </row>
    <row r="565" spans="1:70" s="97" customFormat="1" ht="15.95" customHeight="1" outlineLevel="2" x14ac:dyDescent="0.3">
      <c r="A565" s="32">
        <v>5</v>
      </c>
      <c r="B565" s="173" t="s">
        <v>93</v>
      </c>
      <c r="C565" s="118" t="s">
        <v>97</v>
      </c>
      <c r="D565" s="157" t="s">
        <v>132</v>
      </c>
      <c r="E565" s="33" t="s">
        <v>43</v>
      </c>
      <c r="F565" s="288" t="s">
        <v>43</v>
      </c>
      <c r="G565" s="173" t="s">
        <v>107</v>
      </c>
      <c r="H565" s="32">
        <v>1.536</v>
      </c>
      <c r="I565" s="55">
        <v>0.7</v>
      </c>
      <c r="J565" s="69">
        <v>20</v>
      </c>
      <c r="K565" s="238">
        <f t="shared" si="441"/>
        <v>21.503999999999998</v>
      </c>
      <c r="L565" s="71">
        <f>(K565+2.15)</f>
        <v>23.653999999999996</v>
      </c>
      <c r="M565" s="71">
        <f t="shared" ref="M565:BQ565" si="458">(L565+2.15)</f>
        <v>25.803999999999995</v>
      </c>
      <c r="N565" s="71">
        <f t="shared" si="458"/>
        <v>27.953999999999994</v>
      </c>
      <c r="O565" s="71">
        <f t="shared" si="458"/>
        <v>30.103999999999992</v>
      </c>
      <c r="P565" s="71">
        <f t="shared" si="458"/>
        <v>32.253999999999991</v>
      </c>
      <c r="Q565" s="71">
        <f t="shared" si="458"/>
        <v>34.403999999999989</v>
      </c>
      <c r="R565" s="71">
        <f t="shared" si="458"/>
        <v>36.553999999999988</v>
      </c>
      <c r="S565" s="71">
        <f t="shared" si="458"/>
        <v>38.703999999999986</v>
      </c>
      <c r="T565" s="71">
        <f t="shared" si="458"/>
        <v>40.853999999999985</v>
      </c>
      <c r="U565" s="71">
        <f t="shared" si="458"/>
        <v>43.003999999999984</v>
      </c>
      <c r="V565" s="71">
        <f t="shared" si="458"/>
        <v>45.153999999999982</v>
      </c>
      <c r="W565" s="71">
        <f t="shared" si="458"/>
        <v>47.303999999999981</v>
      </c>
      <c r="X565" s="71">
        <f t="shared" si="458"/>
        <v>49.453999999999979</v>
      </c>
      <c r="Y565" s="71">
        <f t="shared" si="458"/>
        <v>51.603999999999978</v>
      </c>
      <c r="Z565" s="71">
        <f t="shared" si="458"/>
        <v>53.753999999999976</v>
      </c>
      <c r="AA565" s="71">
        <f t="shared" si="458"/>
        <v>55.903999999999975</v>
      </c>
      <c r="AB565" s="71">
        <f t="shared" si="458"/>
        <v>58.053999999999974</v>
      </c>
      <c r="AC565" s="71">
        <f t="shared" si="458"/>
        <v>60.203999999999972</v>
      </c>
      <c r="AD565" s="71">
        <f t="shared" si="458"/>
        <v>62.353999999999971</v>
      </c>
      <c r="AE565" s="71">
        <f t="shared" si="458"/>
        <v>64.503999999999976</v>
      </c>
      <c r="AF565" s="71">
        <f t="shared" si="458"/>
        <v>66.653999999999982</v>
      </c>
      <c r="AG565" s="71">
        <f t="shared" si="458"/>
        <v>68.803999999999988</v>
      </c>
      <c r="AH565" s="71">
        <f t="shared" si="458"/>
        <v>70.953999999999994</v>
      </c>
      <c r="AI565" s="71">
        <f t="shared" si="458"/>
        <v>73.103999999999999</v>
      </c>
      <c r="AJ565" s="71">
        <f t="shared" si="458"/>
        <v>75.254000000000005</v>
      </c>
      <c r="AK565" s="71">
        <f t="shared" si="458"/>
        <v>77.404000000000011</v>
      </c>
      <c r="AL565" s="71">
        <f t="shared" si="458"/>
        <v>79.554000000000016</v>
      </c>
      <c r="AM565" s="71">
        <f t="shared" si="458"/>
        <v>81.704000000000022</v>
      </c>
      <c r="AN565" s="71">
        <f t="shared" si="458"/>
        <v>83.854000000000028</v>
      </c>
      <c r="AO565" s="71">
        <f t="shared" si="458"/>
        <v>86.004000000000033</v>
      </c>
      <c r="AP565" s="71">
        <f t="shared" si="458"/>
        <v>88.154000000000039</v>
      </c>
      <c r="AQ565" s="71">
        <f t="shared" si="458"/>
        <v>90.304000000000045</v>
      </c>
      <c r="AR565" s="71">
        <f t="shared" si="458"/>
        <v>92.45400000000005</v>
      </c>
      <c r="AS565" s="71">
        <f t="shared" si="458"/>
        <v>94.604000000000056</v>
      </c>
      <c r="AT565" s="71">
        <f t="shared" si="458"/>
        <v>96.754000000000062</v>
      </c>
      <c r="AU565" s="71">
        <f t="shared" si="458"/>
        <v>98.904000000000067</v>
      </c>
      <c r="AV565" s="71">
        <f t="shared" si="458"/>
        <v>101.05400000000007</v>
      </c>
      <c r="AW565" s="71">
        <f t="shared" si="458"/>
        <v>103.20400000000008</v>
      </c>
      <c r="AX565" s="71">
        <f t="shared" si="458"/>
        <v>105.35400000000008</v>
      </c>
      <c r="AY565" s="71">
        <f t="shared" si="458"/>
        <v>107.50400000000009</v>
      </c>
      <c r="AZ565" s="71">
        <f t="shared" si="458"/>
        <v>109.6540000000001</v>
      </c>
      <c r="BA565" s="71">
        <f t="shared" si="458"/>
        <v>111.8040000000001</v>
      </c>
      <c r="BB565" s="71">
        <f t="shared" si="458"/>
        <v>113.95400000000011</v>
      </c>
      <c r="BC565" s="71">
        <f t="shared" si="458"/>
        <v>116.10400000000011</v>
      </c>
      <c r="BD565" s="71">
        <f t="shared" si="458"/>
        <v>118.25400000000012</v>
      </c>
      <c r="BE565" s="71">
        <f t="shared" si="458"/>
        <v>120.40400000000012</v>
      </c>
      <c r="BF565" s="71">
        <f t="shared" si="458"/>
        <v>122.55400000000013</v>
      </c>
      <c r="BG565" s="71">
        <f t="shared" si="458"/>
        <v>124.70400000000014</v>
      </c>
      <c r="BH565" s="71">
        <f t="shared" si="458"/>
        <v>126.85400000000014</v>
      </c>
      <c r="BI565" s="71">
        <f t="shared" si="458"/>
        <v>129.00400000000013</v>
      </c>
      <c r="BJ565" s="71">
        <f t="shared" si="458"/>
        <v>131.15400000000014</v>
      </c>
      <c r="BK565" s="71">
        <f t="shared" si="458"/>
        <v>133.30400000000014</v>
      </c>
      <c r="BL565" s="71">
        <f t="shared" si="458"/>
        <v>135.45400000000015</v>
      </c>
      <c r="BM565" s="71">
        <f t="shared" si="458"/>
        <v>137.60400000000016</v>
      </c>
      <c r="BN565" s="71">
        <f t="shared" si="458"/>
        <v>139.75400000000016</v>
      </c>
      <c r="BO565" s="71">
        <f t="shared" si="458"/>
        <v>141.90400000000017</v>
      </c>
      <c r="BP565" s="71">
        <f t="shared" si="458"/>
        <v>144.05400000000017</v>
      </c>
      <c r="BQ565" s="71">
        <f t="shared" si="458"/>
        <v>146.20400000000018</v>
      </c>
    </row>
    <row r="566" spans="1:70" s="97" customFormat="1" ht="15.95" customHeight="1" outlineLevel="2" x14ac:dyDescent="0.3">
      <c r="A566" s="32">
        <v>6</v>
      </c>
      <c r="B566" s="173" t="s">
        <v>93</v>
      </c>
      <c r="C566" s="213" t="s">
        <v>775</v>
      </c>
      <c r="D566" s="157" t="s">
        <v>525</v>
      </c>
      <c r="E566" s="33"/>
      <c r="F566" s="288" t="s">
        <v>43</v>
      </c>
      <c r="G566" s="158" t="s">
        <v>30</v>
      </c>
      <c r="H566" s="32">
        <v>30.494</v>
      </c>
      <c r="I566" s="55">
        <v>1.2</v>
      </c>
      <c r="J566" s="69">
        <v>20</v>
      </c>
      <c r="K566" s="238">
        <f t="shared" si="441"/>
        <v>731.85599999999999</v>
      </c>
      <c r="L566" s="71">
        <f>(K566+73.19)</f>
        <v>805.04600000000005</v>
      </c>
      <c r="M566" s="71">
        <f t="shared" ref="M566:AQ566" si="459">(L566+73.19)</f>
        <v>878.2360000000001</v>
      </c>
      <c r="N566" s="71">
        <f t="shared" si="459"/>
        <v>951.42600000000016</v>
      </c>
      <c r="O566" s="71">
        <f t="shared" si="459"/>
        <v>1024.6160000000002</v>
      </c>
      <c r="P566" s="71">
        <f t="shared" si="459"/>
        <v>1097.8060000000003</v>
      </c>
      <c r="Q566" s="71">
        <f t="shared" si="459"/>
        <v>1170.9960000000003</v>
      </c>
      <c r="R566" s="71">
        <f t="shared" si="459"/>
        <v>1244.1860000000004</v>
      </c>
      <c r="S566" s="71">
        <f t="shared" si="459"/>
        <v>1317.3760000000004</v>
      </c>
      <c r="T566" s="71">
        <f t="shared" si="459"/>
        <v>1390.5660000000005</v>
      </c>
      <c r="U566" s="71">
        <f t="shared" si="459"/>
        <v>1463.7560000000005</v>
      </c>
      <c r="V566" s="71">
        <f t="shared" si="459"/>
        <v>1536.9460000000006</v>
      </c>
      <c r="W566" s="71">
        <f t="shared" si="459"/>
        <v>1610.1360000000006</v>
      </c>
      <c r="X566" s="71">
        <f t="shared" si="459"/>
        <v>1683.3260000000007</v>
      </c>
      <c r="Y566" s="71">
        <f t="shared" si="459"/>
        <v>1756.5160000000008</v>
      </c>
      <c r="Z566" s="71">
        <f t="shared" si="459"/>
        <v>1829.7060000000008</v>
      </c>
      <c r="AA566" s="71">
        <f t="shared" si="459"/>
        <v>1902.8960000000009</v>
      </c>
      <c r="AB566" s="71">
        <f t="shared" si="459"/>
        <v>1976.0860000000009</v>
      </c>
      <c r="AC566" s="71">
        <f t="shared" si="459"/>
        <v>2049.2760000000007</v>
      </c>
      <c r="AD566" s="71">
        <f t="shared" si="459"/>
        <v>2122.4660000000008</v>
      </c>
      <c r="AE566" s="71">
        <f t="shared" si="459"/>
        <v>2195.6560000000009</v>
      </c>
      <c r="AF566" s="71">
        <f t="shared" si="459"/>
        <v>2268.8460000000009</v>
      </c>
      <c r="AG566" s="71">
        <f t="shared" si="459"/>
        <v>2342.036000000001</v>
      </c>
      <c r="AH566" s="71">
        <f t="shared" si="459"/>
        <v>2415.226000000001</v>
      </c>
      <c r="AI566" s="71">
        <f t="shared" si="459"/>
        <v>2488.4160000000011</v>
      </c>
      <c r="AJ566" s="71">
        <f t="shared" si="459"/>
        <v>2561.6060000000011</v>
      </c>
      <c r="AK566" s="71">
        <f t="shared" si="459"/>
        <v>2634.7960000000012</v>
      </c>
      <c r="AL566" s="71">
        <f t="shared" si="459"/>
        <v>2707.9860000000012</v>
      </c>
      <c r="AM566" s="71">
        <f t="shared" si="459"/>
        <v>2781.1760000000013</v>
      </c>
      <c r="AN566" s="71">
        <f t="shared" si="459"/>
        <v>2854.3660000000013</v>
      </c>
      <c r="AO566" s="71">
        <f t="shared" si="459"/>
        <v>2927.5560000000014</v>
      </c>
      <c r="AP566" s="71">
        <f t="shared" si="459"/>
        <v>3000.7460000000015</v>
      </c>
      <c r="AQ566" s="71">
        <f t="shared" si="459"/>
        <v>3073.9360000000015</v>
      </c>
    </row>
    <row r="567" spans="1:70" s="97" customFormat="1" ht="15.95" customHeight="1" outlineLevel="2" x14ac:dyDescent="0.3">
      <c r="A567" s="32">
        <v>7</v>
      </c>
      <c r="B567" s="173" t="s">
        <v>93</v>
      </c>
      <c r="C567" s="213" t="s">
        <v>776</v>
      </c>
      <c r="D567" s="157" t="s">
        <v>132</v>
      </c>
      <c r="E567" s="33"/>
      <c r="F567" s="288" t="s">
        <v>43</v>
      </c>
      <c r="G567" s="158" t="s">
        <v>30</v>
      </c>
      <c r="H567" s="32">
        <v>24.434999999999999</v>
      </c>
      <c r="I567" s="55">
        <v>1.2</v>
      </c>
      <c r="J567" s="69">
        <v>20</v>
      </c>
      <c r="K567" s="238">
        <f t="shared" si="441"/>
        <v>586.43999999999994</v>
      </c>
      <c r="L567" s="71">
        <f>(K567+58.64)</f>
        <v>645.07999999999993</v>
      </c>
      <c r="M567" s="71">
        <f t="shared" ref="M567:AQ567" si="460">(L567+58.64)</f>
        <v>703.71999999999991</v>
      </c>
      <c r="N567" s="71">
        <f t="shared" si="460"/>
        <v>762.3599999999999</v>
      </c>
      <c r="O567" s="71">
        <f t="shared" si="460"/>
        <v>820.99999999999989</v>
      </c>
      <c r="P567" s="71">
        <f t="shared" si="460"/>
        <v>879.63999999999987</v>
      </c>
      <c r="Q567" s="71">
        <f t="shared" si="460"/>
        <v>938.27999999999986</v>
      </c>
      <c r="R567" s="71">
        <f t="shared" si="460"/>
        <v>996.91999999999985</v>
      </c>
      <c r="S567" s="71">
        <f t="shared" si="460"/>
        <v>1055.56</v>
      </c>
      <c r="T567" s="71">
        <f t="shared" si="460"/>
        <v>1114.2</v>
      </c>
      <c r="U567" s="71">
        <f t="shared" si="460"/>
        <v>1172.8400000000001</v>
      </c>
      <c r="V567" s="71">
        <f t="shared" si="460"/>
        <v>1231.4800000000002</v>
      </c>
      <c r="W567" s="71">
        <f t="shared" si="460"/>
        <v>1290.1200000000003</v>
      </c>
      <c r="X567" s="71">
        <f t="shared" si="460"/>
        <v>1348.7600000000004</v>
      </c>
      <c r="Y567" s="71">
        <f t="shared" si="460"/>
        <v>1407.4000000000005</v>
      </c>
      <c r="Z567" s="71">
        <f t="shared" si="460"/>
        <v>1466.0400000000006</v>
      </c>
      <c r="AA567" s="71">
        <f t="shared" si="460"/>
        <v>1524.6800000000007</v>
      </c>
      <c r="AB567" s="71">
        <f t="shared" si="460"/>
        <v>1583.3200000000008</v>
      </c>
      <c r="AC567" s="71">
        <f t="shared" si="460"/>
        <v>1641.9600000000009</v>
      </c>
      <c r="AD567" s="71">
        <f t="shared" si="460"/>
        <v>1700.600000000001</v>
      </c>
      <c r="AE567" s="71">
        <f t="shared" si="460"/>
        <v>1759.2400000000011</v>
      </c>
      <c r="AF567" s="71">
        <f t="shared" si="460"/>
        <v>1817.8800000000012</v>
      </c>
      <c r="AG567" s="71">
        <f t="shared" si="460"/>
        <v>1876.5200000000013</v>
      </c>
      <c r="AH567" s="71">
        <f t="shared" si="460"/>
        <v>1935.1600000000014</v>
      </c>
      <c r="AI567" s="71">
        <f t="shared" si="460"/>
        <v>1993.8000000000015</v>
      </c>
      <c r="AJ567" s="71">
        <f t="shared" si="460"/>
        <v>2052.4400000000014</v>
      </c>
      <c r="AK567" s="71">
        <f t="shared" si="460"/>
        <v>2111.0800000000013</v>
      </c>
      <c r="AL567" s="71">
        <f t="shared" si="460"/>
        <v>2169.7200000000012</v>
      </c>
      <c r="AM567" s="71">
        <f t="shared" si="460"/>
        <v>2228.360000000001</v>
      </c>
      <c r="AN567" s="71">
        <f t="shared" si="460"/>
        <v>2287.0000000000009</v>
      </c>
      <c r="AO567" s="71">
        <f t="shared" si="460"/>
        <v>2345.6400000000008</v>
      </c>
      <c r="AP567" s="71">
        <f t="shared" si="460"/>
        <v>2404.2800000000007</v>
      </c>
      <c r="AQ567" s="71">
        <f t="shared" si="460"/>
        <v>2462.9200000000005</v>
      </c>
    </row>
    <row r="568" spans="1:70" s="97" customFormat="1" ht="15.95" customHeight="1" outlineLevel="2" x14ac:dyDescent="0.3">
      <c r="A568" s="32">
        <v>8</v>
      </c>
      <c r="B568" s="173" t="s">
        <v>93</v>
      </c>
      <c r="C568" s="213" t="s">
        <v>779</v>
      </c>
      <c r="D568" s="157" t="s">
        <v>781</v>
      </c>
      <c r="E568" s="33"/>
      <c r="F568" s="288" t="s">
        <v>43</v>
      </c>
      <c r="G568" s="158" t="s">
        <v>30</v>
      </c>
      <c r="H568" s="32">
        <v>13.467000000000001</v>
      </c>
      <c r="I568" s="55">
        <v>1.2</v>
      </c>
      <c r="J568" s="69">
        <v>20</v>
      </c>
      <c r="K568" s="238">
        <f t="shared" si="441"/>
        <v>323.20799999999997</v>
      </c>
      <c r="L568" s="71">
        <f>(K568+32.32)</f>
        <v>355.52799999999996</v>
      </c>
      <c r="M568" s="71">
        <f t="shared" ref="M568:AQ568" si="461">(L568+32.32)</f>
        <v>387.84799999999996</v>
      </c>
      <c r="N568" s="71">
        <f t="shared" si="461"/>
        <v>420.16799999999995</v>
      </c>
      <c r="O568" s="71">
        <f t="shared" si="461"/>
        <v>452.48799999999994</v>
      </c>
      <c r="P568" s="71">
        <f t="shared" si="461"/>
        <v>484.80799999999994</v>
      </c>
      <c r="Q568" s="71">
        <f t="shared" si="461"/>
        <v>517.12799999999993</v>
      </c>
      <c r="R568" s="71">
        <f t="shared" si="461"/>
        <v>549.44799999999998</v>
      </c>
      <c r="S568" s="71">
        <f t="shared" si="461"/>
        <v>581.76800000000003</v>
      </c>
      <c r="T568" s="71">
        <f t="shared" si="461"/>
        <v>614.08800000000008</v>
      </c>
      <c r="U568" s="71">
        <f t="shared" si="461"/>
        <v>646.40800000000013</v>
      </c>
      <c r="V568" s="71">
        <f t="shared" si="461"/>
        <v>678.72800000000018</v>
      </c>
      <c r="W568" s="71">
        <f t="shared" si="461"/>
        <v>711.04800000000023</v>
      </c>
      <c r="X568" s="71">
        <f t="shared" si="461"/>
        <v>743.36800000000028</v>
      </c>
      <c r="Y568" s="71">
        <f t="shared" si="461"/>
        <v>775.68800000000033</v>
      </c>
      <c r="Z568" s="71">
        <f t="shared" si="461"/>
        <v>808.00800000000038</v>
      </c>
      <c r="AA568" s="71">
        <f t="shared" si="461"/>
        <v>840.32800000000043</v>
      </c>
      <c r="AB568" s="71">
        <f t="shared" si="461"/>
        <v>872.64800000000048</v>
      </c>
      <c r="AC568" s="71">
        <f t="shared" si="461"/>
        <v>904.96800000000053</v>
      </c>
      <c r="AD568" s="71">
        <f t="shared" si="461"/>
        <v>937.28800000000058</v>
      </c>
      <c r="AE568" s="71">
        <f t="shared" si="461"/>
        <v>969.60800000000063</v>
      </c>
      <c r="AF568" s="71">
        <f t="shared" si="461"/>
        <v>1001.9280000000007</v>
      </c>
      <c r="AG568" s="71">
        <f t="shared" si="461"/>
        <v>1034.2480000000007</v>
      </c>
      <c r="AH568" s="71">
        <f t="shared" si="461"/>
        <v>1066.5680000000007</v>
      </c>
      <c r="AI568" s="71">
        <f t="shared" si="461"/>
        <v>1098.8880000000006</v>
      </c>
      <c r="AJ568" s="71">
        <f t="shared" si="461"/>
        <v>1131.2080000000005</v>
      </c>
      <c r="AK568" s="71">
        <f t="shared" si="461"/>
        <v>1163.5280000000005</v>
      </c>
      <c r="AL568" s="71">
        <f t="shared" si="461"/>
        <v>1195.8480000000004</v>
      </c>
      <c r="AM568" s="71">
        <f t="shared" si="461"/>
        <v>1228.1680000000003</v>
      </c>
      <c r="AN568" s="71">
        <f t="shared" si="461"/>
        <v>1260.4880000000003</v>
      </c>
      <c r="AO568" s="71">
        <f t="shared" si="461"/>
        <v>1292.8080000000002</v>
      </c>
      <c r="AP568" s="71">
        <f t="shared" si="461"/>
        <v>1325.1280000000002</v>
      </c>
      <c r="AQ568" s="71">
        <f t="shared" si="461"/>
        <v>1357.4480000000001</v>
      </c>
    </row>
    <row r="569" spans="1:70" s="97" customFormat="1" ht="15.95" customHeight="1" outlineLevel="2" x14ac:dyDescent="0.3">
      <c r="A569" s="32">
        <v>9</v>
      </c>
      <c r="B569" s="173" t="s">
        <v>93</v>
      </c>
      <c r="C569" s="213" t="s">
        <v>780</v>
      </c>
      <c r="D569" s="157" t="s">
        <v>132</v>
      </c>
      <c r="E569" s="33"/>
      <c r="F569" s="42" t="s">
        <v>17</v>
      </c>
      <c r="G569" s="158" t="s">
        <v>30</v>
      </c>
      <c r="H569" s="32">
        <v>10.801</v>
      </c>
      <c r="I569" s="55">
        <v>1.2</v>
      </c>
      <c r="J569" s="69">
        <v>20</v>
      </c>
      <c r="K569" s="238">
        <f t="shared" si="441"/>
        <v>259.22399999999999</v>
      </c>
      <c r="L569" s="71">
        <f>(K569+25.92)</f>
        <v>285.14400000000001</v>
      </c>
      <c r="M569" s="71">
        <f t="shared" ref="M569:AO569" si="462">(L569+25.92)</f>
        <v>311.06400000000002</v>
      </c>
      <c r="N569" s="71">
        <f t="shared" si="462"/>
        <v>336.98400000000004</v>
      </c>
      <c r="O569" s="71">
        <f t="shared" si="462"/>
        <v>362.90400000000005</v>
      </c>
      <c r="P569" s="71">
        <f t="shared" si="462"/>
        <v>388.82400000000007</v>
      </c>
      <c r="Q569" s="71">
        <f t="shared" si="462"/>
        <v>414.74400000000009</v>
      </c>
      <c r="R569" s="71">
        <f t="shared" si="462"/>
        <v>440.6640000000001</v>
      </c>
      <c r="S569" s="71">
        <f t="shared" si="462"/>
        <v>466.58400000000012</v>
      </c>
      <c r="T569" s="71">
        <f t="shared" si="462"/>
        <v>492.50400000000013</v>
      </c>
      <c r="U569" s="71">
        <f t="shared" si="462"/>
        <v>518.42400000000009</v>
      </c>
      <c r="V569" s="71">
        <f t="shared" si="462"/>
        <v>544.34400000000005</v>
      </c>
      <c r="W569" s="71">
        <f t="shared" si="462"/>
        <v>570.26400000000001</v>
      </c>
      <c r="X569" s="71">
        <f t="shared" si="462"/>
        <v>596.18399999999997</v>
      </c>
      <c r="Y569" s="71">
        <f t="shared" si="462"/>
        <v>622.10399999999993</v>
      </c>
      <c r="Z569" s="71">
        <f t="shared" si="462"/>
        <v>648.02399999999989</v>
      </c>
      <c r="AA569" s="71">
        <f t="shared" si="462"/>
        <v>673.94399999999985</v>
      </c>
      <c r="AB569" s="71">
        <f t="shared" si="462"/>
        <v>699.86399999999981</v>
      </c>
      <c r="AC569" s="71">
        <f t="shared" si="462"/>
        <v>725.78399999999976</v>
      </c>
      <c r="AD569" s="71">
        <f t="shared" si="462"/>
        <v>751.70399999999972</v>
      </c>
      <c r="AE569" s="71">
        <f t="shared" si="462"/>
        <v>777.62399999999968</v>
      </c>
      <c r="AF569" s="71">
        <f t="shared" si="462"/>
        <v>803.54399999999964</v>
      </c>
      <c r="AG569" s="71">
        <f t="shared" si="462"/>
        <v>829.4639999999996</v>
      </c>
      <c r="AH569" s="71">
        <f t="shared" si="462"/>
        <v>855.38399999999956</v>
      </c>
      <c r="AI569" s="71">
        <f t="shared" si="462"/>
        <v>881.30399999999952</v>
      </c>
      <c r="AJ569" s="71">
        <f t="shared" si="462"/>
        <v>907.22399999999948</v>
      </c>
      <c r="AK569" s="71">
        <f t="shared" si="462"/>
        <v>933.14399999999944</v>
      </c>
      <c r="AL569" s="71">
        <f t="shared" si="462"/>
        <v>959.0639999999994</v>
      </c>
      <c r="AM569" s="71">
        <f t="shared" si="462"/>
        <v>984.98399999999936</v>
      </c>
      <c r="AN569" s="71">
        <f t="shared" si="462"/>
        <v>1010.9039999999993</v>
      </c>
      <c r="AO569" s="71">
        <f t="shared" si="462"/>
        <v>1036.8239999999994</v>
      </c>
    </row>
    <row r="570" spans="1:70" s="97" customFormat="1" ht="15.95" customHeight="1" outlineLevel="2" x14ac:dyDescent="0.3">
      <c r="A570" s="32">
        <v>10</v>
      </c>
      <c r="B570" s="173" t="s">
        <v>93</v>
      </c>
      <c r="C570" s="213" t="s">
        <v>782</v>
      </c>
      <c r="D570" s="157" t="s">
        <v>783</v>
      </c>
      <c r="E570" s="33"/>
      <c r="F570" s="288" t="s">
        <v>43</v>
      </c>
      <c r="G570" s="158" t="s">
        <v>30</v>
      </c>
      <c r="H570" s="32">
        <v>18.277000000000001</v>
      </c>
      <c r="I570" s="55">
        <v>1.2</v>
      </c>
      <c r="J570" s="69">
        <v>20</v>
      </c>
      <c r="K570" s="238">
        <f t="shared" si="441"/>
        <v>438.64800000000002</v>
      </c>
      <c r="L570" s="71">
        <f>(K570+43.87)</f>
        <v>482.51800000000003</v>
      </c>
      <c r="M570" s="71">
        <f t="shared" ref="M570:AO570" si="463">(L570+43.87)</f>
        <v>526.38800000000003</v>
      </c>
      <c r="N570" s="71">
        <f t="shared" si="463"/>
        <v>570.25800000000004</v>
      </c>
      <c r="O570" s="71">
        <f t="shared" si="463"/>
        <v>614.12800000000004</v>
      </c>
      <c r="P570" s="71">
        <f t="shared" si="463"/>
        <v>657.99800000000005</v>
      </c>
      <c r="Q570" s="71">
        <f t="shared" si="463"/>
        <v>701.86800000000005</v>
      </c>
      <c r="R570" s="71">
        <f t="shared" si="463"/>
        <v>745.73800000000006</v>
      </c>
      <c r="S570" s="71">
        <f t="shared" si="463"/>
        <v>789.60800000000006</v>
      </c>
      <c r="T570" s="71">
        <f t="shared" si="463"/>
        <v>833.47800000000007</v>
      </c>
      <c r="U570" s="71">
        <f t="shared" si="463"/>
        <v>877.34800000000007</v>
      </c>
      <c r="V570" s="71">
        <f t="shared" si="463"/>
        <v>921.21800000000007</v>
      </c>
      <c r="W570" s="71">
        <f t="shared" si="463"/>
        <v>965.08800000000008</v>
      </c>
      <c r="X570" s="71">
        <f t="shared" si="463"/>
        <v>1008.9580000000001</v>
      </c>
      <c r="Y570" s="71">
        <f t="shared" si="463"/>
        <v>1052.828</v>
      </c>
      <c r="Z570" s="71">
        <f t="shared" si="463"/>
        <v>1096.6979999999999</v>
      </c>
      <c r="AA570" s="71">
        <f t="shared" si="463"/>
        <v>1140.5679999999998</v>
      </c>
      <c r="AB570" s="71">
        <f t="shared" si="463"/>
        <v>1184.4379999999996</v>
      </c>
      <c r="AC570" s="71">
        <f t="shared" si="463"/>
        <v>1228.3079999999995</v>
      </c>
      <c r="AD570" s="71">
        <f t="shared" si="463"/>
        <v>1272.1779999999994</v>
      </c>
      <c r="AE570" s="71">
        <f t="shared" si="463"/>
        <v>1316.0479999999993</v>
      </c>
      <c r="AF570" s="71">
        <f t="shared" si="463"/>
        <v>1359.9179999999992</v>
      </c>
      <c r="AG570" s="71">
        <f t="shared" si="463"/>
        <v>1403.7879999999991</v>
      </c>
      <c r="AH570" s="71">
        <f t="shared" si="463"/>
        <v>1447.657999999999</v>
      </c>
      <c r="AI570" s="71">
        <f t="shared" si="463"/>
        <v>1491.5279999999989</v>
      </c>
      <c r="AJ570" s="71">
        <f t="shared" si="463"/>
        <v>1535.3979999999988</v>
      </c>
      <c r="AK570" s="71">
        <f t="shared" si="463"/>
        <v>1579.2679999999987</v>
      </c>
      <c r="AL570" s="71">
        <f t="shared" si="463"/>
        <v>1623.1379999999986</v>
      </c>
      <c r="AM570" s="71">
        <f t="shared" si="463"/>
        <v>1667.0079999999984</v>
      </c>
      <c r="AN570" s="71">
        <f t="shared" si="463"/>
        <v>1710.8779999999983</v>
      </c>
      <c r="AO570" s="71">
        <f t="shared" si="463"/>
        <v>1754.7479999999982</v>
      </c>
    </row>
    <row r="571" spans="1:70" s="97" customFormat="1" ht="15.95" customHeight="1" outlineLevel="2" x14ac:dyDescent="0.3">
      <c r="A571" s="32">
        <v>11</v>
      </c>
      <c r="B571" s="173" t="s">
        <v>93</v>
      </c>
      <c r="C571" s="213" t="s">
        <v>798</v>
      </c>
      <c r="D571" s="157" t="s">
        <v>134</v>
      </c>
      <c r="E571" s="33"/>
      <c r="F571" s="288" t="s">
        <v>43</v>
      </c>
      <c r="G571" s="158" t="s">
        <v>30</v>
      </c>
      <c r="H571" s="119">
        <v>27.242000000000001</v>
      </c>
      <c r="I571" s="55">
        <v>1.2</v>
      </c>
      <c r="J571" s="69">
        <v>20</v>
      </c>
      <c r="K571" s="238">
        <f t="shared" si="441"/>
        <v>653.80799999999999</v>
      </c>
      <c r="L571" s="71">
        <f>(K571+65.38)</f>
        <v>719.18799999999999</v>
      </c>
      <c r="M571" s="71">
        <f t="shared" ref="M571:AN571" si="464">(L571+65.38)</f>
        <v>784.56799999999998</v>
      </c>
      <c r="N571" s="71">
        <f t="shared" si="464"/>
        <v>849.94799999999998</v>
      </c>
      <c r="O571" s="71">
        <f t="shared" si="464"/>
        <v>915.32799999999997</v>
      </c>
      <c r="P571" s="71">
        <f t="shared" si="464"/>
        <v>980.70799999999997</v>
      </c>
      <c r="Q571" s="71">
        <f t="shared" si="464"/>
        <v>1046.088</v>
      </c>
      <c r="R571" s="71">
        <f t="shared" si="464"/>
        <v>1111.4679999999998</v>
      </c>
      <c r="S571" s="71">
        <f t="shared" si="464"/>
        <v>1176.848</v>
      </c>
      <c r="T571" s="71">
        <f t="shared" si="464"/>
        <v>1242.2280000000001</v>
      </c>
      <c r="U571" s="71">
        <f t="shared" si="464"/>
        <v>1307.6080000000002</v>
      </c>
      <c r="V571" s="71">
        <f t="shared" si="464"/>
        <v>1372.9880000000003</v>
      </c>
      <c r="W571" s="71">
        <f t="shared" si="464"/>
        <v>1438.3680000000004</v>
      </c>
      <c r="X571" s="71">
        <f t="shared" si="464"/>
        <v>1503.7480000000005</v>
      </c>
      <c r="Y571" s="71">
        <f t="shared" si="464"/>
        <v>1569.1280000000006</v>
      </c>
      <c r="Z571" s="71">
        <f t="shared" si="464"/>
        <v>1634.5080000000007</v>
      </c>
      <c r="AA571" s="71">
        <f t="shared" si="464"/>
        <v>1699.8880000000008</v>
      </c>
      <c r="AB571" s="71">
        <f t="shared" si="464"/>
        <v>1765.2680000000009</v>
      </c>
      <c r="AC571" s="71">
        <f t="shared" si="464"/>
        <v>1830.648000000001</v>
      </c>
      <c r="AD571" s="71">
        <f t="shared" si="464"/>
        <v>1896.0280000000012</v>
      </c>
      <c r="AE571" s="71">
        <f t="shared" si="464"/>
        <v>1961.4080000000013</v>
      </c>
      <c r="AF571" s="71">
        <f t="shared" si="464"/>
        <v>2026.7880000000014</v>
      </c>
      <c r="AG571" s="71">
        <f t="shared" si="464"/>
        <v>2092.1680000000015</v>
      </c>
      <c r="AH571" s="71">
        <f t="shared" si="464"/>
        <v>2157.5480000000016</v>
      </c>
      <c r="AI571" s="71">
        <f t="shared" si="464"/>
        <v>2222.9280000000017</v>
      </c>
      <c r="AJ571" s="71">
        <f t="shared" si="464"/>
        <v>2288.3080000000018</v>
      </c>
      <c r="AK571" s="71">
        <f t="shared" si="464"/>
        <v>2353.6880000000019</v>
      </c>
      <c r="AL571" s="71">
        <f t="shared" si="464"/>
        <v>2419.068000000002</v>
      </c>
      <c r="AM571" s="71">
        <f t="shared" si="464"/>
        <v>2484.4480000000021</v>
      </c>
      <c r="AN571" s="71">
        <f t="shared" si="464"/>
        <v>2549.8280000000022</v>
      </c>
    </row>
    <row r="572" spans="1:70" s="97" customFormat="1" ht="15.95" customHeight="1" outlineLevel="1" x14ac:dyDescent="0.3">
      <c r="A572" s="32"/>
      <c r="B572" s="206" t="s">
        <v>802</v>
      </c>
      <c r="C572" s="213"/>
      <c r="D572" s="157"/>
      <c r="E572" s="33"/>
      <c r="F572" s="288"/>
      <c r="G572" s="158"/>
      <c r="H572" s="133">
        <f>SUBTOTAL(9,H561:H571)</f>
        <v>281.96600000000001</v>
      </c>
      <c r="I572" s="55"/>
      <c r="J572" s="72"/>
      <c r="K572" s="239"/>
      <c r="L572" s="72"/>
      <c r="M572" s="72"/>
      <c r="N572" s="73"/>
      <c r="O572" s="234"/>
      <c r="P572" s="234"/>
      <c r="Q572" s="234"/>
      <c r="R572" s="234"/>
      <c r="S572" s="234"/>
      <c r="T572" s="234"/>
      <c r="U572" s="234"/>
      <c r="V572" s="234"/>
      <c r="W572" s="234"/>
      <c r="X572" s="234"/>
      <c r="Y572" s="234"/>
      <c r="Z572" s="234"/>
      <c r="AA572" s="234"/>
      <c r="AB572" s="234"/>
      <c r="AC572" s="234"/>
      <c r="AD572" s="234"/>
      <c r="AE572" s="234"/>
      <c r="AF572" s="234"/>
      <c r="AG572" s="234"/>
      <c r="AH572" s="234"/>
    </row>
    <row r="573" spans="1:70" s="16" customFormat="1" ht="15.95" customHeight="1" outlineLevel="1" x14ac:dyDescent="0.3">
      <c r="A573" s="46"/>
      <c r="B573" s="61"/>
      <c r="C573" s="118"/>
      <c r="D573" s="32"/>
      <c r="E573" s="33"/>
      <c r="F573" s="288"/>
      <c r="G573" s="144"/>
      <c r="H573" s="119"/>
      <c r="I573" s="55"/>
      <c r="J573" s="72"/>
      <c r="K573" s="239"/>
      <c r="L573" s="72"/>
      <c r="M573" s="72"/>
      <c r="N573" s="73"/>
      <c r="O573" s="234"/>
      <c r="P573" s="234"/>
      <c r="Q573" s="234"/>
      <c r="R573" s="234"/>
      <c r="S573" s="234"/>
      <c r="T573" s="234"/>
      <c r="U573" s="234"/>
      <c r="V573" s="234"/>
      <c r="W573" s="234"/>
      <c r="X573" s="234"/>
      <c r="Y573" s="234"/>
      <c r="Z573" s="234"/>
      <c r="AA573" s="234"/>
      <c r="AB573" s="234"/>
      <c r="AC573" s="234"/>
      <c r="AD573" s="234"/>
      <c r="AE573" s="234"/>
      <c r="AF573" s="234"/>
      <c r="AG573" s="234"/>
      <c r="AH573" s="234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  <c r="BC573" s="12"/>
      <c r="BD573" s="12"/>
      <c r="BE573" s="12"/>
      <c r="BF573" s="12"/>
      <c r="BG573" s="12"/>
      <c r="BH573" s="12"/>
      <c r="BI573" s="12"/>
      <c r="BJ573" s="12"/>
      <c r="BK573" s="12"/>
      <c r="BL573" s="12"/>
      <c r="BM573" s="12"/>
      <c r="BN573" s="12"/>
      <c r="BO573" s="12"/>
      <c r="BP573" s="12"/>
      <c r="BQ573" s="12"/>
      <c r="BR573" s="12"/>
    </row>
    <row r="574" spans="1:70" s="16" customFormat="1" ht="15.95" customHeight="1" outlineLevel="1" x14ac:dyDescent="0.3">
      <c r="A574" s="214"/>
      <c r="B574" s="63" t="s">
        <v>106</v>
      </c>
      <c r="C574" s="136"/>
      <c r="D574" s="286"/>
      <c r="E574" s="64"/>
      <c r="F574" s="65"/>
      <c r="G574" s="215"/>
      <c r="H574" s="218">
        <v>3743.8980000000001</v>
      </c>
      <c r="I574" s="137"/>
      <c r="J574" s="137"/>
      <c r="K574" s="240"/>
      <c r="L574" s="72"/>
      <c r="M574" s="72"/>
      <c r="N574" s="73"/>
      <c r="O574" s="234"/>
      <c r="P574" s="234"/>
      <c r="Q574" s="234"/>
      <c r="R574" s="234"/>
      <c r="S574" s="234"/>
      <c r="T574" s="234"/>
      <c r="U574" s="234"/>
      <c r="V574" s="234"/>
      <c r="W574" s="234"/>
      <c r="X574" s="234"/>
      <c r="Y574" s="234"/>
      <c r="Z574" s="234"/>
      <c r="AA574" s="234"/>
      <c r="AB574" s="234"/>
      <c r="AC574" s="234"/>
      <c r="AD574" s="234"/>
      <c r="AE574" s="234"/>
      <c r="AF574" s="234"/>
      <c r="AG574" s="234"/>
      <c r="AH574" s="234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  <c r="BC574" s="12"/>
      <c r="BD574" s="12"/>
      <c r="BE574" s="12"/>
      <c r="BF574" s="12"/>
      <c r="BG574" s="12"/>
      <c r="BH574" s="12"/>
      <c r="BI574" s="12"/>
      <c r="BJ574" s="12"/>
      <c r="BK574" s="12"/>
      <c r="BL574" s="12"/>
      <c r="BM574" s="12"/>
      <c r="BN574" s="12"/>
      <c r="BO574" s="12"/>
      <c r="BP574" s="12"/>
      <c r="BQ574" s="12"/>
      <c r="BR574" s="12"/>
    </row>
    <row r="575" spans="1:70" ht="15.95" customHeight="1" x14ac:dyDescent="0.3">
      <c r="H575" s="286"/>
    </row>
    <row r="576" spans="1:70" ht="15.95" customHeight="1" x14ac:dyDescent="0.3">
      <c r="H576" s="286"/>
    </row>
    <row r="577" spans="1:70" ht="38.25" customHeight="1" x14ac:dyDescent="0.3">
      <c r="H577" s="286"/>
    </row>
    <row r="578" spans="1:70" ht="15.95" customHeight="1" x14ac:dyDescent="0.3">
      <c r="H578" s="286"/>
    </row>
    <row r="579" spans="1:70" ht="37.5" customHeight="1" x14ac:dyDescent="0.3">
      <c r="H579" s="286"/>
    </row>
    <row r="580" spans="1:70" s="67" customFormat="1" ht="15.95" customHeight="1" x14ac:dyDescent="0.3">
      <c r="A580" s="25"/>
      <c r="B580" s="23"/>
      <c r="C580" s="107"/>
      <c r="D580" s="25"/>
      <c r="E580" s="26"/>
      <c r="F580" s="23"/>
      <c r="G580" s="23"/>
      <c r="H580" s="286"/>
      <c r="I580" s="100"/>
      <c r="J580" s="100"/>
      <c r="K580" s="235"/>
      <c r="L580" s="68"/>
      <c r="M580" s="68"/>
      <c r="N580" s="1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</row>
    <row r="581" spans="1:70" s="67" customFormat="1" ht="15.95" customHeight="1" x14ac:dyDescent="0.3">
      <c r="A581" s="25"/>
      <c r="B581" s="23"/>
      <c r="C581" s="107"/>
      <c r="D581" s="25"/>
      <c r="E581" s="26"/>
      <c r="F581" s="23"/>
      <c r="G581" s="23"/>
      <c r="H581" s="286"/>
      <c r="I581" s="100"/>
      <c r="J581" s="100"/>
      <c r="K581" s="235"/>
      <c r="L581" s="68"/>
      <c r="M581" s="68"/>
      <c r="N581" s="1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</row>
    <row r="582" spans="1:70" s="67" customFormat="1" ht="15.95" customHeight="1" x14ac:dyDescent="0.3">
      <c r="A582" s="25"/>
      <c r="B582" s="23"/>
      <c r="C582" s="107"/>
      <c r="D582" s="25"/>
      <c r="E582" s="26"/>
      <c r="F582" s="23"/>
      <c r="G582" s="23"/>
      <c r="H582" s="286"/>
      <c r="I582" s="100"/>
      <c r="J582" s="100"/>
      <c r="K582" s="235"/>
      <c r="L582" s="68"/>
      <c r="M582" s="68"/>
      <c r="N582" s="1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</row>
    <row r="583" spans="1:70" s="67" customFormat="1" ht="15.95" customHeight="1" x14ac:dyDescent="0.3">
      <c r="A583" s="25"/>
      <c r="B583" s="23"/>
      <c r="C583" s="107"/>
      <c r="D583" s="25"/>
      <c r="E583" s="26"/>
      <c r="F583" s="23"/>
      <c r="G583" s="23"/>
      <c r="H583" s="286"/>
      <c r="I583" s="100"/>
      <c r="J583" s="100"/>
      <c r="K583" s="235"/>
      <c r="L583" s="68"/>
      <c r="M583" s="68"/>
      <c r="N583" s="1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</row>
    <row r="584" spans="1:70" s="67" customFormat="1" ht="15.95" customHeight="1" x14ac:dyDescent="0.3">
      <c r="A584" s="25"/>
      <c r="B584" s="23"/>
      <c r="C584" s="107"/>
      <c r="D584" s="25"/>
      <c r="E584" s="26"/>
      <c r="F584" s="23"/>
      <c r="G584" s="23"/>
      <c r="H584" s="286"/>
      <c r="I584" s="100"/>
      <c r="J584" s="100"/>
      <c r="K584" s="235"/>
      <c r="L584" s="68"/>
      <c r="M584" s="68"/>
      <c r="N584" s="1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</row>
    <row r="585" spans="1:70" s="67" customFormat="1" ht="15.95" customHeight="1" x14ac:dyDescent="0.3">
      <c r="A585" s="25"/>
      <c r="B585" s="23"/>
      <c r="C585" s="107"/>
      <c r="D585" s="25"/>
      <c r="E585" s="26"/>
      <c r="F585" s="23"/>
      <c r="G585" s="23"/>
      <c r="H585" s="286"/>
      <c r="I585" s="100"/>
      <c r="J585" s="100"/>
      <c r="K585" s="235"/>
      <c r="L585" s="68"/>
      <c r="M585" s="68"/>
      <c r="N585" s="1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</row>
    <row r="586" spans="1:70" s="67" customFormat="1" ht="15.95" customHeight="1" x14ac:dyDescent="0.3">
      <c r="A586" s="25"/>
      <c r="B586" s="23"/>
      <c r="C586" s="107"/>
      <c r="D586" s="25"/>
      <c r="E586" s="26"/>
      <c r="F586" s="23"/>
      <c r="G586" s="23"/>
      <c r="H586" s="286"/>
      <c r="I586" s="100"/>
      <c r="J586" s="100"/>
      <c r="K586" s="235"/>
      <c r="L586" s="68"/>
      <c r="M586" s="68"/>
      <c r="N586" s="1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</row>
    <row r="587" spans="1:70" s="67" customFormat="1" ht="15.95" customHeight="1" x14ac:dyDescent="0.3">
      <c r="A587" s="25"/>
      <c r="B587" s="23"/>
      <c r="C587" s="107"/>
      <c r="D587" s="25"/>
      <c r="E587" s="26"/>
      <c r="F587" s="23"/>
      <c r="G587" s="23"/>
      <c r="H587" s="286"/>
      <c r="I587" s="100"/>
      <c r="J587" s="100"/>
      <c r="K587" s="235"/>
      <c r="L587" s="68"/>
      <c r="M587" s="68"/>
      <c r="N587" s="1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</row>
    <row r="588" spans="1:70" s="67" customFormat="1" ht="15.95" customHeight="1" x14ac:dyDescent="0.3">
      <c r="A588" s="25"/>
      <c r="B588" s="23"/>
      <c r="C588" s="107"/>
      <c r="D588" s="25"/>
      <c r="E588" s="26"/>
      <c r="F588" s="23"/>
      <c r="G588" s="23"/>
      <c r="H588" s="286"/>
      <c r="I588" s="100"/>
      <c r="J588" s="100"/>
      <c r="K588" s="235"/>
      <c r="L588" s="68"/>
      <c r="M588" s="68"/>
      <c r="N588" s="1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</row>
    <row r="589" spans="1:70" s="67" customFormat="1" ht="15.95" customHeight="1" x14ac:dyDescent="0.3">
      <c r="A589" s="25"/>
      <c r="B589" s="23"/>
      <c r="C589" s="107"/>
      <c r="D589" s="25"/>
      <c r="E589" s="26"/>
      <c r="F589" s="23"/>
      <c r="G589" s="23"/>
      <c r="H589" s="286"/>
      <c r="I589" s="100"/>
      <c r="J589" s="100"/>
      <c r="K589" s="235"/>
      <c r="L589" s="68"/>
      <c r="M589" s="68"/>
      <c r="N589" s="1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</row>
    <row r="590" spans="1:70" s="67" customFormat="1" ht="15.95" customHeight="1" x14ac:dyDescent="0.3">
      <c r="A590" s="25"/>
      <c r="B590" s="23"/>
      <c r="C590" s="107"/>
      <c r="D590" s="25"/>
      <c r="E590" s="26"/>
      <c r="F590" s="23"/>
      <c r="G590" s="23"/>
      <c r="H590" s="286"/>
      <c r="I590" s="100"/>
      <c r="J590" s="100"/>
      <c r="K590" s="235"/>
      <c r="L590" s="68"/>
      <c r="M590" s="68"/>
      <c r="N590" s="1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</row>
    <row r="591" spans="1:70" s="67" customFormat="1" ht="15.95" customHeight="1" x14ac:dyDescent="0.3">
      <c r="A591" s="25"/>
      <c r="B591" s="23"/>
      <c r="C591" s="107"/>
      <c r="D591" s="25"/>
      <c r="E591" s="26"/>
      <c r="F591" s="23"/>
      <c r="G591" s="23"/>
      <c r="H591" s="286"/>
      <c r="I591" s="100"/>
      <c r="J591" s="100"/>
      <c r="K591" s="235"/>
      <c r="L591" s="68"/>
      <c r="M591" s="68"/>
      <c r="N591" s="1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</row>
    <row r="592" spans="1:70" s="67" customFormat="1" ht="15.95" customHeight="1" x14ac:dyDescent="0.3">
      <c r="A592" s="25"/>
      <c r="B592" s="23"/>
      <c r="C592" s="107"/>
      <c r="D592" s="25"/>
      <c r="E592" s="26"/>
      <c r="F592" s="23"/>
      <c r="G592" s="23"/>
      <c r="H592" s="286"/>
      <c r="I592" s="100"/>
      <c r="J592" s="100"/>
      <c r="K592" s="235"/>
      <c r="L592" s="68"/>
      <c r="M592" s="68"/>
      <c r="N592" s="1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</row>
    <row r="593" spans="1:70" s="67" customFormat="1" ht="15.95" customHeight="1" x14ac:dyDescent="0.3">
      <c r="A593" s="25"/>
      <c r="B593" s="23"/>
      <c r="C593" s="107"/>
      <c r="D593" s="25"/>
      <c r="E593" s="26"/>
      <c r="F593" s="23"/>
      <c r="G593" s="23"/>
      <c r="H593" s="143"/>
      <c r="I593" s="100"/>
      <c r="J593" s="100"/>
      <c r="K593" s="235"/>
      <c r="L593" s="68"/>
      <c r="M593" s="68"/>
      <c r="N593" s="1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</row>
    <row r="594" spans="1:70" s="67" customFormat="1" ht="15.95" customHeight="1" x14ac:dyDescent="0.3">
      <c r="A594" s="25"/>
      <c r="B594" s="23"/>
      <c r="C594" s="107"/>
      <c r="D594" s="25"/>
      <c r="E594" s="26"/>
      <c r="F594" s="23"/>
      <c r="G594" s="23"/>
      <c r="H594" s="143"/>
      <c r="I594" s="100"/>
      <c r="J594" s="100"/>
      <c r="K594" s="235"/>
      <c r="L594" s="68"/>
      <c r="M594" s="68"/>
      <c r="N594" s="1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</row>
    <row r="595" spans="1:70" s="67" customFormat="1" ht="15.95" customHeight="1" x14ac:dyDescent="0.3">
      <c r="A595" s="25"/>
      <c r="B595" s="23"/>
      <c r="C595" s="107"/>
      <c r="D595" s="25"/>
      <c r="E595" s="26"/>
      <c r="F595" s="23"/>
      <c r="G595" s="23"/>
      <c r="H595" s="143"/>
      <c r="I595" s="100"/>
      <c r="J595" s="100"/>
      <c r="K595" s="235"/>
      <c r="L595" s="68"/>
      <c r="M595" s="68"/>
      <c r="N595" s="1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</row>
    <row r="596" spans="1:70" s="67" customFormat="1" ht="15.95" customHeight="1" x14ac:dyDescent="0.3">
      <c r="A596" s="25"/>
      <c r="B596" s="23"/>
      <c r="C596" s="107"/>
      <c r="D596" s="25"/>
      <c r="E596" s="26"/>
      <c r="F596" s="23"/>
      <c r="G596" s="23"/>
      <c r="H596" s="143"/>
      <c r="I596" s="100"/>
      <c r="J596" s="100"/>
      <c r="K596" s="235"/>
      <c r="L596" s="68"/>
      <c r="M596" s="68"/>
      <c r="N596" s="1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</row>
    <row r="597" spans="1:70" s="67" customFormat="1" ht="15.95" customHeight="1" x14ac:dyDescent="0.3">
      <c r="A597" s="25"/>
      <c r="B597" s="23"/>
      <c r="C597" s="107"/>
      <c r="D597" s="25"/>
      <c r="E597" s="26"/>
      <c r="F597" s="23"/>
      <c r="G597" s="23"/>
      <c r="H597" s="143"/>
      <c r="I597" s="100"/>
      <c r="J597" s="100"/>
      <c r="K597" s="235"/>
      <c r="L597" s="68"/>
      <c r="M597" s="68"/>
      <c r="N597" s="1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</row>
  </sheetData>
  <dataConsolidate/>
  <mergeCells count="11">
    <mergeCell ref="A9:A10"/>
    <mergeCell ref="B9:B10"/>
    <mergeCell ref="C9:C10"/>
    <mergeCell ref="D9:D10"/>
    <mergeCell ref="E9:E10"/>
    <mergeCell ref="G9:G10"/>
    <mergeCell ref="H9:H10"/>
    <mergeCell ref="B4:H4"/>
    <mergeCell ref="B5:H5"/>
    <mergeCell ref="B6:H6"/>
    <mergeCell ref="B7:H7"/>
  </mergeCells>
  <dataValidations count="1">
    <dataValidation allowBlank="1" showInputMessage="1" showErrorMessage="1" errorTitle="категория" sqref="D87:D88 D324:D325 D58:D72 F60:F68 I376:I384 I193 I47:I53 I107 I115 I174:I183 I185 I187 I196:I210 I214 I227 I229 I243 I245 I249 I251 I254 I257:I258 I260:I262 I264:I267 I298 I302 I314 I316 I324:I325 I332:I335 I337:I340 I343 I355 I359 I362:I367 I369:I370 I372:I373 I15 D78:D81 I91:I99 I105 I17:I42 E15:F40 I58:I75 I80:I85"/>
  </dataValidations>
  <pageMargins left="0.23622047244094491" right="0.23622047244094491" top="0.74803149606299213" bottom="0.74803149606299213" header="0.31496062992125984" footer="0.31496062992125984"/>
  <pageSetup paperSize="9" fitToWidth="0" fitToHeight="0" orientation="landscape" r:id="rId1"/>
  <headerFooter>
    <oddFooter>Стр.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DG556"/>
  <sheetViews>
    <sheetView showWhiteSpace="0" topLeftCell="A4" zoomScale="110" zoomScaleNormal="110" zoomScaleSheetLayoutView="130" workbookViewId="0">
      <selection activeCell="C304" sqref="C304:H304"/>
    </sheetView>
  </sheetViews>
  <sheetFormatPr defaultRowHeight="15.95" customHeight="1" outlineLevelRow="2" x14ac:dyDescent="0.3"/>
  <cols>
    <col min="1" max="1" width="5" style="25" customWidth="1"/>
    <col min="2" max="2" width="17.28515625" style="23" customWidth="1"/>
    <col min="3" max="3" width="23.5703125" style="107" customWidth="1"/>
    <col min="4" max="4" width="28" style="25" customWidth="1"/>
    <col min="5" max="5" width="7.42578125" style="26" hidden="1" customWidth="1"/>
    <col min="6" max="6" width="7.42578125" style="23" customWidth="1"/>
    <col min="7" max="7" width="16.28515625" style="23" customWidth="1"/>
    <col min="8" max="8" width="13.28515625" style="143" customWidth="1"/>
    <col min="9" max="10" width="9.28515625" style="100" bestFit="1" customWidth="1"/>
    <col min="11" max="11" width="11.7109375" style="235" customWidth="1"/>
    <col min="12" max="12" width="14" style="68" customWidth="1"/>
    <col min="13" max="13" width="11.7109375" style="68" customWidth="1"/>
    <col min="14" max="14" width="11.5703125" style="1" customWidth="1"/>
    <col min="15" max="16" width="12" style="9" customWidth="1"/>
    <col min="17" max="17" width="11.7109375" style="9" customWidth="1"/>
    <col min="18" max="18" width="11.5703125" style="9" customWidth="1"/>
    <col min="19" max="19" width="13.140625" style="9" customWidth="1"/>
    <col min="20" max="20" width="12.140625" style="9" customWidth="1"/>
    <col min="21" max="21" width="11.85546875" style="9" customWidth="1"/>
    <col min="22" max="22" width="12.5703125" style="9" customWidth="1"/>
    <col min="23" max="23" width="13.42578125" style="9" customWidth="1"/>
    <col min="24" max="24" width="14.28515625" style="9" customWidth="1"/>
    <col min="25" max="25" width="12.140625" style="9" customWidth="1"/>
    <col min="26" max="26" width="12.28515625" style="9" customWidth="1"/>
    <col min="27" max="27" width="11.5703125" style="9" customWidth="1"/>
    <col min="28" max="29" width="12.140625" style="9" customWidth="1"/>
    <col min="30" max="30" width="12.42578125" style="9" customWidth="1"/>
    <col min="31" max="31" width="12.7109375" style="9" customWidth="1"/>
    <col min="32" max="32" width="12.42578125" style="9" customWidth="1"/>
    <col min="33" max="33" width="11.7109375" style="9" customWidth="1"/>
    <col min="34" max="34" width="12.7109375" style="9" customWidth="1"/>
    <col min="35" max="35" width="12.85546875" style="3" customWidth="1"/>
    <col min="36" max="36" width="13.5703125" style="3" customWidth="1"/>
    <col min="37" max="38" width="11.85546875" style="3" customWidth="1"/>
    <col min="39" max="40" width="12.7109375" style="3" customWidth="1"/>
    <col min="41" max="41" width="12.28515625" style="3" customWidth="1"/>
    <col min="42" max="42" width="12.5703125" style="3" customWidth="1"/>
    <col min="43" max="43" width="11.85546875" style="3" customWidth="1"/>
    <col min="44" max="45" width="12.28515625" style="3" customWidth="1"/>
    <col min="46" max="46" width="12.42578125" style="3" customWidth="1"/>
    <col min="47" max="47" width="12.140625" style="3" customWidth="1"/>
    <col min="48" max="48" width="12" style="3" customWidth="1"/>
    <col min="49" max="49" width="13" style="3" customWidth="1"/>
    <col min="50" max="50" width="11.5703125" style="3" customWidth="1"/>
    <col min="51" max="51" width="11.85546875" style="3" customWidth="1"/>
    <col min="52" max="52" width="12.5703125" style="3" customWidth="1"/>
    <col min="53" max="53" width="11.5703125" style="3" customWidth="1"/>
    <col min="54" max="54" width="12.140625" style="3" customWidth="1"/>
    <col min="55" max="55" width="11.5703125" style="3" customWidth="1"/>
    <col min="56" max="56" width="11.28515625" style="3" customWidth="1"/>
    <col min="57" max="57" width="10.85546875" style="3" customWidth="1"/>
    <col min="58" max="59" width="10.28515625" style="3" customWidth="1"/>
    <col min="60" max="60" width="10.5703125" style="3" customWidth="1"/>
    <col min="61" max="61" width="11.28515625" style="3" customWidth="1"/>
    <col min="62" max="62" width="10.42578125" style="3" customWidth="1"/>
    <col min="63" max="63" width="10.28515625" style="3" customWidth="1"/>
    <col min="64" max="70" width="9.140625" style="3"/>
  </cols>
  <sheetData>
    <row r="1" spans="1:70" ht="15.95" customHeight="1" x14ac:dyDescent="0.3">
      <c r="H1" s="226"/>
      <c r="J1" s="23" t="s">
        <v>0</v>
      </c>
    </row>
    <row r="2" spans="1:70" ht="15.95" customHeight="1" x14ac:dyDescent="0.3">
      <c r="B2" s="228"/>
      <c r="H2" s="214"/>
    </row>
    <row r="3" spans="1:70" ht="15.95" customHeight="1" x14ac:dyDescent="0.3">
      <c r="H3" s="226"/>
    </row>
    <row r="4" spans="1:70" ht="15.95" customHeight="1" x14ac:dyDescent="0.3">
      <c r="B4" s="546" t="s">
        <v>1</v>
      </c>
      <c r="C4" s="546"/>
      <c r="D4" s="546"/>
      <c r="E4" s="546"/>
      <c r="F4" s="546"/>
      <c r="G4" s="546"/>
      <c r="H4" s="546"/>
    </row>
    <row r="5" spans="1:70" ht="15.95" customHeight="1" x14ac:dyDescent="0.3">
      <c r="B5" s="546" t="s">
        <v>2</v>
      </c>
      <c r="C5" s="546"/>
      <c r="D5" s="546"/>
      <c r="E5" s="546"/>
      <c r="F5" s="546"/>
      <c r="G5" s="546"/>
      <c r="H5" s="546"/>
    </row>
    <row r="6" spans="1:70" ht="15.95" customHeight="1" x14ac:dyDescent="0.3">
      <c r="B6" s="547" t="s">
        <v>3</v>
      </c>
      <c r="C6" s="547"/>
      <c r="D6" s="547"/>
      <c r="E6" s="547"/>
      <c r="F6" s="547"/>
      <c r="G6" s="547"/>
      <c r="H6" s="547"/>
    </row>
    <row r="7" spans="1:70" ht="15.95" customHeight="1" x14ac:dyDescent="0.3">
      <c r="B7" s="546" t="s">
        <v>656</v>
      </c>
      <c r="C7" s="546"/>
      <c r="D7" s="546"/>
      <c r="E7" s="546"/>
      <c r="F7" s="546"/>
      <c r="G7" s="546"/>
      <c r="H7" s="546"/>
    </row>
    <row r="8" spans="1:70" ht="15.95" customHeight="1" x14ac:dyDescent="0.3">
      <c r="H8" s="226"/>
    </row>
    <row r="9" spans="1:70" ht="15.95" customHeight="1" x14ac:dyDescent="0.3">
      <c r="A9" s="545" t="s">
        <v>4</v>
      </c>
      <c r="B9" s="549" t="s">
        <v>5</v>
      </c>
      <c r="C9" s="550" t="s">
        <v>6</v>
      </c>
      <c r="D9" s="545" t="s">
        <v>7</v>
      </c>
      <c r="E9" s="551" t="s">
        <v>8</v>
      </c>
      <c r="F9" s="225"/>
      <c r="G9" s="552" t="s">
        <v>94</v>
      </c>
      <c r="H9" s="545" t="s">
        <v>9</v>
      </c>
      <c r="I9" s="20"/>
      <c r="J9" s="68"/>
      <c r="K9" s="236"/>
    </row>
    <row r="10" spans="1:70" s="3" customFormat="1" ht="43.5" customHeight="1" outlineLevel="1" x14ac:dyDescent="0.3">
      <c r="A10" s="548"/>
      <c r="B10" s="549"/>
      <c r="C10" s="550"/>
      <c r="D10" s="545"/>
      <c r="E10" s="551"/>
      <c r="F10" s="225" t="s">
        <v>608</v>
      </c>
      <c r="G10" s="552"/>
      <c r="H10" s="545"/>
      <c r="I10" s="20" t="s">
        <v>608</v>
      </c>
      <c r="J10" s="221" t="s">
        <v>800</v>
      </c>
      <c r="K10" s="237" t="s">
        <v>801</v>
      </c>
      <c r="L10" s="68"/>
      <c r="M10" s="68"/>
      <c r="N10" s="1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</row>
    <row r="11" spans="1:70" s="3" customFormat="1" ht="15.95" customHeight="1" outlineLevel="2" x14ac:dyDescent="0.3">
      <c r="A11" s="29">
        <v>1</v>
      </c>
      <c r="B11" s="28" t="s">
        <v>449</v>
      </c>
      <c r="C11" s="29" t="s">
        <v>146</v>
      </c>
      <c r="D11" s="29" t="s">
        <v>10</v>
      </c>
      <c r="E11" s="30" t="s">
        <v>11</v>
      </c>
      <c r="F11" s="27" t="s">
        <v>11</v>
      </c>
      <c r="G11" s="27" t="s">
        <v>12</v>
      </c>
      <c r="H11" s="29">
        <v>7.7930000000000001</v>
      </c>
      <c r="I11" s="219">
        <v>1.2</v>
      </c>
      <c r="J11" s="222">
        <v>24</v>
      </c>
      <c r="K11" s="238">
        <f>(H11*I11*J11)</f>
        <v>224.4384</v>
      </c>
      <c r="L11" s="68"/>
      <c r="M11" s="68"/>
      <c r="N11" s="1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</row>
    <row r="12" spans="1:70" s="3" customFormat="1" ht="15.95" customHeight="1" outlineLevel="2" x14ac:dyDescent="0.3">
      <c r="A12" s="29">
        <v>2</v>
      </c>
      <c r="B12" s="28" t="s">
        <v>449</v>
      </c>
      <c r="C12" s="29" t="s">
        <v>145</v>
      </c>
      <c r="D12" s="29" t="s">
        <v>10</v>
      </c>
      <c r="E12" s="30" t="s">
        <v>11</v>
      </c>
      <c r="F12" s="27" t="s">
        <v>11</v>
      </c>
      <c r="G12" s="27" t="s">
        <v>12</v>
      </c>
      <c r="H12" s="29">
        <v>4.6189999999999998</v>
      </c>
      <c r="I12" s="219">
        <v>1.2</v>
      </c>
      <c r="J12" s="222">
        <v>24</v>
      </c>
      <c r="K12" s="238">
        <f t="shared" ref="K12:K68" si="0">(H12*I12*J12)</f>
        <v>133.02719999999999</v>
      </c>
      <c r="L12" s="68"/>
      <c r="M12" s="68"/>
      <c r="N12" s="1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</row>
    <row r="13" spans="1:70" s="3" customFormat="1" ht="15.95" customHeight="1" outlineLevel="2" x14ac:dyDescent="0.3">
      <c r="A13" s="29">
        <v>3</v>
      </c>
      <c r="B13" s="28" t="s">
        <v>449</v>
      </c>
      <c r="C13" s="231" t="s">
        <v>147</v>
      </c>
      <c r="D13" s="231" t="s">
        <v>13</v>
      </c>
      <c r="E13" s="233" t="s">
        <v>11</v>
      </c>
      <c r="F13" s="27" t="s">
        <v>11</v>
      </c>
      <c r="G13" s="31" t="s">
        <v>30</v>
      </c>
      <c r="H13" s="231">
        <v>2.8149999999999999</v>
      </c>
      <c r="I13" s="219">
        <v>1.2</v>
      </c>
      <c r="J13" s="222">
        <v>34</v>
      </c>
      <c r="K13" s="238">
        <f t="shared" si="0"/>
        <v>114.85199999999999</v>
      </c>
      <c r="L13" s="68"/>
      <c r="M13" s="68"/>
      <c r="N13" s="1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</row>
    <row r="14" spans="1:70" s="3" customFormat="1" ht="15.95" customHeight="1" outlineLevel="2" x14ac:dyDescent="0.3">
      <c r="A14" s="29">
        <v>4</v>
      </c>
      <c r="B14" s="28" t="s">
        <v>449</v>
      </c>
      <c r="C14" s="231" t="s">
        <v>231</v>
      </c>
      <c r="D14" s="231" t="s">
        <v>15</v>
      </c>
      <c r="E14" s="233" t="s">
        <v>11</v>
      </c>
      <c r="F14" s="27" t="s">
        <v>11</v>
      </c>
      <c r="G14" s="31" t="s">
        <v>30</v>
      </c>
      <c r="H14" s="231">
        <v>2.1389999999999998</v>
      </c>
      <c r="I14" s="219">
        <v>1.2</v>
      </c>
      <c r="J14" s="222">
        <v>34</v>
      </c>
      <c r="K14" s="238">
        <f t="shared" si="0"/>
        <v>87.271199999999993</v>
      </c>
      <c r="L14" s="68"/>
      <c r="M14" s="68"/>
      <c r="N14" s="1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</row>
    <row r="15" spans="1:70" s="2" customFormat="1" ht="15.95" customHeight="1" outlineLevel="2" x14ac:dyDescent="0.3">
      <c r="A15" s="29">
        <v>5</v>
      </c>
      <c r="B15" s="49" t="s">
        <v>449</v>
      </c>
      <c r="C15" s="32" t="s">
        <v>605</v>
      </c>
      <c r="D15" s="32" t="s">
        <v>606</v>
      </c>
      <c r="E15" s="49" t="s">
        <v>19</v>
      </c>
      <c r="F15" s="28" t="s">
        <v>19</v>
      </c>
      <c r="G15" s="43" t="s">
        <v>30</v>
      </c>
      <c r="H15" s="32">
        <v>5.4290000000000003</v>
      </c>
      <c r="I15" s="220">
        <v>0.7</v>
      </c>
      <c r="J15" s="222">
        <v>34</v>
      </c>
      <c r="K15" s="238">
        <f t="shared" si="0"/>
        <v>129.21019999999999</v>
      </c>
      <c r="L15" s="68"/>
      <c r="M15" s="68"/>
      <c r="N15" s="1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</row>
    <row r="16" spans="1:70" s="2" customFormat="1" ht="15.95" customHeight="1" outlineLevel="2" x14ac:dyDescent="0.3">
      <c r="A16" s="29">
        <v>6</v>
      </c>
      <c r="B16" s="164" t="s">
        <v>449</v>
      </c>
      <c r="C16" s="108" t="s">
        <v>322</v>
      </c>
      <c r="D16" s="165" t="s">
        <v>403</v>
      </c>
      <c r="E16" s="36" t="s">
        <v>11</v>
      </c>
      <c r="F16" s="27" t="s">
        <v>11</v>
      </c>
      <c r="G16" s="167" t="s">
        <v>30</v>
      </c>
      <c r="H16" s="108">
        <v>2.7879999999999998</v>
      </c>
      <c r="I16" s="219">
        <v>1.2</v>
      </c>
      <c r="J16" s="222">
        <v>34</v>
      </c>
      <c r="K16" s="238">
        <f t="shared" si="0"/>
        <v>113.75039999999998</v>
      </c>
      <c r="L16" s="68"/>
      <c r="M16" s="68"/>
      <c r="N16" s="1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</row>
    <row r="17" spans="1:70" s="2" customFormat="1" ht="15.95" customHeight="1" outlineLevel="2" x14ac:dyDescent="0.3">
      <c r="A17" s="29">
        <v>7</v>
      </c>
      <c r="B17" s="164" t="s">
        <v>449</v>
      </c>
      <c r="C17" s="231" t="s">
        <v>148</v>
      </c>
      <c r="D17" s="166" t="s">
        <v>18</v>
      </c>
      <c r="E17" s="233" t="s">
        <v>19</v>
      </c>
      <c r="F17" s="28" t="s">
        <v>19</v>
      </c>
      <c r="G17" s="167" t="s">
        <v>30</v>
      </c>
      <c r="H17" s="231">
        <v>3.1720000000000002</v>
      </c>
      <c r="I17" s="220">
        <v>0.7</v>
      </c>
      <c r="J17" s="222">
        <v>34</v>
      </c>
      <c r="K17" s="238">
        <f t="shared" si="0"/>
        <v>75.493600000000001</v>
      </c>
      <c r="L17" s="68"/>
      <c r="M17" s="68"/>
      <c r="N17" s="1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</row>
    <row r="18" spans="1:70" s="2" customFormat="1" ht="15.95" customHeight="1" outlineLevel="2" x14ac:dyDescent="0.3">
      <c r="A18" s="29">
        <v>8</v>
      </c>
      <c r="B18" s="161" t="s">
        <v>449</v>
      </c>
      <c r="C18" s="32" t="s">
        <v>646</v>
      </c>
      <c r="D18" s="157" t="s">
        <v>643</v>
      </c>
      <c r="E18" s="36"/>
      <c r="F18" s="230" t="s">
        <v>11</v>
      </c>
      <c r="G18" s="156" t="s">
        <v>30</v>
      </c>
      <c r="H18" s="32">
        <v>13.598000000000001</v>
      </c>
      <c r="I18" s="55">
        <v>1.2</v>
      </c>
      <c r="J18" s="222">
        <v>34</v>
      </c>
      <c r="K18" s="238">
        <f t="shared" si="0"/>
        <v>554.7983999999999</v>
      </c>
      <c r="L18" s="68"/>
      <c r="M18" s="68"/>
      <c r="N18" s="1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</row>
    <row r="19" spans="1:70" s="2" customFormat="1" ht="15.95" customHeight="1" outlineLevel="2" x14ac:dyDescent="0.3">
      <c r="A19" s="29">
        <v>9</v>
      </c>
      <c r="B19" s="161" t="s">
        <v>449</v>
      </c>
      <c r="C19" s="32" t="s">
        <v>647</v>
      </c>
      <c r="D19" s="157" t="s">
        <v>643</v>
      </c>
      <c r="E19" s="36"/>
      <c r="F19" s="230" t="s">
        <v>11</v>
      </c>
      <c r="G19" s="156" t="s">
        <v>30</v>
      </c>
      <c r="H19" s="32">
        <v>13.298</v>
      </c>
      <c r="I19" s="55">
        <v>1.2</v>
      </c>
      <c r="J19" s="222">
        <v>34</v>
      </c>
      <c r="K19" s="238">
        <f t="shared" si="0"/>
        <v>542.55840000000001</v>
      </c>
      <c r="L19" s="68"/>
      <c r="M19" s="68"/>
      <c r="N19" s="1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</row>
    <row r="20" spans="1:70" s="2" customFormat="1" ht="15.95" customHeight="1" outlineLevel="2" x14ac:dyDescent="0.3">
      <c r="A20" s="29">
        <v>10</v>
      </c>
      <c r="B20" s="161" t="s">
        <v>449</v>
      </c>
      <c r="C20" s="32" t="s">
        <v>648</v>
      </c>
      <c r="D20" s="157" t="s">
        <v>643</v>
      </c>
      <c r="E20" s="36"/>
      <c r="F20" s="230" t="s">
        <v>11</v>
      </c>
      <c r="G20" s="156" t="s">
        <v>30</v>
      </c>
      <c r="H20" s="32">
        <v>9.1989999999999998</v>
      </c>
      <c r="I20" s="55">
        <v>1.2</v>
      </c>
      <c r="J20" s="222">
        <v>34</v>
      </c>
      <c r="K20" s="238">
        <f t="shared" si="0"/>
        <v>375.31920000000002</v>
      </c>
      <c r="L20" s="68"/>
      <c r="M20" s="68"/>
      <c r="N20" s="1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</row>
    <row r="21" spans="1:70" s="2" customFormat="1" ht="15.95" customHeight="1" outlineLevel="2" x14ac:dyDescent="0.3">
      <c r="A21" s="261">
        <v>11</v>
      </c>
      <c r="B21" s="271" t="s">
        <v>449</v>
      </c>
      <c r="C21" s="180" t="s">
        <v>642</v>
      </c>
      <c r="D21" s="273" t="s">
        <v>643</v>
      </c>
      <c r="E21" s="250"/>
      <c r="F21" s="242" t="s">
        <v>17</v>
      </c>
      <c r="G21" s="264" t="s">
        <v>30</v>
      </c>
      <c r="H21" s="244">
        <v>4</v>
      </c>
      <c r="I21" s="184">
        <v>1.2</v>
      </c>
      <c r="J21" s="265">
        <v>34</v>
      </c>
      <c r="K21" s="238">
        <f t="shared" si="0"/>
        <v>163.19999999999999</v>
      </c>
      <c r="L21" s="266"/>
      <c r="M21" s="266"/>
      <c r="N21" s="267"/>
      <c r="O21" s="247"/>
      <c r="P21" s="247"/>
      <c r="Q21" s="247"/>
      <c r="R21" s="247"/>
      <c r="S21" s="247"/>
      <c r="T21" s="247"/>
      <c r="U21" s="247"/>
      <c r="V21" s="247"/>
      <c r="W21" s="247"/>
      <c r="X21" s="247"/>
      <c r="Y21" s="247"/>
      <c r="Z21" s="247"/>
      <c r="AA21" s="247"/>
      <c r="AB21" s="247"/>
      <c r="AC21" s="247"/>
      <c r="AD21" s="247"/>
      <c r="AE21" s="247"/>
      <c r="AF21" s="247"/>
      <c r="AG21" s="247"/>
      <c r="AH21" s="247"/>
    </row>
    <row r="22" spans="1:70" s="2" customFormat="1" ht="15.95" customHeight="1" outlineLevel="2" x14ac:dyDescent="0.3">
      <c r="A22" s="261">
        <v>12</v>
      </c>
      <c r="B22" s="271" t="s">
        <v>449</v>
      </c>
      <c r="C22" s="180" t="s">
        <v>644</v>
      </c>
      <c r="D22" s="273" t="s">
        <v>643</v>
      </c>
      <c r="E22" s="250"/>
      <c r="F22" s="242" t="s">
        <v>43</v>
      </c>
      <c r="G22" s="264" t="s">
        <v>30</v>
      </c>
      <c r="H22" s="244">
        <v>5.5</v>
      </c>
      <c r="I22" s="256">
        <v>0.7</v>
      </c>
      <c r="J22" s="265">
        <v>34</v>
      </c>
      <c r="K22" s="238">
        <f t="shared" si="0"/>
        <v>130.89999999999998</v>
      </c>
      <c r="L22" s="266"/>
      <c r="M22" s="266"/>
      <c r="N22" s="267"/>
      <c r="O22" s="247"/>
      <c r="P22" s="247"/>
      <c r="Q22" s="247"/>
      <c r="R22" s="247"/>
      <c r="S22" s="247"/>
      <c r="T22" s="247"/>
      <c r="U22" s="247"/>
      <c r="V22" s="247"/>
      <c r="W22" s="247"/>
      <c r="X22" s="247"/>
      <c r="Y22" s="247"/>
      <c r="Z22" s="247"/>
      <c r="AA22" s="247"/>
      <c r="AB22" s="247"/>
      <c r="AC22" s="247"/>
      <c r="AD22" s="247"/>
      <c r="AE22" s="247"/>
      <c r="AF22" s="247"/>
      <c r="AG22" s="247"/>
      <c r="AH22" s="247"/>
    </row>
    <row r="23" spans="1:70" s="2" customFormat="1" ht="15.95" customHeight="1" outlineLevel="2" x14ac:dyDescent="0.3">
      <c r="A23" s="29">
        <v>13</v>
      </c>
      <c r="B23" s="161" t="s">
        <v>449</v>
      </c>
      <c r="C23" s="32" t="s">
        <v>649</v>
      </c>
      <c r="D23" s="157" t="s">
        <v>643</v>
      </c>
      <c r="E23" s="36"/>
      <c r="F23" s="230" t="s">
        <v>43</v>
      </c>
      <c r="G23" s="156" t="s">
        <v>30</v>
      </c>
      <c r="H23" s="32">
        <v>9.0500000000000007</v>
      </c>
      <c r="I23" s="220">
        <v>0.7</v>
      </c>
      <c r="J23" s="222">
        <v>34</v>
      </c>
      <c r="K23" s="238">
        <f t="shared" si="0"/>
        <v>215.39</v>
      </c>
      <c r="L23" s="68"/>
      <c r="M23" s="68"/>
      <c r="N23" s="1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</row>
    <row r="24" spans="1:70" s="2" customFormat="1" ht="15.95" customHeight="1" outlineLevel="2" x14ac:dyDescent="0.3">
      <c r="A24" s="29">
        <v>14</v>
      </c>
      <c r="B24" s="161" t="s">
        <v>449</v>
      </c>
      <c r="C24" s="32" t="s">
        <v>650</v>
      </c>
      <c r="D24" s="157" t="s">
        <v>643</v>
      </c>
      <c r="E24" s="36"/>
      <c r="F24" s="230" t="s">
        <v>43</v>
      </c>
      <c r="G24" s="156" t="s">
        <v>30</v>
      </c>
      <c r="H24" s="32">
        <v>5.8250000000000002</v>
      </c>
      <c r="I24" s="220">
        <v>0.7</v>
      </c>
      <c r="J24" s="222">
        <v>34</v>
      </c>
      <c r="K24" s="238">
        <f t="shared" si="0"/>
        <v>138.63499999999999</v>
      </c>
      <c r="L24" s="68"/>
      <c r="M24" s="68"/>
      <c r="N24" s="1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</row>
    <row r="25" spans="1:70" s="2" customFormat="1" ht="15.95" customHeight="1" outlineLevel="2" x14ac:dyDescent="0.3">
      <c r="A25" s="29">
        <v>15</v>
      </c>
      <c r="B25" s="161" t="s">
        <v>449</v>
      </c>
      <c r="C25" s="32" t="s">
        <v>651</v>
      </c>
      <c r="D25" s="157" t="s">
        <v>643</v>
      </c>
      <c r="E25" s="36"/>
      <c r="F25" s="230" t="s">
        <v>43</v>
      </c>
      <c r="G25" s="156" t="s">
        <v>30</v>
      </c>
      <c r="H25" s="32">
        <v>6.0010000000000003</v>
      </c>
      <c r="I25" s="220">
        <v>0.7</v>
      </c>
      <c r="J25" s="222">
        <v>34</v>
      </c>
      <c r="K25" s="238">
        <f t="shared" si="0"/>
        <v>142.82380000000001</v>
      </c>
      <c r="L25" s="68"/>
      <c r="M25" s="68"/>
      <c r="N25" s="1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</row>
    <row r="26" spans="1:70" s="2" customFormat="1" ht="15.95" customHeight="1" outlineLevel="2" x14ac:dyDescent="0.3">
      <c r="A26" s="29">
        <v>16</v>
      </c>
      <c r="B26" s="161" t="s">
        <v>449</v>
      </c>
      <c r="C26" s="32" t="s">
        <v>652</v>
      </c>
      <c r="D26" s="157" t="s">
        <v>643</v>
      </c>
      <c r="E26" s="36"/>
      <c r="F26" s="230" t="s">
        <v>43</v>
      </c>
      <c r="G26" s="156" t="s">
        <v>30</v>
      </c>
      <c r="H26" s="32">
        <v>42.56</v>
      </c>
      <c r="I26" s="55">
        <v>1.2</v>
      </c>
      <c r="J26" s="222">
        <v>34</v>
      </c>
      <c r="K26" s="238">
        <f t="shared" si="0"/>
        <v>1736.4480000000001</v>
      </c>
      <c r="L26" s="68"/>
      <c r="M26" s="68"/>
      <c r="N26" s="1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</row>
    <row r="27" spans="1:70" s="2" customFormat="1" ht="15.95" customHeight="1" outlineLevel="2" x14ac:dyDescent="0.3">
      <c r="A27" s="29">
        <v>17</v>
      </c>
      <c r="B27" s="161" t="s">
        <v>449</v>
      </c>
      <c r="C27" s="32" t="s">
        <v>653</v>
      </c>
      <c r="D27" s="157" t="s">
        <v>643</v>
      </c>
      <c r="E27" s="36"/>
      <c r="F27" s="230" t="s">
        <v>43</v>
      </c>
      <c r="G27" s="156" t="s">
        <v>30</v>
      </c>
      <c r="H27" s="32">
        <v>46.02</v>
      </c>
      <c r="I27" s="55">
        <v>1.2</v>
      </c>
      <c r="J27" s="222">
        <v>34</v>
      </c>
      <c r="K27" s="238">
        <f t="shared" si="0"/>
        <v>1877.6160000000002</v>
      </c>
      <c r="L27" s="68"/>
      <c r="M27" s="68"/>
      <c r="N27" s="1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</row>
    <row r="28" spans="1:70" s="2" customFormat="1" ht="15.95" customHeight="1" outlineLevel="2" x14ac:dyDescent="0.3">
      <c r="A28" s="29">
        <v>18</v>
      </c>
      <c r="B28" s="202" t="s">
        <v>449</v>
      </c>
      <c r="C28" s="108" t="s">
        <v>323</v>
      </c>
      <c r="D28" s="166" t="s">
        <v>404</v>
      </c>
      <c r="E28" s="36" t="s">
        <v>21</v>
      </c>
      <c r="F28" s="34" t="s">
        <v>21</v>
      </c>
      <c r="G28" s="168" t="s">
        <v>324</v>
      </c>
      <c r="H28" s="121">
        <v>2.8</v>
      </c>
      <c r="I28" s="175">
        <v>1.2</v>
      </c>
      <c r="J28" s="222">
        <v>34</v>
      </c>
      <c r="K28" s="238">
        <f t="shared" si="0"/>
        <v>114.24</v>
      </c>
      <c r="L28" s="68"/>
      <c r="M28" s="68"/>
      <c r="N28" s="1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</row>
    <row r="29" spans="1:70" s="2" customFormat="1" ht="15.95" customHeight="1" outlineLevel="2" x14ac:dyDescent="0.3">
      <c r="A29" s="261">
        <v>19</v>
      </c>
      <c r="B29" s="262" t="s">
        <v>449</v>
      </c>
      <c r="C29" s="251" t="s">
        <v>725</v>
      </c>
      <c r="D29" s="252" t="s">
        <v>726</v>
      </c>
      <c r="E29" s="250"/>
      <c r="F29" s="242" t="s">
        <v>17</v>
      </c>
      <c r="G29" s="264" t="s">
        <v>30</v>
      </c>
      <c r="H29" s="268">
        <v>19.989999999999998</v>
      </c>
      <c r="I29" s="184">
        <v>1.2</v>
      </c>
      <c r="J29" s="265">
        <v>34</v>
      </c>
      <c r="K29" s="238">
        <f t="shared" si="0"/>
        <v>815.59199999999987</v>
      </c>
      <c r="L29" s="266"/>
      <c r="M29" s="266"/>
      <c r="N29" s="26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7"/>
      <c r="Z29" s="247"/>
      <c r="AA29" s="247"/>
      <c r="AB29" s="247"/>
      <c r="AC29" s="247"/>
      <c r="AD29" s="247"/>
      <c r="AE29" s="247"/>
      <c r="AF29" s="247"/>
      <c r="AG29" s="247"/>
      <c r="AH29" s="247"/>
    </row>
    <row r="30" spans="1:70" s="2" customFormat="1" ht="15.95" customHeight="1" outlineLevel="2" x14ac:dyDescent="0.3">
      <c r="A30" s="261">
        <v>20</v>
      </c>
      <c r="B30" s="262" t="s">
        <v>449</v>
      </c>
      <c r="C30" s="251" t="s">
        <v>733</v>
      </c>
      <c r="D30" s="252" t="s">
        <v>727</v>
      </c>
      <c r="E30" s="250"/>
      <c r="F30" s="242" t="s">
        <v>17</v>
      </c>
      <c r="G30" s="264" t="s">
        <v>30</v>
      </c>
      <c r="H30" s="268">
        <v>1.2929999999999999</v>
      </c>
      <c r="I30" s="184">
        <v>1.2</v>
      </c>
      <c r="J30" s="265">
        <v>34</v>
      </c>
      <c r="K30" s="238">
        <f t="shared" si="0"/>
        <v>52.754399999999997</v>
      </c>
      <c r="L30" s="266"/>
      <c r="M30" s="266"/>
      <c r="N30" s="267"/>
      <c r="O30" s="247"/>
      <c r="P30" s="247"/>
      <c r="Q30" s="247"/>
      <c r="R30" s="247"/>
      <c r="S30" s="247"/>
      <c r="T30" s="247"/>
      <c r="U30" s="247"/>
      <c r="V30" s="247"/>
      <c r="W30" s="247"/>
      <c r="X30" s="247"/>
      <c r="Y30" s="247"/>
      <c r="Z30" s="247"/>
      <c r="AA30" s="247"/>
      <c r="AB30" s="247"/>
      <c r="AC30" s="247"/>
      <c r="AD30" s="247"/>
      <c r="AE30" s="247"/>
      <c r="AF30" s="247"/>
      <c r="AG30" s="247"/>
      <c r="AH30" s="247"/>
    </row>
    <row r="31" spans="1:70" s="15" customFormat="1" ht="15.95" customHeight="1" outlineLevel="2" x14ac:dyDescent="0.3">
      <c r="A31" s="261">
        <v>21</v>
      </c>
      <c r="B31" s="262" t="s">
        <v>449</v>
      </c>
      <c r="C31" s="251" t="s">
        <v>734</v>
      </c>
      <c r="D31" s="252" t="s">
        <v>727</v>
      </c>
      <c r="E31" s="250"/>
      <c r="F31" s="242" t="s">
        <v>11</v>
      </c>
      <c r="G31" s="264" t="s">
        <v>30</v>
      </c>
      <c r="H31" s="251">
        <v>0.89900000000000002</v>
      </c>
      <c r="I31" s="184">
        <v>1</v>
      </c>
      <c r="J31" s="265">
        <v>34</v>
      </c>
      <c r="K31" s="238">
        <f t="shared" si="0"/>
        <v>30.566000000000003</v>
      </c>
      <c r="L31" s="68"/>
      <c r="M31" s="68"/>
      <c r="N31" s="1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</row>
    <row r="32" spans="1:70" s="15" customFormat="1" ht="15.95" customHeight="1" outlineLevel="2" x14ac:dyDescent="0.3">
      <c r="A32" s="29">
        <v>22</v>
      </c>
      <c r="B32" s="164" t="s">
        <v>449</v>
      </c>
      <c r="C32" s="108" t="s">
        <v>735</v>
      </c>
      <c r="D32" s="166" t="s">
        <v>13</v>
      </c>
      <c r="E32" s="36"/>
      <c r="F32" s="230" t="s">
        <v>17</v>
      </c>
      <c r="G32" s="156" t="s">
        <v>30</v>
      </c>
      <c r="H32" s="108">
        <v>5.3040000000000003</v>
      </c>
      <c r="I32" s="55">
        <v>1.2</v>
      </c>
      <c r="J32" s="222">
        <v>34</v>
      </c>
      <c r="K32" s="238">
        <f t="shared" si="0"/>
        <v>216.4032</v>
      </c>
      <c r="L32" s="68"/>
      <c r="M32" s="68"/>
      <c r="N32" s="1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</row>
    <row r="33" spans="1:70" s="15" customFormat="1" ht="15.95" customHeight="1" outlineLevel="2" x14ac:dyDescent="0.3">
      <c r="A33" s="29">
        <v>23</v>
      </c>
      <c r="B33" s="164" t="s">
        <v>449</v>
      </c>
      <c r="C33" s="121" t="s">
        <v>741</v>
      </c>
      <c r="D33" s="166" t="s">
        <v>728</v>
      </c>
      <c r="E33" s="36"/>
      <c r="F33" s="230" t="s">
        <v>43</v>
      </c>
      <c r="G33" s="156" t="s">
        <v>30</v>
      </c>
      <c r="H33" s="108">
        <v>4.6040000000000001</v>
      </c>
      <c r="I33" s="220">
        <v>0.7</v>
      </c>
      <c r="J33" s="222">
        <v>34</v>
      </c>
      <c r="K33" s="238">
        <f t="shared" si="0"/>
        <v>109.5752</v>
      </c>
      <c r="L33" s="68"/>
      <c r="M33" s="68"/>
      <c r="N33" s="1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</row>
    <row r="34" spans="1:70" s="2" customFormat="1" ht="15.95" customHeight="1" outlineLevel="2" x14ac:dyDescent="0.3">
      <c r="A34" s="261">
        <v>24</v>
      </c>
      <c r="B34" s="262" t="s">
        <v>449</v>
      </c>
      <c r="C34" s="251" t="s">
        <v>736</v>
      </c>
      <c r="D34" s="252" t="s">
        <v>15</v>
      </c>
      <c r="E34" s="250"/>
      <c r="F34" s="242" t="s">
        <v>11</v>
      </c>
      <c r="G34" s="264" t="s">
        <v>30</v>
      </c>
      <c r="H34" s="251">
        <v>42.996000000000002</v>
      </c>
      <c r="I34" s="184">
        <v>1.2</v>
      </c>
      <c r="J34" s="265">
        <v>34</v>
      </c>
      <c r="K34" s="238">
        <f t="shared" si="0"/>
        <v>1754.2367999999999</v>
      </c>
      <c r="L34" s="266"/>
      <c r="M34" s="266"/>
      <c r="N34" s="267"/>
      <c r="O34" s="247"/>
      <c r="P34" s="247"/>
      <c r="Q34" s="247"/>
      <c r="R34" s="247"/>
      <c r="S34" s="247"/>
      <c r="T34" s="247"/>
      <c r="U34" s="247"/>
      <c r="V34" s="247"/>
      <c r="W34" s="247"/>
      <c r="X34" s="247"/>
      <c r="Y34" s="247"/>
      <c r="Z34" s="247"/>
      <c r="AA34" s="247"/>
      <c r="AB34" s="247"/>
      <c r="AC34" s="247"/>
      <c r="AD34" s="247"/>
      <c r="AE34" s="247"/>
      <c r="AF34" s="247"/>
      <c r="AG34" s="247"/>
      <c r="AH34" s="247"/>
    </row>
    <row r="35" spans="1:70" s="2" customFormat="1" ht="15.95" customHeight="1" outlineLevel="2" x14ac:dyDescent="0.3">
      <c r="A35" s="261">
        <v>25</v>
      </c>
      <c r="B35" s="262" t="s">
        <v>449</v>
      </c>
      <c r="C35" s="268" t="s">
        <v>742</v>
      </c>
      <c r="D35" s="252" t="s">
        <v>729</v>
      </c>
      <c r="E35" s="250"/>
      <c r="F35" s="242" t="s">
        <v>43</v>
      </c>
      <c r="G35" s="264" t="s">
        <v>30</v>
      </c>
      <c r="H35" s="268">
        <v>4.4000000000000004</v>
      </c>
      <c r="I35" s="256">
        <v>0.7</v>
      </c>
      <c r="J35" s="265">
        <v>34</v>
      </c>
      <c r="K35" s="238">
        <f t="shared" si="0"/>
        <v>104.72</v>
      </c>
      <c r="L35" s="266"/>
      <c r="M35" s="266"/>
      <c r="N35" s="267"/>
      <c r="O35" s="247"/>
      <c r="P35" s="247"/>
      <c r="Q35" s="247"/>
      <c r="R35" s="247"/>
      <c r="S35" s="247"/>
      <c r="T35" s="247"/>
      <c r="U35" s="247"/>
      <c r="V35" s="247"/>
      <c r="W35" s="247"/>
      <c r="X35" s="247"/>
      <c r="Y35" s="247"/>
      <c r="Z35" s="247"/>
      <c r="AA35" s="247"/>
      <c r="AB35" s="247"/>
      <c r="AC35" s="247"/>
      <c r="AD35" s="247"/>
      <c r="AE35" s="247"/>
      <c r="AF35" s="247"/>
      <c r="AG35" s="247"/>
      <c r="AH35" s="247"/>
    </row>
    <row r="36" spans="1:70" s="2" customFormat="1" ht="15.95" customHeight="1" outlineLevel="2" x14ac:dyDescent="0.3">
      <c r="A36" s="261">
        <v>26</v>
      </c>
      <c r="B36" s="262" t="s">
        <v>449</v>
      </c>
      <c r="C36" s="275" t="s">
        <v>743</v>
      </c>
      <c r="D36" s="252" t="s">
        <v>729</v>
      </c>
      <c r="E36" s="250"/>
      <c r="F36" s="242" t="s">
        <v>43</v>
      </c>
      <c r="G36" s="264" t="s">
        <v>30</v>
      </c>
      <c r="H36" s="268">
        <v>19.899999999999999</v>
      </c>
      <c r="I36" s="184">
        <v>1.2</v>
      </c>
      <c r="J36" s="265">
        <v>34</v>
      </c>
      <c r="K36" s="238">
        <f t="shared" si="0"/>
        <v>811.92</v>
      </c>
      <c r="L36" s="266"/>
      <c r="M36" s="266"/>
      <c r="N36" s="267"/>
      <c r="O36" s="247"/>
      <c r="P36" s="247"/>
      <c r="Q36" s="247"/>
      <c r="R36" s="247"/>
      <c r="S36" s="247"/>
      <c r="T36" s="247"/>
      <c r="U36" s="247"/>
      <c r="V36" s="247"/>
      <c r="W36" s="247"/>
      <c r="X36" s="247"/>
      <c r="Y36" s="247"/>
      <c r="Z36" s="247"/>
      <c r="AA36" s="247"/>
      <c r="AB36" s="247"/>
      <c r="AC36" s="247"/>
      <c r="AD36" s="247"/>
      <c r="AE36" s="247"/>
      <c r="AF36" s="247"/>
      <c r="AG36" s="247"/>
      <c r="AH36" s="247"/>
    </row>
    <row r="37" spans="1:70" s="2" customFormat="1" ht="15.95" customHeight="1" outlineLevel="2" x14ac:dyDescent="0.3">
      <c r="A37" s="261">
        <v>27</v>
      </c>
      <c r="B37" s="262" t="s">
        <v>449</v>
      </c>
      <c r="C37" s="263" t="s">
        <v>739</v>
      </c>
      <c r="D37" s="252" t="s">
        <v>730</v>
      </c>
      <c r="E37" s="250"/>
      <c r="F37" s="242" t="s">
        <v>11</v>
      </c>
      <c r="G37" s="264" t="s">
        <v>30</v>
      </c>
      <c r="H37" s="251">
        <v>1.542</v>
      </c>
      <c r="I37" s="184">
        <v>1.2</v>
      </c>
      <c r="J37" s="265">
        <v>34</v>
      </c>
      <c r="K37" s="238">
        <f t="shared" si="0"/>
        <v>62.913600000000002</v>
      </c>
      <c r="L37" s="266"/>
      <c r="M37" s="266"/>
      <c r="N37" s="267"/>
      <c r="O37" s="247"/>
      <c r="P37" s="247"/>
      <c r="Q37" s="247"/>
      <c r="R37" s="247"/>
      <c r="S37" s="247"/>
      <c r="T37" s="247"/>
      <c r="U37" s="247"/>
      <c r="V37" s="247"/>
      <c r="W37" s="247"/>
      <c r="X37" s="247"/>
      <c r="Y37" s="247"/>
      <c r="Z37" s="247"/>
      <c r="AA37" s="247"/>
      <c r="AB37" s="247"/>
      <c r="AC37" s="247"/>
      <c r="AD37" s="247"/>
      <c r="AE37" s="247"/>
      <c r="AF37" s="247"/>
      <c r="AG37" s="247"/>
      <c r="AH37" s="247"/>
    </row>
    <row r="38" spans="1:70" s="2" customFormat="1" ht="15.95" customHeight="1" outlineLevel="2" x14ac:dyDescent="0.3">
      <c r="A38" s="261">
        <v>28</v>
      </c>
      <c r="B38" s="262" t="s">
        <v>449</v>
      </c>
      <c r="C38" s="251" t="s">
        <v>737</v>
      </c>
      <c r="D38" s="252" t="s">
        <v>18</v>
      </c>
      <c r="E38" s="250"/>
      <c r="F38" s="255" t="s">
        <v>19</v>
      </c>
      <c r="G38" s="264" t="s">
        <v>30</v>
      </c>
      <c r="H38" s="268">
        <v>27.82</v>
      </c>
      <c r="I38" s="184">
        <v>1.2</v>
      </c>
      <c r="J38" s="265">
        <v>34</v>
      </c>
      <c r="K38" s="238">
        <f t="shared" si="0"/>
        <v>1135.056</v>
      </c>
      <c r="L38" s="266"/>
      <c r="M38" s="266"/>
      <c r="N38" s="267"/>
      <c r="O38" s="247"/>
      <c r="P38" s="247"/>
      <c r="Q38" s="247"/>
      <c r="R38" s="247"/>
      <c r="S38" s="247"/>
      <c r="T38" s="247"/>
      <c r="U38" s="247"/>
      <c r="V38" s="247"/>
      <c r="W38" s="247"/>
      <c r="X38" s="247"/>
      <c r="Y38" s="247"/>
      <c r="Z38" s="247"/>
      <c r="AA38" s="247"/>
      <c r="AB38" s="247"/>
      <c r="AC38" s="247"/>
      <c r="AD38" s="247"/>
      <c r="AE38" s="247"/>
      <c r="AF38" s="247"/>
      <c r="AG38" s="247"/>
      <c r="AH38" s="247"/>
    </row>
    <row r="39" spans="1:70" s="2" customFormat="1" ht="15.95" customHeight="1" outlineLevel="2" x14ac:dyDescent="0.3">
      <c r="A39" s="261">
        <v>29</v>
      </c>
      <c r="B39" s="262" t="s">
        <v>449</v>
      </c>
      <c r="C39" s="251" t="s">
        <v>738</v>
      </c>
      <c r="D39" s="252" t="s">
        <v>731</v>
      </c>
      <c r="E39" s="250"/>
      <c r="F39" s="242" t="s">
        <v>17</v>
      </c>
      <c r="G39" s="264" t="s">
        <v>30</v>
      </c>
      <c r="H39" s="251">
        <v>1.845</v>
      </c>
      <c r="I39" s="184">
        <v>1.2</v>
      </c>
      <c r="J39" s="265">
        <v>34</v>
      </c>
      <c r="K39" s="238">
        <f t="shared" si="0"/>
        <v>75.275999999999996</v>
      </c>
      <c r="L39" s="266"/>
      <c r="M39" s="266"/>
      <c r="N39" s="267"/>
      <c r="O39" s="247"/>
      <c r="P39" s="247"/>
      <c r="Q39" s="247"/>
      <c r="R39" s="247"/>
      <c r="S39" s="247"/>
      <c r="T39" s="247"/>
      <c r="U39" s="247"/>
      <c r="V39" s="247"/>
      <c r="W39" s="247"/>
      <c r="X39" s="247"/>
      <c r="Y39" s="247"/>
      <c r="Z39" s="247"/>
      <c r="AA39" s="247"/>
      <c r="AB39" s="247"/>
      <c r="AC39" s="247"/>
      <c r="AD39" s="247"/>
      <c r="AE39" s="247"/>
      <c r="AF39" s="247"/>
      <c r="AG39" s="247"/>
      <c r="AH39" s="247"/>
    </row>
    <row r="40" spans="1:70" s="2" customFormat="1" ht="15.95" customHeight="1" outlineLevel="2" x14ac:dyDescent="0.3">
      <c r="A40" s="261">
        <v>30</v>
      </c>
      <c r="B40" s="262" t="s">
        <v>449</v>
      </c>
      <c r="C40" s="280" t="s">
        <v>740</v>
      </c>
      <c r="D40" s="252" t="s">
        <v>732</v>
      </c>
      <c r="E40" s="250"/>
      <c r="F40" s="255" t="s">
        <v>19</v>
      </c>
      <c r="G40" s="264" t="s">
        <v>30</v>
      </c>
      <c r="H40" s="251">
        <v>75.796999999999997</v>
      </c>
      <c r="I40" s="184">
        <v>1.2</v>
      </c>
      <c r="J40" s="265">
        <v>34</v>
      </c>
      <c r="K40" s="238">
        <f t="shared" si="0"/>
        <v>3092.5175999999997</v>
      </c>
      <c r="L40" s="266"/>
      <c r="M40" s="266"/>
      <c r="N40" s="267"/>
      <c r="O40" s="247"/>
      <c r="P40" s="247"/>
      <c r="Q40" s="247"/>
      <c r="R40" s="247"/>
      <c r="S40" s="247"/>
      <c r="T40" s="247"/>
      <c r="U40" s="247"/>
      <c r="V40" s="247"/>
      <c r="W40" s="247"/>
      <c r="X40" s="247"/>
      <c r="Y40" s="247"/>
      <c r="Z40" s="247"/>
      <c r="AA40" s="247"/>
      <c r="AB40" s="247"/>
      <c r="AC40" s="247"/>
      <c r="AD40" s="247"/>
      <c r="AE40" s="247"/>
      <c r="AF40" s="247"/>
      <c r="AG40" s="247"/>
      <c r="AH40" s="247"/>
    </row>
    <row r="41" spans="1:70" s="15" customFormat="1" ht="15.95" customHeight="1" outlineLevel="1" x14ac:dyDescent="0.3">
      <c r="A41" s="29"/>
      <c r="B41" s="216" t="s">
        <v>802</v>
      </c>
      <c r="C41" s="212"/>
      <c r="D41" s="166"/>
      <c r="E41" s="36"/>
      <c r="F41" s="34"/>
      <c r="G41" s="209"/>
      <c r="H41" s="130">
        <f>SUBTOTAL(9,H11:H40)</f>
        <v>392.99599999999998</v>
      </c>
      <c r="I41" s="175"/>
      <c r="J41" s="68"/>
      <c r="K41" s="238"/>
      <c r="L41" s="68"/>
      <c r="M41" s="68"/>
      <c r="N41" s="1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</row>
    <row r="42" spans="1:70" s="2" customFormat="1" ht="15.95" customHeight="1" outlineLevel="1" x14ac:dyDescent="0.3">
      <c r="A42" s="94"/>
      <c r="B42" s="39"/>
      <c r="C42" s="94"/>
      <c r="D42" s="32"/>
      <c r="E42" s="33"/>
      <c r="F42" s="55"/>
      <c r="G42" s="40"/>
      <c r="H42" s="94"/>
      <c r="I42" s="55"/>
      <c r="J42" s="68"/>
      <c r="K42" s="238"/>
      <c r="L42" s="68"/>
      <c r="M42" s="68"/>
      <c r="N42" s="1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</row>
    <row r="43" spans="1:70" s="15" customFormat="1" ht="15.95" customHeight="1" outlineLevel="1" x14ac:dyDescent="0.3">
      <c r="A43" s="29"/>
      <c r="B43" s="39"/>
      <c r="C43" s="108"/>
      <c r="D43" s="231"/>
      <c r="E43" s="36"/>
      <c r="F43" s="175"/>
      <c r="G43" s="41"/>
      <c r="H43" s="108"/>
      <c r="I43" s="175"/>
      <c r="J43" s="68"/>
      <c r="K43" s="238"/>
      <c r="L43" s="68"/>
      <c r="M43" s="68"/>
      <c r="N43" s="1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</row>
    <row r="44" spans="1:70" s="3" customFormat="1" ht="15.95" customHeight="1" outlineLevel="1" x14ac:dyDescent="0.3">
      <c r="A44" s="29"/>
      <c r="B44" s="31"/>
      <c r="C44" s="108"/>
      <c r="D44" s="231"/>
      <c r="E44" s="36"/>
      <c r="F44" s="175"/>
      <c r="G44" s="41"/>
      <c r="H44" s="108"/>
      <c r="I44" s="175"/>
      <c r="J44" s="68"/>
      <c r="K44" s="238"/>
      <c r="L44" s="68"/>
      <c r="M44" s="68"/>
      <c r="N44" s="1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</row>
    <row r="45" spans="1:70" s="15" customFormat="1" ht="15.95" customHeight="1" outlineLevel="2" x14ac:dyDescent="0.3">
      <c r="A45" s="46">
        <v>1</v>
      </c>
      <c r="B45" s="43" t="s">
        <v>448</v>
      </c>
      <c r="C45" s="46" t="s">
        <v>233</v>
      </c>
      <c r="D45" s="227" t="s">
        <v>393</v>
      </c>
      <c r="E45" s="44" t="s">
        <v>11</v>
      </c>
      <c r="F45" s="62" t="s">
        <v>11</v>
      </c>
      <c r="G45" s="45" t="s">
        <v>30</v>
      </c>
      <c r="H45" s="46">
        <v>2.0529999999999999</v>
      </c>
      <c r="I45" s="55">
        <v>1.2</v>
      </c>
      <c r="J45" s="69">
        <v>42</v>
      </c>
      <c r="K45" s="238">
        <f t="shared" si="0"/>
        <v>103.4712</v>
      </c>
      <c r="L45" s="69">
        <f>(K45+10.35)</f>
        <v>113.82119999999999</v>
      </c>
      <c r="M45" s="69">
        <f t="shared" ref="M45:AA45" si="1">(L45+10.35)</f>
        <v>124.17119999999998</v>
      </c>
      <c r="N45" s="69">
        <f t="shared" si="1"/>
        <v>134.52119999999999</v>
      </c>
      <c r="O45" s="69">
        <f t="shared" si="1"/>
        <v>144.87119999999999</v>
      </c>
      <c r="P45" s="69">
        <f t="shared" si="1"/>
        <v>155.22119999999998</v>
      </c>
      <c r="Q45" s="69">
        <f t="shared" si="1"/>
        <v>165.57119999999998</v>
      </c>
      <c r="R45" s="69">
        <f t="shared" si="1"/>
        <v>175.92119999999997</v>
      </c>
      <c r="S45" s="69">
        <f t="shared" si="1"/>
        <v>186.27119999999996</v>
      </c>
      <c r="T45" s="69">
        <f t="shared" si="1"/>
        <v>196.62119999999996</v>
      </c>
      <c r="U45" s="69">
        <f t="shared" si="1"/>
        <v>206.97119999999995</v>
      </c>
      <c r="V45" s="69">
        <f t="shared" si="1"/>
        <v>217.32119999999995</v>
      </c>
      <c r="W45" s="69">
        <f t="shared" si="1"/>
        <v>227.67119999999994</v>
      </c>
      <c r="X45" s="69">
        <f t="shared" si="1"/>
        <v>238.02119999999994</v>
      </c>
      <c r="Y45" s="69">
        <f t="shared" si="1"/>
        <v>248.37119999999993</v>
      </c>
      <c r="Z45" s="69">
        <f t="shared" si="1"/>
        <v>258.72119999999995</v>
      </c>
      <c r="AA45" s="69">
        <f t="shared" si="1"/>
        <v>269.07119999999998</v>
      </c>
      <c r="AB45" s="69"/>
      <c r="AC45" s="69"/>
      <c r="AD45" s="69"/>
      <c r="AE45" s="69"/>
      <c r="AF45" s="69"/>
      <c r="AG45" s="69"/>
      <c r="AH45" s="69"/>
      <c r="AI45" s="141"/>
      <c r="AJ45" s="141"/>
      <c r="AK45" s="141"/>
      <c r="AL45" s="141"/>
      <c r="AM45" s="141"/>
      <c r="AN45" s="141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</row>
    <row r="46" spans="1:70" s="15" customFormat="1" ht="15.95" customHeight="1" outlineLevel="2" x14ac:dyDescent="0.3">
      <c r="A46" s="46">
        <v>2</v>
      </c>
      <c r="B46" s="43" t="s">
        <v>448</v>
      </c>
      <c r="C46" s="46" t="s">
        <v>235</v>
      </c>
      <c r="D46" s="46" t="s">
        <v>395</v>
      </c>
      <c r="E46" s="44" t="s">
        <v>17</v>
      </c>
      <c r="F46" s="62" t="s">
        <v>17</v>
      </c>
      <c r="G46" s="45" t="s">
        <v>30</v>
      </c>
      <c r="H46" s="46">
        <v>1.464</v>
      </c>
      <c r="I46" s="55">
        <v>1.2</v>
      </c>
      <c r="J46" s="69">
        <v>42</v>
      </c>
      <c r="K46" s="238">
        <f t="shared" si="0"/>
        <v>73.785600000000002</v>
      </c>
      <c r="L46" s="69">
        <f>(K46+7.38)</f>
        <v>81.165599999999998</v>
      </c>
      <c r="M46" s="69">
        <f t="shared" ref="M46:AA46" si="2">(L46+7.38)</f>
        <v>88.545599999999993</v>
      </c>
      <c r="N46" s="69">
        <f t="shared" si="2"/>
        <v>95.925599999999989</v>
      </c>
      <c r="O46" s="69">
        <f t="shared" si="2"/>
        <v>103.30559999999998</v>
      </c>
      <c r="P46" s="69">
        <f t="shared" si="2"/>
        <v>110.68559999999998</v>
      </c>
      <c r="Q46" s="69">
        <f t="shared" si="2"/>
        <v>118.06559999999998</v>
      </c>
      <c r="R46" s="69">
        <f t="shared" si="2"/>
        <v>125.44559999999997</v>
      </c>
      <c r="S46" s="69">
        <f t="shared" si="2"/>
        <v>132.82559999999998</v>
      </c>
      <c r="T46" s="69">
        <f t="shared" si="2"/>
        <v>140.20559999999998</v>
      </c>
      <c r="U46" s="69">
        <f t="shared" si="2"/>
        <v>147.58559999999997</v>
      </c>
      <c r="V46" s="69">
        <f t="shared" si="2"/>
        <v>154.96559999999997</v>
      </c>
      <c r="W46" s="69">
        <f t="shared" si="2"/>
        <v>162.34559999999996</v>
      </c>
      <c r="X46" s="69">
        <f t="shared" si="2"/>
        <v>169.72559999999996</v>
      </c>
      <c r="Y46" s="69">
        <f t="shared" si="2"/>
        <v>177.10559999999995</v>
      </c>
      <c r="Z46" s="69">
        <f t="shared" si="2"/>
        <v>184.48559999999995</v>
      </c>
      <c r="AA46" s="69">
        <f t="shared" si="2"/>
        <v>191.86559999999994</v>
      </c>
      <c r="AB46" s="69"/>
      <c r="AC46" s="69"/>
      <c r="AD46" s="69"/>
      <c r="AE46" s="69"/>
      <c r="AF46" s="69"/>
      <c r="AG46" s="69"/>
      <c r="AH46" s="69"/>
      <c r="AI46" s="141"/>
      <c r="AJ46" s="141"/>
      <c r="AK46" s="141"/>
      <c r="AL46" s="141"/>
      <c r="AM46" s="141"/>
      <c r="AN46" s="141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</row>
    <row r="47" spans="1:70" s="15" customFormat="1" ht="15.95" customHeight="1" outlineLevel="2" x14ac:dyDescent="0.3">
      <c r="A47" s="46">
        <v>3</v>
      </c>
      <c r="B47" s="43" t="s">
        <v>448</v>
      </c>
      <c r="C47" s="46" t="s">
        <v>236</v>
      </c>
      <c r="D47" s="46" t="s">
        <v>395</v>
      </c>
      <c r="E47" s="44" t="s">
        <v>17</v>
      </c>
      <c r="F47" s="62" t="s">
        <v>17</v>
      </c>
      <c r="G47" s="45" t="s">
        <v>30</v>
      </c>
      <c r="H47" s="46">
        <v>0.80300000000000005</v>
      </c>
      <c r="I47" s="55">
        <v>1</v>
      </c>
      <c r="J47" s="69">
        <v>42</v>
      </c>
      <c r="K47" s="238">
        <f t="shared" si="0"/>
        <v>33.725999999999999</v>
      </c>
      <c r="L47" s="69">
        <f>(K47+3.37)</f>
        <v>37.095999999999997</v>
      </c>
      <c r="M47" s="69">
        <f t="shared" ref="M47:AA47" si="3">(L47+3.37)</f>
        <v>40.465999999999994</v>
      </c>
      <c r="N47" s="69">
        <f t="shared" si="3"/>
        <v>43.835999999999991</v>
      </c>
      <c r="O47" s="69">
        <f t="shared" si="3"/>
        <v>47.205999999999989</v>
      </c>
      <c r="P47" s="69">
        <f t="shared" si="3"/>
        <v>50.575999999999986</v>
      </c>
      <c r="Q47" s="69">
        <f t="shared" si="3"/>
        <v>53.945999999999984</v>
      </c>
      <c r="R47" s="69">
        <f t="shared" si="3"/>
        <v>57.315999999999981</v>
      </c>
      <c r="S47" s="69">
        <f t="shared" si="3"/>
        <v>60.685999999999979</v>
      </c>
      <c r="T47" s="69">
        <f t="shared" si="3"/>
        <v>64.055999999999983</v>
      </c>
      <c r="U47" s="69">
        <f t="shared" si="3"/>
        <v>67.425999999999988</v>
      </c>
      <c r="V47" s="69">
        <f t="shared" si="3"/>
        <v>70.795999999999992</v>
      </c>
      <c r="W47" s="69">
        <f t="shared" si="3"/>
        <v>74.165999999999997</v>
      </c>
      <c r="X47" s="69">
        <f t="shared" si="3"/>
        <v>77.536000000000001</v>
      </c>
      <c r="Y47" s="69">
        <f t="shared" si="3"/>
        <v>80.906000000000006</v>
      </c>
      <c r="Z47" s="69">
        <f t="shared" si="3"/>
        <v>84.27600000000001</v>
      </c>
      <c r="AA47" s="69">
        <f t="shared" si="3"/>
        <v>87.646000000000015</v>
      </c>
      <c r="AB47" s="69"/>
      <c r="AC47" s="69"/>
      <c r="AD47" s="69"/>
      <c r="AE47" s="69"/>
      <c r="AF47" s="69"/>
      <c r="AG47" s="69"/>
      <c r="AH47" s="69"/>
      <c r="AI47" s="141"/>
      <c r="AJ47" s="141"/>
      <c r="AK47" s="141"/>
      <c r="AL47" s="141"/>
      <c r="AM47" s="141"/>
      <c r="AN47" s="141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</row>
    <row r="48" spans="1:70" s="15" customFormat="1" ht="15.95" customHeight="1" outlineLevel="2" x14ac:dyDescent="0.3">
      <c r="A48" s="46">
        <v>4</v>
      </c>
      <c r="B48" s="49" t="s">
        <v>448</v>
      </c>
      <c r="C48" s="32" t="s">
        <v>580</v>
      </c>
      <c r="D48" s="32" t="s">
        <v>581</v>
      </c>
      <c r="E48" s="49" t="s">
        <v>21</v>
      </c>
      <c r="F48" s="175" t="s">
        <v>21</v>
      </c>
      <c r="G48" s="45" t="s">
        <v>30</v>
      </c>
      <c r="H48" s="32">
        <v>4.9009999999999998</v>
      </c>
      <c r="I48" s="55">
        <v>1.2</v>
      </c>
      <c r="J48" s="69">
        <v>42</v>
      </c>
      <c r="K48" s="238">
        <f t="shared" si="0"/>
        <v>247.0104</v>
      </c>
      <c r="L48" s="69">
        <f>(K48+24.7)</f>
        <v>271.71039999999999</v>
      </c>
      <c r="M48" s="69">
        <f t="shared" ref="M48:AA48" si="4">(L48+24.7)</f>
        <v>296.41039999999998</v>
      </c>
      <c r="N48" s="69">
        <f t="shared" si="4"/>
        <v>321.11039999999997</v>
      </c>
      <c r="O48" s="69">
        <f t="shared" si="4"/>
        <v>345.81039999999996</v>
      </c>
      <c r="P48" s="69">
        <f t="shared" si="4"/>
        <v>370.51039999999995</v>
      </c>
      <c r="Q48" s="69">
        <f t="shared" si="4"/>
        <v>395.21039999999994</v>
      </c>
      <c r="R48" s="69">
        <f t="shared" si="4"/>
        <v>419.91039999999992</v>
      </c>
      <c r="S48" s="69">
        <f t="shared" si="4"/>
        <v>444.61039999999991</v>
      </c>
      <c r="T48" s="69">
        <f t="shared" si="4"/>
        <v>469.3103999999999</v>
      </c>
      <c r="U48" s="69">
        <f t="shared" si="4"/>
        <v>494.01039999999989</v>
      </c>
      <c r="V48" s="69">
        <f t="shared" si="4"/>
        <v>518.71039999999994</v>
      </c>
      <c r="W48" s="69">
        <f t="shared" si="4"/>
        <v>543.41039999999998</v>
      </c>
      <c r="X48" s="69">
        <f t="shared" si="4"/>
        <v>568.11040000000003</v>
      </c>
      <c r="Y48" s="69">
        <f t="shared" si="4"/>
        <v>592.81040000000007</v>
      </c>
      <c r="Z48" s="69">
        <f t="shared" si="4"/>
        <v>617.51040000000012</v>
      </c>
      <c r="AA48" s="69">
        <f t="shared" si="4"/>
        <v>642.21040000000016</v>
      </c>
      <c r="AB48" s="69"/>
      <c r="AC48" s="69"/>
      <c r="AD48" s="69"/>
      <c r="AE48" s="69"/>
      <c r="AF48" s="69"/>
      <c r="AG48" s="69"/>
      <c r="AH48" s="69"/>
      <c r="AI48" s="141"/>
      <c r="AJ48" s="141"/>
      <c r="AK48" s="141"/>
      <c r="AL48" s="141"/>
      <c r="AM48" s="141"/>
      <c r="AN48" s="141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</row>
    <row r="49" spans="1:70" s="15" customFormat="1" ht="15.95" customHeight="1" outlineLevel="2" x14ac:dyDescent="0.3">
      <c r="A49" s="46">
        <v>5</v>
      </c>
      <c r="B49" s="43" t="s">
        <v>448</v>
      </c>
      <c r="C49" s="46" t="s">
        <v>237</v>
      </c>
      <c r="D49" s="46" t="s">
        <v>396</v>
      </c>
      <c r="E49" s="44" t="s">
        <v>11</v>
      </c>
      <c r="F49" s="42" t="s">
        <v>11</v>
      </c>
      <c r="G49" s="43" t="s">
        <v>30</v>
      </c>
      <c r="H49" s="46">
        <v>1.151</v>
      </c>
      <c r="I49" s="55">
        <v>1.2</v>
      </c>
      <c r="J49" s="69">
        <v>42</v>
      </c>
      <c r="K49" s="238">
        <f t="shared" si="0"/>
        <v>58.010399999999997</v>
      </c>
      <c r="L49" s="69">
        <f>(K49+5.8)</f>
        <v>63.810399999999994</v>
      </c>
      <c r="M49" s="69">
        <f t="shared" ref="M49:AA49" si="5">(L49+5.8)</f>
        <v>69.610399999999998</v>
      </c>
      <c r="N49" s="69">
        <f t="shared" si="5"/>
        <v>75.410399999999996</v>
      </c>
      <c r="O49" s="69">
        <f t="shared" si="5"/>
        <v>81.210399999999993</v>
      </c>
      <c r="P49" s="69">
        <f t="shared" si="5"/>
        <v>87.01039999999999</v>
      </c>
      <c r="Q49" s="69">
        <f t="shared" si="5"/>
        <v>92.810399999999987</v>
      </c>
      <c r="R49" s="69">
        <f t="shared" si="5"/>
        <v>98.610399999999984</v>
      </c>
      <c r="S49" s="69">
        <f t="shared" si="5"/>
        <v>104.41039999999998</v>
      </c>
      <c r="T49" s="69">
        <f t="shared" si="5"/>
        <v>110.21039999999998</v>
      </c>
      <c r="U49" s="69">
        <f t="shared" si="5"/>
        <v>116.01039999999998</v>
      </c>
      <c r="V49" s="69">
        <f t="shared" si="5"/>
        <v>121.81039999999997</v>
      </c>
      <c r="W49" s="69">
        <f t="shared" si="5"/>
        <v>127.61039999999997</v>
      </c>
      <c r="X49" s="69">
        <f t="shared" si="5"/>
        <v>133.41039999999998</v>
      </c>
      <c r="Y49" s="69">
        <f t="shared" si="5"/>
        <v>139.21039999999999</v>
      </c>
      <c r="Z49" s="69">
        <f t="shared" si="5"/>
        <v>145.0104</v>
      </c>
      <c r="AA49" s="69">
        <f t="shared" si="5"/>
        <v>150.81040000000002</v>
      </c>
      <c r="AB49" s="69"/>
      <c r="AC49" s="69"/>
      <c r="AD49" s="69"/>
      <c r="AE49" s="69"/>
      <c r="AF49" s="69"/>
      <c r="AG49" s="69"/>
      <c r="AH49" s="69"/>
      <c r="AI49" s="141"/>
      <c r="AJ49" s="141"/>
      <c r="AK49" s="141"/>
      <c r="AL49" s="141"/>
      <c r="AM49" s="141"/>
      <c r="AN49" s="141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</row>
    <row r="50" spans="1:70" s="15" customFormat="1" ht="15.95" customHeight="1" outlineLevel="1" x14ac:dyDescent="0.3">
      <c r="A50" s="46"/>
      <c r="B50" s="47" t="s">
        <v>802</v>
      </c>
      <c r="C50" s="46"/>
      <c r="D50" s="46"/>
      <c r="E50" s="44"/>
      <c r="F50" s="62"/>
      <c r="G50" s="45"/>
      <c r="H50" s="128">
        <f>SUBTOTAL(9,H45:H49)</f>
        <v>10.372</v>
      </c>
      <c r="I50" s="62"/>
      <c r="J50" s="68"/>
      <c r="K50" s="238"/>
      <c r="L50" s="68"/>
      <c r="M50" s="68"/>
      <c r="N50" s="1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</row>
    <row r="51" spans="1:70" s="15" customFormat="1" ht="15.95" customHeight="1" outlineLevel="1" x14ac:dyDescent="0.3">
      <c r="A51" s="46"/>
      <c r="B51" s="38"/>
      <c r="C51" s="32"/>
      <c r="D51" s="32"/>
      <c r="E51" s="49"/>
      <c r="F51" s="55"/>
      <c r="G51" s="45"/>
      <c r="H51" s="94"/>
      <c r="I51" s="55"/>
      <c r="J51" s="68"/>
      <c r="K51" s="238"/>
      <c r="L51" s="68"/>
      <c r="M51" s="68"/>
      <c r="N51" s="1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</row>
    <row r="52" spans="1:70" s="15" customFormat="1" ht="15.95" customHeight="1" outlineLevel="1" x14ac:dyDescent="0.3">
      <c r="A52" s="46"/>
      <c r="B52" s="47"/>
      <c r="C52" s="46"/>
      <c r="D52" s="46"/>
      <c r="E52" s="44"/>
      <c r="F52" s="62"/>
      <c r="G52" s="45"/>
      <c r="H52" s="46"/>
      <c r="I52" s="62"/>
      <c r="J52" s="68"/>
      <c r="K52" s="238"/>
      <c r="L52" s="68"/>
      <c r="M52" s="68"/>
      <c r="N52" s="1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</row>
    <row r="53" spans="1:70" s="3" customFormat="1" ht="15.95" customHeight="1" outlineLevel="1" x14ac:dyDescent="0.3">
      <c r="A53" s="46"/>
      <c r="B53" s="43"/>
      <c r="C53" s="46"/>
      <c r="D53" s="46"/>
      <c r="E53" s="44"/>
      <c r="F53" s="62"/>
      <c r="G53" s="45"/>
      <c r="H53" s="46"/>
      <c r="I53" s="62"/>
      <c r="J53" s="68"/>
      <c r="K53" s="238"/>
      <c r="L53" s="68"/>
      <c r="M53" s="68"/>
      <c r="N53" s="1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</row>
    <row r="54" spans="1:70" s="2" customFormat="1" ht="15.95" customHeight="1" outlineLevel="2" x14ac:dyDescent="0.3">
      <c r="A54" s="32">
        <v>1</v>
      </c>
      <c r="B54" s="49" t="s">
        <v>447</v>
      </c>
      <c r="C54" s="108" t="s">
        <v>357</v>
      </c>
      <c r="D54" s="231" t="s">
        <v>45</v>
      </c>
      <c r="E54" s="36" t="s">
        <v>11</v>
      </c>
      <c r="F54" s="42" t="s">
        <v>11</v>
      </c>
      <c r="G54" s="50" t="s">
        <v>30</v>
      </c>
      <c r="H54" s="108">
        <v>1.268</v>
      </c>
      <c r="I54" s="55">
        <v>1.2</v>
      </c>
      <c r="J54" s="69">
        <v>41</v>
      </c>
      <c r="K54" s="238">
        <f t="shared" si="0"/>
        <v>62.385600000000004</v>
      </c>
      <c r="L54" s="69">
        <f>(K54+6.24)</f>
        <v>68.625600000000006</v>
      </c>
      <c r="M54" s="69">
        <f t="shared" ref="M54:AA54" si="6">(L54+6.24)</f>
        <v>74.865600000000001</v>
      </c>
      <c r="N54" s="69">
        <f t="shared" si="6"/>
        <v>81.105599999999995</v>
      </c>
      <c r="O54" s="69">
        <f t="shared" si="6"/>
        <v>87.34559999999999</v>
      </c>
      <c r="P54" s="69">
        <f t="shared" si="6"/>
        <v>93.585599999999985</v>
      </c>
      <c r="Q54" s="69">
        <f t="shared" si="6"/>
        <v>99.82559999999998</v>
      </c>
      <c r="R54" s="69">
        <f t="shared" si="6"/>
        <v>106.06559999999998</v>
      </c>
      <c r="S54" s="69">
        <f t="shared" si="6"/>
        <v>112.30559999999997</v>
      </c>
      <c r="T54" s="69">
        <f t="shared" si="6"/>
        <v>118.54559999999996</v>
      </c>
      <c r="U54" s="69">
        <f t="shared" si="6"/>
        <v>124.78559999999996</v>
      </c>
      <c r="V54" s="69">
        <f t="shared" si="6"/>
        <v>131.02559999999997</v>
      </c>
      <c r="W54" s="69">
        <f t="shared" si="6"/>
        <v>137.26559999999998</v>
      </c>
      <c r="X54" s="69">
        <f t="shared" si="6"/>
        <v>143.50559999999999</v>
      </c>
      <c r="Y54" s="69">
        <f t="shared" si="6"/>
        <v>149.7456</v>
      </c>
      <c r="Z54" s="69">
        <f t="shared" si="6"/>
        <v>155.98560000000001</v>
      </c>
      <c r="AA54" s="69">
        <f t="shared" si="6"/>
        <v>162.22560000000001</v>
      </c>
      <c r="AB54" s="9"/>
      <c r="AC54" s="9"/>
      <c r="AD54" s="9"/>
      <c r="AE54" s="9"/>
      <c r="AF54" s="9"/>
      <c r="AG54" s="9"/>
      <c r="AH54" s="9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</row>
    <row r="55" spans="1:70" s="2" customFormat="1" ht="15.95" customHeight="1" outlineLevel="2" x14ac:dyDescent="0.3">
      <c r="A55" s="32">
        <v>2</v>
      </c>
      <c r="B55" s="49" t="s">
        <v>447</v>
      </c>
      <c r="C55" s="108" t="s">
        <v>358</v>
      </c>
      <c r="D55" s="231" t="s">
        <v>45</v>
      </c>
      <c r="E55" s="36" t="s">
        <v>21</v>
      </c>
      <c r="F55" s="175" t="s">
        <v>21</v>
      </c>
      <c r="G55" s="50" t="s">
        <v>30</v>
      </c>
      <c r="H55" s="108">
        <v>1.4179999999999999</v>
      </c>
      <c r="I55" s="55">
        <v>1.2</v>
      </c>
      <c r="J55" s="69">
        <v>41</v>
      </c>
      <c r="K55" s="238">
        <f t="shared" si="0"/>
        <v>69.765599999999992</v>
      </c>
      <c r="L55" s="69">
        <f>(K55+6.98)</f>
        <v>76.745599999999996</v>
      </c>
      <c r="M55" s="69">
        <f t="shared" ref="M55:AA55" si="7">(L55+6.98)</f>
        <v>83.7256</v>
      </c>
      <c r="N55" s="69">
        <f t="shared" si="7"/>
        <v>90.705600000000004</v>
      </c>
      <c r="O55" s="69">
        <f t="shared" si="7"/>
        <v>97.685600000000008</v>
      </c>
      <c r="P55" s="69">
        <f t="shared" si="7"/>
        <v>104.66560000000001</v>
      </c>
      <c r="Q55" s="69">
        <f t="shared" si="7"/>
        <v>111.64560000000002</v>
      </c>
      <c r="R55" s="69">
        <f t="shared" si="7"/>
        <v>118.62560000000002</v>
      </c>
      <c r="S55" s="69">
        <f t="shared" si="7"/>
        <v>125.60560000000002</v>
      </c>
      <c r="T55" s="69">
        <f t="shared" si="7"/>
        <v>132.58560000000003</v>
      </c>
      <c r="U55" s="69">
        <f t="shared" si="7"/>
        <v>139.56560000000002</v>
      </c>
      <c r="V55" s="69">
        <f t="shared" si="7"/>
        <v>146.54560000000001</v>
      </c>
      <c r="W55" s="69">
        <f t="shared" si="7"/>
        <v>153.5256</v>
      </c>
      <c r="X55" s="69">
        <f t="shared" si="7"/>
        <v>160.50559999999999</v>
      </c>
      <c r="Y55" s="69">
        <f t="shared" si="7"/>
        <v>167.48559999999998</v>
      </c>
      <c r="Z55" s="69">
        <f t="shared" si="7"/>
        <v>174.46559999999997</v>
      </c>
      <c r="AA55" s="69">
        <f t="shared" si="7"/>
        <v>181.44559999999996</v>
      </c>
      <c r="AB55" s="9"/>
      <c r="AC55" s="9"/>
      <c r="AD55" s="9"/>
      <c r="AE55" s="9"/>
      <c r="AF55" s="9"/>
      <c r="AG55" s="9"/>
      <c r="AH55" s="9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</row>
    <row r="56" spans="1:70" s="2" customFormat="1" ht="15.95" customHeight="1" outlineLevel="2" x14ac:dyDescent="0.3">
      <c r="A56" s="180">
        <v>3</v>
      </c>
      <c r="B56" s="249" t="s">
        <v>447</v>
      </c>
      <c r="C56" s="180" t="s">
        <v>629</v>
      </c>
      <c r="D56" s="180" t="s">
        <v>139</v>
      </c>
      <c r="E56" s="250"/>
      <c r="F56" s="242" t="s">
        <v>21</v>
      </c>
      <c r="G56" s="248" t="s">
        <v>14</v>
      </c>
      <c r="H56" s="180">
        <v>4.1379999999999999</v>
      </c>
      <c r="I56" s="184">
        <v>1.2</v>
      </c>
      <c r="J56" s="246">
        <v>41</v>
      </c>
      <c r="K56" s="238">
        <f t="shared" si="0"/>
        <v>203.58959999999996</v>
      </c>
      <c r="L56" s="246">
        <f>(K56+20.36)</f>
        <v>223.94959999999998</v>
      </c>
      <c r="M56" s="246">
        <f t="shared" ref="M56:AA56" si="8">(L56+20.36)</f>
        <v>244.30959999999999</v>
      </c>
      <c r="N56" s="246">
        <f t="shared" si="8"/>
        <v>264.6696</v>
      </c>
      <c r="O56" s="246">
        <f t="shared" si="8"/>
        <v>285.02960000000002</v>
      </c>
      <c r="P56" s="246">
        <f t="shared" si="8"/>
        <v>305.38960000000003</v>
      </c>
      <c r="Q56" s="246">
        <f t="shared" si="8"/>
        <v>325.74960000000004</v>
      </c>
      <c r="R56" s="246">
        <f t="shared" si="8"/>
        <v>346.10960000000006</v>
      </c>
      <c r="S56" s="246">
        <f t="shared" si="8"/>
        <v>366.46960000000007</v>
      </c>
      <c r="T56" s="246">
        <f t="shared" si="8"/>
        <v>386.82960000000008</v>
      </c>
      <c r="U56" s="246">
        <f t="shared" si="8"/>
        <v>407.1896000000001</v>
      </c>
      <c r="V56" s="246">
        <f t="shared" si="8"/>
        <v>427.54960000000011</v>
      </c>
      <c r="W56" s="246">
        <f t="shared" si="8"/>
        <v>447.90960000000013</v>
      </c>
      <c r="X56" s="246">
        <f t="shared" si="8"/>
        <v>468.26960000000014</v>
      </c>
      <c r="Y56" s="246">
        <f t="shared" si="8"/>
        <v>488.62960000000015</v>
      </c>
      <c r="Z56" s="246">
        <f t="shared" si="8"/>
        <v>508.98960000000017</v>
      </c>
      <c r="AA56" s="246">
        <f t="shared" si="8"/>
        <v>529.34960000000012</v>
      </c>
      <c r="AB56" s="247"/>
      <c r="AC56" s="247"/>
      <c r="AD56" s="247"/>
      <c r="AE56" s="247"/>
      <c r="AF56" s="247"/>
      <c r="AG56" s="247"/>
      <c r="AH56" s="247"/>
    </row>
    <row r="57" spans="1:70" s="2" customFormat="1" ht="15.95" customHeight="1" outlineLevel="2" x14ac:dyDescent="0.3">
      <c r="A57" s="180">
        <v>4</v>
      </c>
      <c r="B57" s="249" t="s">
        <v>447</v>
      </c>
      <c r="C57" s="180" t="s">
        <v>630</v>
      </c>
      <c r="D57" s="180" t="s">
        <v>139</v>
      </c>
      <c r="E57" s="250"/>
      <c r="F57" s="242" t="s">
        <v>21</v>
      </c>
      <c r="G57" s="248" t="s">
        <v>14</v>
      </c>
      <c r="H57" s="180">
        <v>4.1710000000000003</v>
      </c>
      <c r="I57" s="184">
        <v>1.2</v>
      </c>
      <c r="J57" s="246">
        <v>41</v>
      </c>
      <c r="K57" s="238">
        <f t="shared" si="0"/>
        <v>205.2132</v>
      </c>
      <c r="L57" s="246">
        <f>(K57+20.52)</f>
        <v>225.73320000000001</v>
      </c>
      <c r="M57" s="246">
        <f t="shared" ref="M57:AA57" si="9">(L57+20.52)</f>
        <v>246.25320000000002</v>
      </c>
      <c r="N57" s="246">
        <f t="shared" si="9"/>
        <v>266.77320000000003</v>
      </c>
      <c r="O57" s="246">
        <f t="shared" si="9"/>
        <v>287.29320000000001</v>
      </c>
      <c r="P57" s="246">
        <f t="shared" si="9"/>
        <v>307.81319999999999</v>
      </c>
      <c r="Q57" s="246">
        <f t="shared" si="9"/>
        <v>328.33319999999998</v>
      </c>
      <c r="R57" s="246">
        <f t="shared" si="9"/>
        <v>348.85319999999996</v>
      </c>
      <c r="S57" s="246">
        <f t="shared" si="9"/>
        <v>369.37319999999994</v>
      </c>
      <c r="T57" s="246">
        <f t="shared" si="9"/>
        <v>389.89319999999992</v>
      </c>
      <c r="U57" s="246">
        <f t="shared" si="9"/>
        <v>410.4131999999999</v>
      </c>
      <c r="V57" s="246">
        <f t="shared" si="9"/>
        <v>430.93319999999989</v>
      </c>
      <c r="W57" s="246">
        <f t="shared" si="9"/>
        <v>451.45319999999987</v>
      </c>
      <c r="X57" s="246">
        <f t="shared" si="9"/>
        <v>471.97319999999985</v>
      </c>
      <c r="Y57" s="246">
        <f t="shared" si="9"/>
        <v>492.49319999999983</v>
      </c>
      <c r="Z57" s="246">
        <f t="shared" si="9"/>
        <v>513.01319999999987</v>
      </c>
      <c r="AA57" s="246">
        <f t="shared" si="9"/>
        <v>533.53319999999985</v>
      </c>
      <c r="AB57" s="247"/>
      <c r="AC57" s="247"/>
      <c r="AD57" s="247"/>
      <c r="AE57" s="247"/>
      <c r="AF57" s="247"/>
      <c r="AG57" s="247"/>
      <c r="AH57" s="247"/>
    </row>
    <row r="58" spans="1:70" s="2" customFormat="1" ht="15.95" customHeight="1" outlineLevel="2" x14ac:dyDescent="0.3">
      <c r="A58" s="32">
        <v>5</v>
      </c>
      <c r="B58" s="49" t="s">
        <v>447</v>
      </c>
      <c r="C58" s="108" t="s">
        <v>359</v>
      </c>
      <c r="D58" s="166" t="s">
        <v>10</v>
      </c>
      <c r="E58" s="36" t="s">
        <v>19</v>
      </c>
      <c r="F58" s="28" t="s">
        <v>19</v>
      </c>
      <c r="G58" s="169" t="s">
        <v>30</v>
      </c>
      <c r="H58" s="108">
        <v>2.593</v>
      </c>
      <c r="I58" s="220">
        <v>0.7</v>
      </c>
      <c r="J58" s="69">
        <v>41</v>
      </c>
      <c r="K58" s="238">
        <f t="shared" si="0"/>
        <v>74.4191</v>
      </c>
      <c r="L58" s="69">
        <f>(K58+7.44)</f>
        <v>81.859099999999998</v>
      </c>
      <c r="M58" s="69">
        <f t="shared" ref="M58:AK58" si="10">(L58+7.44)</f>
        <v>89.299099999999996</v>
      </c>
      <c r="N58" s="69">
        <f t="shared" si="10"/>
        <v>96.739099999999993</v>
      </c>
      <c r="O58" s="69">
        <f t="shared" si="10"/>
        <v>104.17909999999999</v>
      </c>
      <c r="P58" s="69">
        <f t="shared" si="10"/>
        <v>111.61909999999999</v>
      </c>
      <c r="Q58" s="69">
        <f t="shared" si="10"/>
        <v>119.05909999999999</v>
      </c>
      <c r="R58" s="69">
        <f t="shared" si="10"/>
        <v>126.49909999999998</v>
      </c>
      <c r="S58" s="69">
        <f t="shared" si="10"/>
        <v>133.9391</v>
      </c>
      <c r="T58" s="69">
        <f t="shared" si="10"/>
        <v>141.37909999999999</v>
      </c>
      <c r="U58" s="69">
        <f t="shared" si="10"/>
        <v>148.81909999999999</v>
      </c>
      <c r="V58" s="69">
        <f t="shared" si="10"/>
        <v>156.25909999999999</v>
      </c>
      <c r="W58" s="69">
        <f t="shared" si="10"/>
        <v>163.69909999999999</v>
      </c>
      <c r="X58" s="69">
        <f t="shared" si="10"/>
        <v>171.13909999999998</v>
      </c>
      <c r="Y58" s="69">
        <f t="shared" si="10"/>
        <v>178.57909999999998</v>
      </c>
      <c r="Z58" s="69">
        <f t="shared" si="10"/>
        <v>186.01909999999998</v>
      </c>
      <c r="AA58" s="69">
        <f t="shared" si="10"/>
        <v>193.45909999999998</v>
      </c>
      <c r="AB58" s="69">
        <f t="shared" si="10"/>
        <v>200.89909999999998</v>
      </c>
      <c r="AC58" s="69">
        <f t="shared" si="10"/>
        <v>208.33909999999997</v>
      </c>
      <c r="AD58" s="69">
        <f t="shared" si="10"/>
        <v>215.77909999999997</v>
      </c>
      <c r="AE58" s="69">
        <f t="shared" si="10"/>
        <v>223.21909999999997</v>
      </c>
      <c r="AF58" s="69">
        <f t="shared" si="10"/>
        <v>230.65909999999997</v>
      </c>
      <c r="AG58" s="69">
        <f t="shared" si="10"/>
        <v>238.09909999999996</v>
      </c>
      <c r="AH58" s="69">
        <f t="shared" si="10"/>
        <v>245.53909999999996</v>
      </c>
      <c r="AI58" s="141">
        <f t="shared" si="10"/>
        <v>252.97909999999996</v>
      </c>
      <c r="AJ58" s="141">
        <f t="shared" si="10"/>
        <v>260.41909999999996</v>
      </c>
      <c r="AK58" s="141">
        <f t="shared" si="10"/>
        <v>267.85909999999996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</row>
    <row r="59" spans="1:70" s="2" customFormat="1" ht="15.95" customHeight="1" outlineLevel="2" x14ac:dyDescent="0.3">
      <c r="A59" s="180">
        <v>6</v>
      </c>
      <c r="B59" s="249" t="s">
        <v>447</v>
      </c>
      <c r="C59" s="251" t="s">
        <v>360</v>
      </c>
      <c r="D59" s="252" t="s">
        <v>10</v>
      </c>
      <c r="E59" s="250" t="s">
        <v>17</v>
      </c>
      <c r="F59" s="253" t="s">
        <v>17</v>
      </c>
      <c r="G59" s="254" t="s">
        <v>30</v>
      </c>
      <c r="H59" s="251">
        <v>1.766</v>
      </c>
      <c r="I59" s="184">
        <v>1.2</v>
      </c>
      <c r="J59" s="246">
        <v>41</v>
      </c>
      <c r="K59" s="238">
        <f t="shared" si="0"/>
        <v>86.887199999999993</v>
      </c>
      <c r="L59" s="246">
        <f>(K59+8.69)</f>
        <v>95.577199999999991</v>
      </c>
      <c r="M59" s="246">
        <f t="shared" ref="M59:AA59" si="11">(L59+8.69)</f>
        <v>104.26719999999999</v>
      </c>
      <c r="N59" s="246">
        <f t="shared" si="11"/>
        <v>112.95719999999999</v>
      </c>
      <c r="O59" s="246">
        <f t="shared" si="11"/>
        <v>121.64719999999998</v>
      </c>
      <c r="P59" s="246">
        <f t="shared" si="11"/>
        <v>130.3372</v>
      </c>
      <c r="Q59" s="246">
        <f t="shared" si="11"/>
        <v>139.02719999999999</v>
      </c>
      <c r="R59" s="246">
        <f t="shared" si="11"/>
        <v>147.71719999999999</v>
      </c>
      <c r="S59" s="246">
        <f t="shared" si="11"/>
        <v>156.40719999999999</v>
      </c>
      <c r="T59" s="246">
        <f t="shared" si="11"/>
        <v>165.09719999999999</v>
      </c>
      <c r="U59" s="246">
        <f t="shared" si="11"/>
        <v>173.78719999999998</v>
      </c>
      <c r="V59" s="246">
        <f t="shared" si="11"/>
        <v>182.47719999999998</v>
      </c>
      <c r="W59" s="246">
        <f t="shared" si="11"/>
        <v>191.16719999999998</v>
      </c>
      <c r="X59" s="246">
        <f t="shared" si="11"/>
        <v>199.85719999999998</v>
      </c>
      <c r="Y59" s="246">
        <f t="shared" si="11"/>
        <v>208.54719999999998</v>
      </c>
      <c r="Z59" s="246">
        <f t="shared" si="11"/>
        <v>217.23719999999997</v>
      </c>
      <c r="AA59" s="246">
        <f t="shared" si="11"/>
        <v>225.92719999999997</v>
      </c>
      <c r="AB59" s="247"/>
      <c r="AC59" s="247"/>
      <c r="AD59" s="247"/>
      <c r="AE59" s="247"/>
      <c r="AF59" s="247"/>
      <c r="AG59" s="247"/>
      <c r="AH59" s="247"/>
    </row>
    <row r="60" spans="1:70" s="2" customFormat="1" ht="15.95" customHeight="1" outlineLevel="2" x14ac:dyDescent="0.3">
      <c r="A60" s="180">
        <v>7</v>
      </c>
      <c r="B60" s="249" t="s">
        <v>447</v>
      </c>
      <c r="C60" s="251" t="s">
        <v>361</v>
      </c>
      <c r="D60" s="252" t="s">
        <v>10</v>
      </c>
      <c r="E60" s="250" t="s">
        <v>19</v>
      </c>
      <c r="F60" s="255" t="s">
        <v>19</v>
      </c>
      <c r="G60" s="254" t="s">
        <v>30</v>
      </c>
      <c r="H60" s="251">
        <v>1.8859999999999999</v>
      </c>
      <c r="I60" s="256">
        <v>0.7</v>
      </c>
      <c r="J60" s="246">
        <v>41</v>
      </c>
      <c r="K60" s="238">
        <f t="shared" si="0"/>
        <v>54.128199999999993</v>
      </c>
      <c r="L60" s="246">
        <f>(K60+5.41)</f>
        <v>59.538199999999989</v>
      </c>
      <c r="M60" s="246">
        <f t="shared" ref="M60:AK60" si="12">(L60+5.41)</f>
        <v>64.948199999999986</v>
      </c>
      <c r="N60" s="246">
        <f t="shared" si="12"/>
        <v>70.358199999999982</v>
      </c>
      <c r="O60" s="246">
        <f t="shared" si="12"/>
        <v>75.768199999999979</v>
      </c>
      <c r="P60" s="246">
        <f t="shared" si="12"/>
        <v>81.178199999999975</v>
      </c>
      <c r="Q60" s="246">
        <f t="shared" si="12"/>
        <v>86.588199999999972</v>
      </c>
      <c r="R60" s="246">
        <f t="shared" si="12"/>
        <v>91.998199999999969</v>
      </c>
      <c r="S60" s="246">
        <f t="shared" si="12"/>
        <v>97.408199999999965</v>
      </c>
      <c r="T60" s="246">
        <f t="shared" si="12"/>
        <v>102.81819999999996</v>
      </c>
      <c r="U60" s="246">
        <f t="shared" si="12"/>
        <v>108.22819999999996</v>
      </c>
      <c r="V60" s="246">
        <f t="shared" si="12"/>
        <v>113.63819999999996</v>
      </c>
      <c r="W60" s="246">
        <f t="shared" si="12"/>
        <v>119.04819999999995</v>
      </c>
      <c r="X60" s="246">
        <f t="shared" si="12"/>
        <v>124.45819999999995</v>
      </c>
      <c r="Y60" s="246">
        <f t="shared" si="12"/>
        <v>129.86819999999994</v>
      </c>
      <c r="Z60" s="246">
        <f t="shared" si="12"/>
        <v>135.27819999999994</v>
      </c>
      <c r="AA60" s="246">
        <f t="shared" si="12"/>
        <v>140.68819999999994</v>
      </c>
      <c r="AB60" s="246">
        <f t="shared" si="12"/>
        <v>146.09819999999993</v>
      </c>
      <c r="AC60" s="246">
        <f t="shared" si="12"/>
        <v>151.50819999999993</v>
      </c>
      <c r="AD60" s="246">
        <f t="shared" si="12"/>
        <v>156.91819999999993</v>
      </c>
      <c r="AE60" s="246">
        <f t="shared" si="12"/>
        <v>162.32819999999992</v>
      </c>
      <c r="AF60" s="246">
        <f t="shared" si="12"/>
        <v>167.73819999999992</v>
      </c>
      <c r="AG60" s="246">
        <f t="shared" si="12"/>
        <v>173.14819999999992</v>
      </c>
      <c r="AH60" s="246">
        <f t="shared" si="12"/>
        <v>178.55819999999991</v>
      </c>
      <c r="AI60" s="257">
        <f t="shared" si="12"/>
        <v>183.96819999999991</v>
      </c>
      <c r="AJ60" s="257">
        <f t="shared" si="12"/>
        <v>189.37819999999991</v>
      </c>
      <c r="AK60" s="257">
        <f t="shared" si="12"/>
        <v>194.7881999999999</v>
      </c>
    </row>
    <row r="61" spans="1:70" s="2" customFormat="1" ht="15.95" customHeight="1" outlineLevel="2" x14ac:dyDescent="0.3">
      <c r="A61" s="32">
        <v>8</v>
      </c>
      <c r="B61" s="49" t="s">
        <v>447</v>
      </c>
      <c r="C61" s="108" t="s">
        <v>362</v>
      </c>
      <c r="D61" s="166" t="s">
        <v>10</v>
      </c>
      <c r="E61" s="36" t="s">
        <v>19</v>
      </c>
      <c r="F61" s="28" t="s">
        <v>19</v>
      </c>
      <c r="G61" s="169" t="s">
        <v>30</v>
      </c>
      <c r="H61" s="108">
        <v>2.2410000000000001</v>
      </c>
      <c r="I61" s="220">
        <v>0.7</v>
      </c>
      <c r="J61" s="69">
        <v>41</v>
      </c>
      <c r="K61" s="238">
        <f t="shared" si="0"/>
        <v>64.316699999999997</v>
      </c>
      <c r="L61" s="69">
        <f>(K61+6.43)</f>
        <v>70.746700000000004</v>
      </c>
      <c r="M61" s="69">
        <f t="shared" ref="M61:AK61" si="13">(L61+6.43)</f>
        <v>77.176700000000011</v>
      </c>
      <c r="N61" s="69">
        <f t="shared" si="13"/>
        <v>83.606700000000018</v>
      </c>
      <c r="O61" s="69">
        <f t="shared" si="13"/>
        <v>90.036700000000025</v>
      </c>
      <c r="P61" s="69">
        <f t="shared" si="13"/>
        <v>96.466700000000031</v>
      </c>
      <c r="Q61" s="69">
        <f t="shared" si="13"/>
        <v>102.89670000000004</v>
      </c>
      <c r="R61" s="69">
        <f t="shared" si="13"/>
        <v>109.32670000000005</v>
      </c>
      <c r="S61" s="69">
        <f t="shared" si="13"/>
        <v>115.75670000000005</v>
      </c>
      <c r="T61" s="69">
        <f t="shared" si="13"/>
        <v>122.18670000000006</v>
      </c>
      <c r="U61" s="69">
        <f t="shared" si="13"/>
        <v>128.61670000000007</v>
      </c>
      <c r="V61" s="69">
        <f t="shared" si="13"/>
        <v>135.04670000000007</v>
      </c>
      <c r="W61" s="69">
        <f t="shared" si="13"/>
        <v>141.47670000000008</v>
      </c>
      <c r="X61" s="69">
        <f t="shared" si="13"/>
        <v>147.90670000000009</v>
      </c>
      <c r="Y61" s="69">
        <f t="shared" si="13"/>
        <v>154.33670000000009</v>
      </c>
      <c r="Z61" s="69">
        <f t="shared" si="13"/>
        <v>160.7667000000001</v>
      </c>
      <c r="AA61" s="69">
        <f t="shared" si="13"/>
        <v>167.19670000000011</v>
      </c>
      <c r="AB61" s="69">
        <f t="shared" si="13"/>
        <v>173.62670000000011</v>
      </c>
      <c r="AC61" s="69">
        <f t="shared" si="13"/>
        <v>180.05670000000012</v>
      </c>
      <c r="AD61" s="69">
        <f t="shared" si="13"/>
        <v>186.48670000000013</v>
      </c>
      <c r="AE61" s="69">
        <f t="shared" si="13"/>
        <v>192.91670000000013</v>
      </c>
      <c r="AF61" s="69">
        <f t="shared" si="13"/>
        <v>199.34670000000014</v>
      </c>
      <c r="AG61" s="69">
        <f t="shared" si="13"/>
        <v>205.77670000000015</v>
      </c>
      <c r="AH61" s="69">
        <f t="shared" si="13"/>
        <v>212.20670000000015</v>
      </c>
      <c r="AI61" s="141">
        <f t="shared" si="13"/>
        <v>218.63670000000016</v>
      </c>
      <c r="AJ61" s="141">
        <f t="shared" si="13"/>
        <v>225.06670000000017</v>
      </c>
      <c r="AK61" s="141">
        <f t="shared" si="13"/>
        <v>231.49670000000017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</row>
    <row r="62" spans="1:70" s="2" customFormat="1" ht="15.95" customHeight="1" outlineLevel="2" x14ac:dyDescent="0.3">
      <c r="A62" s="32">
        <v>9</v>
      </c>
      <c r="B62" s="49" t="s">
        <v>447</v>
      </c>
      <c r="C62" s="108" t="s">
        <v>363</v>
      </c>
      <c r="D62" s="166" t="s">
        <v>10</v>
      </c>
      <c r="E62" s="36" t="s">
        <v>19</v>
      </c>
      <c r="F62" s="28" t="s">
        <v>19</v>
      </c>
      <c r="G62" s="169" t="s">
        <v>30</v>
      </c>
      <c r="H62" s="108">
        <v>1.101</v>
      </c>
      <c r="I62" s="220">
        <v>0.7</v>
      </c>
      <c r="J62" s="69">
        <v>41</v>
      </c>
      <c r="K62" s="238">
        <f t="shared" si="0"/>
        <v>31.598699999999997</v>
      </c>
      <c r="L62" s="69">
        <f>(K62+3.16)</f>
        <v>34.758699999999997</v>
      </c>
      <c r="M62" s="69">
        <f t="shared" ref="M62:AK62" si="14">(L62+3.16)</f>
        <v>37.918700000000001</v>
      </c>
      <c r="N62" s="69">
        <f t="shared" si="14"/>
        <v>41.078699999999998</v>
      </c>
      <c r="O62" s="69">
        <f t="shared" si="14"/>
        <v>44.238699999999994</v>
      </c>
      <c r="P62" s="69">
        <f t="shared" si="14"/>
        <v>47.398699999999991</v>
      </c>
      <c r="Q62" s="69">
        <f t="shared" si="14"/>
        <v>50.558699999999988</v>
      </c>
      <c r="R62" s="69">
        <f t="shared" si="14"/>
        <v>53.718699999999984</v>
      </c>
      <c r="S62" s="69">
        <f t="shared" si="14"/>
        <v>56.878699999999981</v>
      </c>
      <c r="T62" s="69">
        <f t="shared" si="14"/>
        <v>60.038699999999977</v>
      </c>
      <c r="U62" s="69">
        <f t="shared" si="14"/>
        <v>63.198699999999974</v>
      </c>
      <c r="V62" s="69">
        <f t="shared" si="14"/>
        <v>66.35869999999997</v>
      </c>
      <c r="W62" s="69">
        <f t="shared" si="14"/>
        <v>69.518699999999967</v>
      </c>
      <c r="X62" s="69">
        <f t="shared" si="14"/>
        <v>72.678699999999964</v>
      </c>
      <c r="Y62" s="69">
        <f t="shared" si="14"/>
        <v>75.83869999999996</v>
      </c>
      <c r="Z62" s="69">
        <f t="shared" si="14"/>
        <v>78.998699999999957</v>
      </c>
      <c r="AA62" s="69">
        <f t="shared" si="14"/>
        <v>82.158699999999953</v>
      </c>
      <c r="AB62" s="69">
        <f t="shared" si="14"/>
        <v>85.31869999999995</v>
      </c>
      <c r="AC62" s="69">
        <f t="shared" si="14"/>
        <v>88.478699999999947</v>
      </c>
      <c r="AD62" s="69">
        <f t="shared" si="14"/>
        <v>91.638699999999943</v>
      </c>
      <c r="AE62" s="69">
        <f t="shared" si="14"/>
        <v>94.79869999999994</v>
      </c>
      <c r="AF62" s="69">
        <f t="shared" si="14"/>
        <v>97.958699999999936</v>
      </c>
      <c r="AG62" s="69">
        <f t="shared" si="14"/>
        <v>101.11869999999993</v>
      </c>
      <c r="AH62" s="69">
        <f t="shared" si="14"/>
        <v>104.27869999999993</v>
      </c>
      <c r="AI62" s="141">
        <f t="shared" si="14"/>
        <v>107.43869999999993</v>
      </c>
      <c r="AJ62" s="141">
        <f t="shared" si="14"/>
        <v>110.59869999999992</v>
      </c>
      <c r="AK62" s="141">
        <f t="shared" si="14"/>
        <v>113.75869999999992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</row>
    <row r="63" spans="1:70" s="2" customFormat="1" ht="15.95" customHeight="1" outlineLevel="2" x14ac:dyDescent="0.3">
      <c r="A63" s="32">
        <v>10</v>
      </c>
      <c r="B63" s="49" t="s">
        <v>447</v>
      </c>
      <c r="C63" s="108" t="s">
        <v>364</v>
      </c>
      <c r="D63" s="166" t="s">
        <v>10</v>
      </c>
      <c r="E63" s="36" t="s">
        <v>19</v>
      </c>
      <c r="F63" s="28" t="s">
        <v>19</v>
      </c>
      <c r="G63" s="169" t="s">
        <v>30</v>
      </c>
      <c r="H63" s="108">
        <v>1.3959999999999999</v>
      </c>
      <c r="I63" s="220">
        <v>0.7</v>
      </c>
      <c r="J63" s="69">
        <v>41</v>
      </c>
      <c r="K63" s="238">
        <f t="shared" si="0"/>
        <v>40.06519999999999</v>
      </c>
      <c r="L63" s="69">
        <f>(K63+4.01)</f>
        <v>44.075199999999988</v>
      </c>
      <c r="M63" s="69">
        <f t="shared" ref="M63:AK63" si="15">(L63+4.01)</f>
        <v>48.085199999999986</v>
      </c>
      <c r="N63" s="69">
        <f t="shared" si="15"/>
        <v>52.095199999999984</v>
      </c>
      <c r="O63" s="69">
        <f t="shared" si="15"/>
        <v>56.105199999999982</v>
      </c>
      <c r="P63" s="69">
        <f t="shared" si="15"/>
        <v>60.11519999999998</v>
      </c>
      <c r="Q63" s="69">
        <f t="shared" si="15"/>
        <v>64.125199999999978</v>
      </c>
      <c r="R63" s="69">
        <f t="shared" si="15"/>
        <v>68.135199999999983</v>
      </c>
      <c r="S63" s="69">
        <f t="shared" si="15"/>
        <v>72.145199999999988</v>
      </c>
      <c r="T63" s="69">
        <f t="shared" si="15"/>
        <v>76.155199999999994</v>
      </c>
      <c r="U63" s="69">
        <f t="shared" si="15"/>
        <v>80.165199999999999</v>
      </c>
      <c r="V63" s="69">
        <f t="shared" si="15"/>
        <v>84.175200000000004</v>
      </c>
      <c r="W63" s="69">
        <f t="shared" si="15"/>
        <v>88.185200000000009</v>
      </c>
      <c r="X63" s="69">
        <f t="shared" si="15"/>
        <v>92.195200000000014</v>
      </c>
      <c r="Y63" s="69">
        <f t="shared" si="15"/>
        <v>96.205200000000019</v>
      </c>
      <c r="Z63" s="69">
        <f t="shared" si="15"/>
        <v>100.21520000000002</v>
      </c>
      <c r="AA63" s="69">
        <f t="shared" si="15"/>
        <v>104.22520000000003</v>
      </c>
      <c r="AB63" s="69">
        <f t="shared" si="15"/>
        <v>108.23520000000003</v>
      </c>
      <c r="AC63" s="69">
        <f t="shared" si="15"/>
        <v>112.24520000000004</v>
      </c>
      <c r="AD63" s="69">
        <f t="shared" si="15"/>
        <v>116.25520000000004</v>
      </c>
      <c r="AE63" s="69">
        <f t="shared" si="15"/>
        <v>120.26520000000005</v>
      </c>
      <c r="AF63" s="69">
        <f t="shared" si="15"/>
        <v>124.27520000000005</v>
      </c>
      <c r="AG63" s="69">
        <f t="shared" si="15"/>
        <v>128.28520000000006</v>
      </c>
      <c r="AH63" s="69">
        <f t="shared" si="15"/>
        <v>132.29520000000005</v>
      </c>
      <c r="AI63" s="141">
        <f t="shared" si="15"/>
        <v>136.30520000000004</v>
      </c>
      <c r="AJ63" s="141">
        <f t="shared" si="15"/>
        <v>140.31520000000003</v>
      </c>
      <c r="AK63" s="141">
        <f t="shared" si="15"/>
        <v>144.32520000000002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</row>
    <row r="64" spans="1:70" s="2" customFormat="1" ht="15.95" customHeight="1" outlineLevel="2" x14ac:dyDescent="0.3">
      <c r="A64" s="32">
        <v>11</v>
      </c>
      <c r="B64" s="49" t="s">
        <v>447</v>
      </c>
      <c r="C64" s="108" t="s">
        <v>365</v>
      </c>
      <c r="D64" s="166" t="s">
        <v>10</v>
      </c>
      <c r="E64" s="36" t="s">
        <v>19</v>
      </c>
      <c r="F64" s="28" t="s">
        <v>19</v>
      </c>
      <c r="G64" s="169" t="s">
        <v>30</v>
      </c>
      <c r="H64" s="108">
        <v>1.266</v>
      </c>
      <c r="I64" s="220">
        <v>0.7</v>
      </c>
      <c r="J64" s="69">
        <v>41</v>
      </c>
      <c r="K64" s="238">
        <f t="shared" si="0"/>
        <v>36.334200000000003</v>
      </c>
      <c r="L64" s="69">
        <f>(K64+3.63)</f>
        <v>39.964200000000005</v>
      </c>
      <c r="M64" s="69">
        <f t="shared" ref="M64:AN64" si="16">(L64+3.63)</f>
        <v>43.594200000000008</v>
      </c>
      <c r="N64" s="69">
        <f t="shared" si="16"/>
        <v>47.22420000000001</v>
      </c>
      <c r="O64" s="69">
        <f t="shared" si="16"/>
        <v>50.854200000000013</v>
      </c>
      <c r="P64" s="69">
        <f t="shared" si="16"/>
        <v>54.484200000000016</v>
      </c>
      <c r="Q64" s="69">
        <f t="shared" si="16"/>
        <v>58.114200000000018</v>
      </c>
      <c r="R64" s="69">
        <f t="shared" si="16"/>
        <v>61.744200000000021</v>
      </c>
      <c r="S64" s="69">
        <f t="shared" si="16"/>
        <v>65.374200000000016</v>
      </c>
      <c r="T64" s="69">
        <f t="shared" si="16"/>
        <v>69.004200000000012</v>
      </c>
      <c r="U64" s="69">
        <f t="shared" si="16"/>
        <v>72.634200000000007</v>
      </c>
      <c r="V64" s="69">
        <f t="shared" si="16"/>
        <v>76.264200000000002</v>
      </c>
      <c r="W64" s="69">
        <f t="shared" si="16"/>
        <v>79.894199999999998</v>
      </c>
      <c r="X64" s="69">
        <f t="shared" si="16"/>
        <v>83.524199999999993</v>
      </c>
      <c r="Y64" s="69">
        <f t="shared" si="16"/>
        <v>87.154199999999989</v>
      </c>
      <c r="Z64" s="69">
        <f t="shared" si="16"/>
        <v>90.784199999999984</v>
      </c>
      <c r="AA64" s="69">
        <f t="shared" si="16"/>
        <v>94.41419999999998</v>
      </c>
      <c r="AB64" s="69">
        <f t="shared" si="16"/>
        <v>98.044199999999975</v>
      </c>
      <c r="AC64" s="69">
        <f t="shared" si="16"/>
        <v>101.67419999999997</v>
      </c>
      <c r="AD64" s="69">
        <f t="shared" si="16"/>
        <v>105.30419999999997</v>
      </c>
      <c r="AE64" s="69">
        <f t="shared" si="16"/>
        <v>108.93419999999996</v>
      </c>
      <c r="AF64" s="69">
        <f t="shared" si="16"/>
        <v>112.56419999999996</v>
      </c>
      <c r="AG64" s="69">
        <f t="shared" si="16"/>
        <v>116.19419999999995</v>
      </c>
      <c r="AH64" s="69">
        <f t="shared" si="16"/>
        <v>119.82419999999995</v>
      </c>
      <c r="AI64" s="141">
        <f t="shared" si="16"/>
        <v>123.45419999999994</v>
      </c>
      <c r="AJ64" s="141">
        <f t="shared" si="16"/>
        <v>127.08419999999994</v>
      </c>
      <c r="AK64" s="141">
        <f t="shared" si="16"/>
        <v>130.71419999999995</v>
      </c>
      <c r="AL64" s="141">
        <f t="shared" si="16"/>
        <v>134.34419999999994</v>
      </c>
      <c r="AM64" s="141">
        <f t="shared" si="16"/>
        <v>137.97419999999994</v>
      </c>
      <c r="AN64" s="141">
        <f t="shared" si="16"/>
        <v>141.60419999999993</v>
      </c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</row>
    <row r="65" spans="1:70" s="2" customFormat="1" ht="15.95" customHeight="1" outlineLevel="2" x14ac:dyDescent="0.3">
      <c r="A65" s="180">
        <v>12</v>
      </c>
      <c r="B65" s="249" t="s">
        <v>447</v>
      </c>
      <c r="C65" s="258" t="s">
        <v>687</v>
      </c>
      <c r="D65" s="259" t="s">
        <v>688</v>
      </c>
      <c r="E65" s="250"/>
      <c r="F65" s="253" t="s">
        <v>11</v>
      </c>
      <c r="G65" s="254" t="s">
        <v>30</v>
      </c>
      <c r="H65" s="244">
        <v>11.04</v>
      </c>
      <c r="I65" s="184">
        <v>1.2</v>
      </c>
      <c r="J65" s="246">
        <v>41</v>
      </c>
      <c r="K65" s="238">
        <f t="shared" si="0"/>
        <v>543.16800000000001</v>
      </c>
      <c r="L65" s="246">
        <f>(K65+54.32)</f>
        <v>597.48800000000006</v>
      </c>
      <c r="M65" s="246">
        <f t="shared" ref="M65:AA65" si="17">(L65+54.32)</f>
        <v>651.80800000000011</v>
      </c>
      <c r="N65" s="246">
        <f t="shared" si="17"/>
        <v>706.12800000000016</v>
      </c>
      <c r="O65" s="246">
        <f t="shared" si="17"/>
        <v>760.44800000000021</v>
      </c>
      <c r="P65" s="246">
        <f t="shared" si="17"/>
        <v>814.76800000000026</v>
      </c>
      <c r="Q65" s="246">
        <f t="shared" si="17"/>
        <v>869.08800000000031</v>
      </c>
      <c r="R65" s="246">
        <f t="shared" si="17"/>
        <v>923.40800000000036</v>
      </c>
      <c r="S65" s="246">
        <f t="shared" si="17"/>
        <v>977.72800000000041</v>
      </c>
      <c r="T65" s="246">
        <f t="shared" si="17"/>
        <v>1032.0480000000005</v>
      </c>
      <c r="U65" s="246">
        <f t="shared" si="17"/>
        <v>1086.3680000000004</v>
      </c>
      <c r="V65" s="246">
        <f t="shared" si="17"/>
        <v>1140.6880000000003</v>
      </c>
      <c r="W65" s="246">
        <f t="shared" si="17"/>
        <v>1195.0080000000003</v>
      </c>
      <c r="X65" s="246">
        <f t="shared" si="17"/>
        <v>1249.3280000000002</v>
      </c>
      <c r="Y65" s="246">
        <f t="shared" si="17"/>
        <v>1303.6480000000001</v>
      </c>
      <c r="Z65" s="246">
        <f t="shared" si="17"/>
        <v>1357.9680000000001</v>
      </c>
      <c r="AA65" s="246">
        <f t="shared" si="17"/>
        <v>1412.288</v>
      </c>
      <c r="AB65" s="247"/>
      <c r="AC65" s="247"/>
      <c r="AD65" s="247"/>
      <c r="AE65" s="247"/>
      <c r="AF65" s="247"/>
      <c r="AG65" s="247"/>
      <c r="AH65" s="247"/>
    </row>
    <row r="66" spans="1:70" s="2" customFormat="1" ht="15.95" customHeight="1" outlineLevel="2" x14ac:dyDescent="0.3">
      <c r="A66" s="180">
        <v>13</v>
      </c>
      <c r="B66" s="249" t="s">
        <v>447</v>
      </c>
      <c r="C66" s="258" t="s">
        <v>689</v>
      </c>
      <c r="D66" s="259" t="s">
        <v>690</v>
      </c>
      <c r="E66" s="250"/>
      <c r="F66" s="242" t="s">
        <v>17</v>
      </c>
      <c r="G66" s="254" t="s">
        <v>30</v>
      </c>
      <c r="H66" s="180">
        <v>29.998000000000001</v>
      </c>
      <c r="I66" s="184">
        <v>1.2</v>
      </c>
      <c r="J66" s="246">
        <v>41</v>
      </c>
      <c r="K66" s="238">
        <f t="shared" si="0"/>
        <v>1475.9015999999999</v>
      </c>
      <c r="L66" s="246">
        <f>(K66+147.59)</f>
        <v>1623.4915999999998</v>
      </c>
      <c r="M66" s="246">
        <f t="shared" ref="M66:AA66" si="18">(L66+147.59)</f>
        <v>1771.0815999999998</v>
      </c>
      <c r="N66" s="246">
        <f t="shared" si="18"/>
        <v>1918.6715999999997</v>
      </c>
      <c r="O66" s="246">
        <f t="shared" si="18"/>
        <v>2066.2615999999998</v>
      </c>
      <c r="P66" s="246">
        <f t="shared" si="18"/>
        <v>2213.8516</v>
      </c>
      <c r="Q66" s="246">
        <f t="shared" si="18"/>
        <v>2361.4416000000001</v>
      </c>
      <c r="R66" s="246">
        <f t="shared" si="18"/>
        <v>2509.0316000000003</v>
      </c>
      <c r="S66" s="246">
        <f t="shared" si="18"/>
        <v>2656.6216000000004</v>
      </c>
      <c r="T66" s="246">
        <f t="shared" si="18"/>
        <v>2804.2116000000005</v>
      </c>
      <c r="U66" s="246">
        <f t="shared" si="18"/>
        <v>2951.8016000000007</v>
      </c>
      <c r="V66" s="246">
        <f t="shared" si="18"/>
        <v>3099.3916000000008</v>
      </c>
      <c r="W66" s="246">
        <f t="shared" si="18"/>
        <v>3246.981600000001</v>
      </c>
      <c r="X66" s="246">
        <f t="shared" si="18"/>
        <v>3394.5716000000011</v>
      </c>
      <c r="Y66" s="246">
        <f t="shared" si="18"/>
        <v>3542.1616000000013</v>
      </c>
      <c r="Z66" s="246">
        <f t="shared" si="18"/>
        <v>3689.7516000000014</v>
      </c>
      <c r="AA66" s="246">
        <f t="shared" si="18"/>
        <v>3837.3416000000016</v>
      </c>
      <c r="AB66" s="247"/>
      <c r="AC66" s="247"/>
      <c r="AD66" s="247"/>
      <c r="AE66" s="247"/>
      <c r="AF66" s="247"/>
      <c r="AG66" s="247"/>
      <c r="AH66" s="247"/>
    </row>
    <row r="67" spans="1:70" s="2" customFormat="1" ht="15.95" customHeight="1" outlineLevel="2" x14ac:dyDescent="0.3">
      <c r="A67" s="180">
        <v>14</v>
      </c>
      <c r="B67" s="249" t="s">
        <v>447</v>
      </c>
      <c r="C67" s="258" t="s">
        <v>691</v>
      </c>
      <c r="D67" s="259" t="s">
        <v>537</v>
      </c>
      <c r="E67" s="250"/>
      <c r="F67" s="260" t="s">
        <v>21</v>
      </c>
      <c r="G67" s="254" t="s">
        <v>30</v>
      </c>
      <c r="H67" s="180">
        <v>97.337999999999994</v>
      </c>
      <c r="I67" s="184">
        <v>1.2</v>
      </c>
      <c r="J67" s="246">
        <v>41</v>
      </c>
      <c r="K67" s="238">
        <f>(H67*I67*J67)</f>
        <v>4789.0295999999989</v>
      </c>
      <c r="L67" s="246">
        <f>(K67+478.9)</f>
        <v>5267.9295999999986</v>
      </c>
      <c r="M67" s="246">
        <f t="shared" ref="M67:AA67" si="19">(L67+478.9)</f>
        <v>5746.8295999999982</v>
      </c>
      <c r="N67" s="246">
        <f t="shared" si="19"/>
        <v>6225.7295999999978</v>
      </c>
      <c r="O67" s="246">
        <f t="shared" si="19"/>
        <v>6704.6295999999975</v>
      </c>
      <c r="P67" s="246">
        <f t="shared" si="19"/>
        <v>7183.5295999999971</v>
      </c>
      <c r="Q67" s="246">
        <f t="shared" si="19"/>
        <v>7662.4295999999968</v>
      </c>
      <c r="R67" s="246">
        <f t="shared" si="19"/>
        <v>8141.3295999999964</v>
      </c>
      <c r="S67" s="246">
        <f t="shared" si="19"/>
        <v>8620.2295999999969</v>
      </c>
      <c r="T67" s="246">
        <f t="shared" si="19"/>
        <v>9099.1295999999966</v>
      </c>
      <c r="U67" s="246">
        <f t="shared" si="19"/>
        <v>9578.0295999999962</v>
      </c>
      <c r="V67" s="246">
        <f t="shared" si="19"/>
        <v>10056.929599999996</v>
      </c>
      <c r="W67" s="246">
        <f t="shared" si="19"/>
        <v>10535.829599999995</v>
      </c>
      <c r="X67" s="246">
        <f t="shared" si="19"/>
        <v>11014.729599999995</v>
      </c>
      <c r="Y67" s="246">
        <f t="shared" si="19"/>
        <v>11493.629599999995</v>
      </c>
      <c r="Z67" s="246">
        <f t="shared" si="19"/>
        <v>11972.529599999994</v>
      </c>
      <c r="AA67" s="246">
        <f t="shared" si="19"/>
        <v>12451.429599999994</v>
      </c>
      <c r="AB67" s="247"/>
      <c r="AC67" s="247"/>
      <c r="AD67" s="247"/>
      <c r="AE67" s="247"/>
      <c r="AF67" s="247"/>
      <c r="AG67" s="247"/>
      <c r="AH67" s="247"/>
    </row>
    <row r="68" spans="1:70" s="2" customFormat="1" ht="15.95" customHeight="1" outlineLevel="2" x14ac:dyDescent="0.3">
      <c r="A68" s="180">
        <v>15</v>
      </c>
      <c r="B68" s="249" t="s">
        <v>447</v>
      </c>
      <c r="C68" s="258" t="s">
        <v>692</v>
      </c>
      <c r="D68" s="259" t="s">
        <v>139</v>
      </c>
      <c r="E68" s="250"/>
      <c r="F68" s="260" t="s">
        <v>21</v>
      </c>
      <c r="G68" s="254" t="s">
        <v>30</v>
      </c>
      <c r="H68" s="180">
        <v>29.998000000000001</v>
      </c>
      <c r="I68" s="184">
        <v>1.2</v>
      </c>
      <c r="J68" s="246">
        <v>41</v>
      </c>
      <c r="K68" s="238">
        <f t="shared" si="0"/>
        <v>1475.9015999999999</v>
      </c>
      <c r="L68" s="246">
        <f>(K68+147.59)</f>
        <v>1623.4915999999998</v>
      </c>
      <c r="M68" s="246">
        <f t="shared" ref="M68:AA68" si="20">(L68+147.59)</f>
        <v>1771.0815999999998</v>
      </c>
      <c r="N68" s="246">
        <f t="shared" si="20"/>
        <v>1918.6715999999997</v>
      </c>
      <c r="O68" s="246">
        <f t="shared" si="20"/>
        <v>2066.2615999999998</v>
      </c>
      <c r="P68" s="246">
        <f t="shared" si="20"/>
        <v>2213.8516</v>
      </c>
      <c r="Q68" s="246">
        <f t="shared" si="20"/>
        <v>2361.4416000000001</v>
      </c>
      <c r="R68" s="246">
        <f t="shared" si="20"/>
        <v>2509.0316000000003</v>
      </c>
      <c r="S68" s="246">
        <f t="shared" si="20"/>
        <v>2656.6216000000004</v>
      </c>
      <c r="T68" s="246">
        <f t="shared" si="20"/>
        <v>2804.2116000000005</v>
      </c>
      <c r="U68" s="246">
        <f t="shared" si="20"/>
        <v>2951.8016000000007</v>
      </c>
      <c r="V68" s="246">
        <f t="shared" si="20"/>
        <v>3099.3916000000008</v>
      </c>
      <c r="W68" s="246">
        <f t="shared" si="20"/>
        <v>3246.981600000001</v>
      </c>
      <c r="X68" s="246">
        <f t="shared" si="20"/>
        <v>3394.5716000000011</v>
      </c>
      <c r="Y68" s="246">
        <f t="shared" si="20"/>
        <v>3542.1616000000013</v>
      </c>
      <c r="Z68" s="246">
        <f t="shared" si="20"/>
        <v>3689.7516000000014</v>
      </c>
      <c r="AA68" s="246">
        <f t="shared" si="20"/>
        <v>3837.3416000000016</v>
      </c>
      <c r="AB68" s="247"/>
      <c r="AC68" s="247"/>
      <c r="AD68" s="247"/>
      <c r="AE68" s="247"/>
      <c r="AF68" s="247"/>
      <c r="AG68" s="247"/>
      <c r="AH68" s="247"/>
    </row>
    <row r="69" spans="1:70" s="96" customFormat="1" ht="15.95" customHeight="1" outlineLevel="1" x14ac:dyDescent="0.3">
      <c r="A69" s="32"/>
      <c r="B69" s="38" t="s">
        <v>802</v>
      </c>
      <c r="C69" s="162"/>
      <c r="D69" s="159"/>
      <c r="E69" s="36"/>
      <c r="F69" s="55"/>
      <c r="G69" s="169"/>
      <c r="H69" s="94">
        <f>SUBTOTAL(9,H54:H68)</f>
        <v>191.61799999999999</v>
      </c>
      <c r="I69" s="55"/>
      <c r="J69" s="68"/>
      <c r="K69" s="238"/>
      <c r="L69" s="68"/>
      <c r="M69" s="68"/>
      <c r="N69" s="1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</row>
    <row r="70" spans="1:70" s="2" customFormat="1" ht="15.95" customHeight="1" outlineLevel="1" x14ac:dyDescent="0.3">
      <c r="A70" s="32"/>
      <c r="B70" s="47"/>
      <c r="C70" s="108"/>
      <c r="D70" s="231"/>
      <c r="E70" s="36"/>
      <c r="F70" s="175"/>
      <c r="G70" s="50"/>
      <c r="H70" s="130"/>
      <c r="I70" s="175"/>
      <c r="J70" s="68"/>
      <c r="K70" s="238"/>
      <c r="L70" s="68"/>
      <c r="M70" s="68"/>
      <c r="N70" s="1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</row>
    <row r="71" spans="1:70" s="3" customFormat="1" ht="15.95" customHeight="1" outlineLevel="1" x14ac:dyDescent="0.3">
      <c r="A71" s="32"/>
      <c r="B71" s="49"/>
      <c r="C71" s="32"/>
      <c r="D71" s="32"/>
      <c r="E71" s="49"/>
      <c r="F71" s="55"/>
      <c r="G71" s="45"/>
      <c r="H71" s="32"/>
      <c r="I71" s="55"/>
      <c r="J71" s="68"/>
      <c r="K71" s="238"/>
      <c r="L71" s="68"/>
      <c r="M71" s="68"/>
      <c r="N71" s="1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</row>
    <row r="72" spans="1:70" s="3" customFormat="1" ht="15.95" customHeight="1" outlineLevel="1" x14ac:dyDescent="0.3">
      <c r="A72" s="32"/>
      <c r="B72" s="31"/>
      <c r="C72" s="108"/>
      <c r="D72" s="231"/>
      <c r="E72" s="36"/>
      <c r="F72" s="175"/>
      <c r="G72" s="50"/>
      <c r="H72" s="108"/>
      <c r="I72" s="175"/>
      <c r="J72" s="68"/>
      <c r="K72" s="238"/>
      <c r="L72" s="68"/>
      <c r="M72" s="68"/>
      <c r="N72" s="1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</row>
    <row r="73" spans="1:70" s="2" customFormat="1" ht="15.95" customHeight="1" outlineLevel="2" x14ac:dyDescent="0.3">
      <c r="A73" s="32">
        <v>1</v>
      </c>
      <c r="B73" s="49" t="s">
        <v>590</v>
      </c>
      <c r="C73" s="32" t="s">
        <v>597</v>
      </c>
      <c r="D73" s="32" t="s">
        <v>598</v>
      </c>
      <c r="E73" s="49" t="s">
        <v>17</v>
      </c>
      <c r="F73" s="230" t="s">
        <v>17</v>
      </c>
      <c r="G73" s="43" t="s">
        <v>30</v>
      </c>
      <c r="H73" s="32">
        <v>6.8819999999999997</v>
      </c>
      <c r="I73" s="55">
        <v>1.2</v>
      </c>
      <c r="J73" s="69">
        <v>37</v>
      </c>
      <c r="K73" s="238">
        <f t="shared" ref="K73:K136" si="21">(H73*I73*J73)</f>
        <v>305.56079999999997</v>
      </c>
      <c r="L73" s="69">
        <f>(K73+30.56)</f>
        <v>336.12079999999997</v>
      </c>
      <c r="M73" s="69">
        <f t="shared" ref="M73:AA73" si="22">(L73+30.56)</f>
        <v>366.68079999999998</v>
      </c>
      <c r="N73" s="69">
        <f t="shared" si="22"/>
        <v>397.24079999999998</v>
      </c>
      <c r="O73" s="69">
        <f t="shared" si="22"/>
        <v>427.80079999999998</v>
      </c>
      <c r="P73" s="69">
        <f t="shared" si="22"/>
        <v>458.36079999999998</v>
      </c>
      <c r="Q73" s="69">
        <f t="shared" si="22"/>
        <v>488.92079999999999</v>
      </c>
      <c r="R73" s="69">
        <f t="shared" si="22"/>
        <v>519.48079999999993</v>
      </c>
      <c r="S73" s="69">
        <f t="shared" si="22"/>
        <v>550.04079999999988</v>
      </c>
      <c r="T73" s="69">
        <f t="shared" si="22"/>
        <v>580.60079999999982</v>
      </c>
      <c r="U73" s="69">
        <f t="shared" si="22"/>
        <v>611.16079999999977</v>
      </c>
      <c r="V73" s="69">
        <f t="shared" si="22"/>
        <v>641.72079999999971</v>
      </c>
      <c r="W73" s="69">
        <f t="shared" si="22"/>
        <v>672.28079999999966</v>
      </c>
      <c r="X73" s="69">
        <f t="shared" si="22"/>
        <v>702.8407999999996</v>
      </c>
      <c r="Y73" s="69">
        <f t="shared" si="22"/>
        <v>733.40079999999955</v>
      </c>
      <c r="Z73" s="69">
        <f t="shared" si="22"/>
        <v>763.96079999999949</v>
      </c>
      <c r="AA73" s="69">
        <f t="shared" si="22"/>
        <v>794.52079999999944</v>
      </c>
      <c r="AB73" s="9"/>
      <c r="AC73" s="9"/>
      <c r="AD73" s="9"/>
      <c r="AE73" s="9"/>
      <c r="AF73" s="9"/>
      <c r="AG73" s="9"/>
      <c r="AH73" s="9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</row>
    <row r="74" spans="1:70" s="2" customFormat="1" ht="15.95" customHeight="1" outlineLevel="2" x14ac:dyDescent="0.3">
      <c r="A74" s="32">
        <v>2</v>
      </c>
      <c r="B74" s="49" t="s">
        <v>590</v>
      </c>
      <c r="C74" s="32" t="s">
        <v>593</v>
      </c>
      <c r="D74" s="32" t="s">
        <v>594</v>
      </c>
      <c r="E74" s="49" t="s">
        <v>17</v>
      </c>
      <c r="F74" s="230" t="s">
        <v>17</v>
      </c>
      <c r="G74" s="43" t="s">
        <v>30</v>
      </c>
      <c r="H74" s="119">
        <v>4.4989999999999997</v>
      </c>
      <c r="I74" s="55">
        <v>1.2</v>
      </c>
      <c r="J74" s="69">
        <v>37</v>
      </c>
      <c r="K74" s="238">
        <f t="shared" si="21"/>
        <v>199.75559999999999</v>
      </c>
      <c r="L74" s="69">
        <f>(K74+19.98)</f>
        <v>219.73559999999998</v>
      </c>
      <c r="M74" s="69">
        <f t="shared" ref="M74:AE74" si="23">(L74+19.98)</f>
        <v>239.71559999999997</v>
      </c>
      <c r="N74" s="69">
        <f t="shared" si="23"/>
        <v>259.69559999999996</v>
      </c>
      <c r="O74" s="69">
        <f t="shared" si="23"/>
        <v>279.67559999999997</v>
      </c>
      <c r="P74" s="69">
        <f t="shared" si="23"/>
        <v>299.65559999999999</v>
      </c>
      <c r="Q74" s="69">
        <f t="shared" si="23"/>
        <v>319.63560000000001</v>
      </c>
      <c r="R74" s="69">
        <f t="shared" si="23"/>
        <v>339.61560000000003</v>
      </c>
      <c r="S74" s="69">
        <f t="shared" si="23"/>
        <v>359.59560000000005</v>
      </c>
      <c r="T74" s="69">
        <f t="shared" si="23"/>
        <v>379.57560000000007</v>
      </c>
      <c r="U74" s="69">
        <f t="shared" si="23"/>
        <v>399.55560000000008</v>
      </c>
      <c r="V74" s="69">
        <f t="shared" si="23"/>
        <v>419.5356000000001</v>
      </c>
      <c r="W74" s="69">
        <f t="shared" si="23"/>
        <v>439.51560000000012</v>
      </c>
      <c r="X74" s="69">
        <f t="shared" si="23"/>
        <v>459.49560000000014</v>
      </c>
      <c r="Y74" s="69">
        <f t="shared" si="23"/>
        <v>479.47560000000016</v>
      </c>
      <c r="Z74" s="69">
        <f t="shared" si="23"/>
        <v>499.45560000000017</v>
      </c>
      <c r="AA74" s="69">
        <f t="shared" si="23"/>
        <v>519.43560000000014</v>
      </c>
      <c r="AB74" s="69">
        <f t="shared" si="23"/>
        <v>539.41560000000015</v>
      </c>
      <c r="AC74" s="69">
        <f t="shared" si="23"/>
        <v>559.39560000000017</v>
      </c>
      <c r="AD74" s="69">
        <f t="shared" si="23"/>
        <v>579.37560000000019</v>
      </c>
      <c r="AE74" s="69">
        <f t="shared" si="23"/>
        <v>599.35560000000021</v>
      </c>
      <c r="AF74" s="69"/>
      <c r="AG74" s="69"/>
      <c r="AH74" s="69"/>
      <c r="AI74" s="141"/>
      <c r="AJ74" s="141"/>
      <c r="AK74" s="141"/>
      <c r="AL74" s="141"/>
      <c r="AM74" s="141"/>
      <c r="AN74" s="141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</row>
    <row r="75" spans="1:70" s="2" customFormat="1" ht="15.95" customHeight="1" outlineLevel="1" x14ac:dyDescent="0.3">
      <c r="A75" s="32"/>
      <c r="B75" s="38" t="s">
        <v>802</v>
      </c>
      <c r="C75" s="32"/>
      <c r="D75" s="32"/>
      <c r="E75" s="49"/>
      <c r="F75" s="55"/>
      <c r="G75" s="45"/>
      <c r="H75" s="133">
        <f>SUBTOTAL(9,H73:H74)</f>
        <v>11.381</v>
      </c>
      <c r="I75" s="55"/>
      <c r="J75" s="68"/>
      <c r="K75" s="238"/>
      <c r="L75" s="68"/>
      <c r="M75" s="68"/>
      <c r="N75" s="1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</row>
    <row r="76" spans="1:70" s="2" customFormat="1" ht="15.95" customHeight="1" outlineLevel="1" x14ac:dyDescent="0.3">
      <c r="A76" s="32"/>
      <c r="B76" s="47"/>
      <c r="C76" s="108"/>
      <c r="D76" s="231"/>
      <c r="E76" s="36"/>
      <c r="F76" s="175"/>
      <c r="G76" s="50"/>
      <c r="H76" s="130"/>
      <c r="I76" s="175"/>
      <c r="J76" s="68"/>
      <c r="K76" s="238"/>
      <c r="L76" s="68"/>
      <c r="M76" s="68"/>
      <c r="N76" s="1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</row>
    <row r="77" spans="1:70" s="2" customFormat="1" ht="15.95" customHeight="1" outlineLevel="1" x14ac:dyDescent="0.3">
      <c r="A77" s="32"/>
      <c r="B77" s="31"/>
      <c r="C77" s="108"/>
      <c r="D77" s="231"/>
      <c r="E77" s="36"/>
      <c r="F77" s="175"/>
      <c r="G77" s="50"/>
      <c r="H77" s="108"/>
      <c r="I77" s="175"/>
      <c r="J77" s="68"/>
      <c r="K77" s="238"/>
      <c r="L77" s="68"/>
      <c r="M77" s="68"/>
      <c r="N77" s="1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</row>
    <row r="78" spans="1:70" s="15" customFormat="1" ht="15.95" customHeight="1" outlineLevel="1" x14ac:dyDescent="0.3">
      <c r="A78" s="231"/>
      <c r="B78" s="31"/>
      <c r="C78" s="108"/>
      <c r="D78" s="231"/>
      <c r="E78" s="36"/>
      <c r="F78" s="175"/>
      <c r="G78" s="50"/>
      <c r="H78" s="108"/>
      <c r="I78" s="175"/>
      <c r="J78" s="68"/>
      <c r="K78" s="238"/>
      <c r="L78" s="68"/>
      <c r="M78" s="68"/>
      <c r="N78" s="1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</row>
    <row r="79" spans="1:70" s="4" customFormat="1" ht="15.95" customHeight="1" outlineLevel="1" x14ac:dyDescent="0.3">
      <c r="A79" s="227"/>
      <c r="B79" s="51"/>
      <c r="C79" s="110"/>
      <c r="D79" s="227"/>
      <c r="E79" s="33"/>
      <c r="F79" s="230"/>
      <c r="G79" s="229"/>
      <c r="H79" s="122"/>
      <c r="I79" s="55"/>
      <c r="J79" s="68"/>
      <c r="K79" s="238"/>
      <c r="L79" s="68"/>
      <c r="M79" s="68"/>
      <c r="N79" s="1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</row>
    <row r="80" spans="1:70" s="15" customFormat="1" ht="15.95" customHeight="1" outlineLevel="2" x14ac:dyDescent="0.3">
      <c r="A80" s="46">
        <v>1</v>
      </c>
      <c r="B80" s="43" t="s">
        <v>446</v>
      </c>
      <c r="C80" s="46" t="s">
        <v>390</v>
      </c>
      <c r="D80" s="227" t="s">
        <v>127</v>
      </c>
      <c r="E80" s="44" t="s">
        <v>21</v>
      </c>
      <c r="F80" s="175" t="s">
        <v>21</v>
      </c>
      <c r="G80" s="45" t="s">
        <v>30</v>
      </c>
      <c r="H80" s="46">
        <v>2.5910000000000002</v>
      </c>
      <c r="I80" s="55">
        <v>1.2</v>
      </c>
      <c r="J80" s="69">
        <v>40</v>
      </c>
      <c r="K80" s="238">
        <f t="shared" si="21"/>
        <v>124.36799999999999</v>
      </c>
      <c r="L80" s="69">
        <f>(K80+12.44)</f>
        <v>136.80799999999999</v>
      </c>
      <c r="M80" s="69">
        <f t="shared" ref="M80:AC80" si="24">(L80+12.44)</f>
        <v>149.24799999999999</v>
      </c>
      <c r="N80" s="69">
        <f t="shared" si="24"/>
        <v>161.68799999999999</v>
      </c>
      <c r="O80" s="69">
        <f t="shared" si="24"/>
        <v>174.12799999999999</v>
      </c>
      <c r="P80" s="69">
        <f t="shared" si="24"/>
        <v>186.56799999999998</v>
      </c>
      <c r="Q80" s="69">
        <f t="shared" si="24"/>
        <v>199.00799999999998</v>
      </c>
      <c r="R80" s="69">
        <f t="shared" si="24"/>
        <v>211.44799999999998</v>
      </c>
      <c r="S80" s="69">
        <f t="shared" si="24"/>
        <v>223.88799999999998</v>
      </c>
      <c r="T80" s="69">
        <f t="shared" si="24"/>
        <v>236.32799999999997</v>
      </c>
      <c r="U80" s="69">
        <f t="shared" si="24"/>
        <v>248.76799999999997</v>
      </c>
      <c r="V80" s="69">
        <f t="shared" si="24"/>
        <v>261.20799999999997</v>
      </c>
      <c r="W80" s="69">
        <f t="shared" si="24"/>
        <v>273.64799999999997</v>
      </c>
      <c r="X80" s="69">
        <f t="shared" si="24"/>
        <v>286.08799999999997</v>
      </c>
      <c r="Y80" s="69">
        <f t="shared" si="24"/>
        <v>298.52799999999996</v>
      </c>
      <c r="Z80" s="69">
        <f t="shared" si="24"/>
        <v>310.96799999999996</v>
      </c>
      <c r="AA80" s="69">
        <f t="shared" si="24"/>
        <v>323.40799999999996</v>
      </c>
      <c r="AB80" s="69">
        <f t="shared" si="24"/>
        <v>335.84799999999996</v>
      </c>
      <c r="AC80" s="69">
        <f t="shared" si="24"/>
        <v>348.28799999999995</v>
      </c>
      <c r="AD80" s="69"/>
      <c r="AE80" s="69"/>
      <c r="AF80" s="9"/>
      <c r="AG80" s="9"/>
      <c r="AH80" s="9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</row>
    <row r="81" spans="1:70" s="4" customFormat="1" ht="15.95" customHeight="1" outlineLevel="2" x14ac:dyDescent="0.3">
      <c r="A81" s="46">
        <v>2</v>
      </c>
      <c r="B81" s="43" t="s">
        <v>446</v>
      </c>
      <c r="C81" s="32" t="s">
        <v>621</v>
      </c>
      <c r="D81" s="32" t="s">
        <v>622</v>
      </c>
      <c r="E81" s="232"/>
      <c r="F81" s="55" t="s">
        <v>17</v>
      </c>
      <c r="G81" s="134" t="s">
        <v>14</v>
      </c>
      <c r="H81" s="119">
        <v>1.8</v>
      </c>
      <c r="I81" s="55">
        <v>1.2</v>
      </c>
      <c r="J81" s="69">
        <v>40</v>
      </c>
      <c r="K81" s="238">
        <f t="shared" si="21"/>
        <v>86.4</v>
      </c>
      <c r="L81" s="69">
        <f>(K81+8.64)</f>
        <v>95.04</v>
      </c>
      <c r="M81" s="69">
        <f t="shared" ref="M81:AB81" si="25">(L81+8.64)</f>
        <v>103.68</v>
      </c>
      <c r="N81" s="69">
        <f t="shared" si="25"/>
        <v>112.32000000000001</v>
      </c>
      <c r="O81" s="69">
        <f t="shared" si="25"/>
        <v>120.96000000000001</v>
      </c>
      <c r="P81" s="69">
        <f t="shared" si="25"/>
        <v>129.60000000000002</v>
      </c>
      <c r="Q81" s="69">
        <f t="shared" si="25"/>
        <v>138.24</v>
      </c>
      <c r="R81" s="69">
        <f t="shared" si="25"/>
        <v>146.88</v>
      </c>
      <c r="S81" s="69">
        <f t="shared" si="25"/>
        <v>155.51999999999998</v>
      </c>
      <c r="T81" s="69">
        <f t="shared" si="25"/>
        <v>164.15999999999997</v>
      </c>
      <c r="U81" s="69">
        <f t="shared" si="25"/>
        <v>172.79999999999995</v>
      </c>
      <c r="V81" s="69">
        <f t="shared" si="25"/>
        <v>181.43999999999994</v>
      </c>
      <c r="W81" s="69">
        <f t="shared" si="25"/>
        <v>190.07999999999993</v>
      </c>
      <c r="X81" s="69">
        <f t="shared" si="25"/>
        <v>198.71999999999991</v>
      </c>
      <c r="Y81" s="69">
        <f t="shared" si="25"/>
        <v>207.3599999999999</v>
      </c>
      <c r="Z81" s="69">
        <f t="shared" si="25"/>
        <v>215.99999999999989</v>
      </c>
      <c r="AA81" s="69">
        <f t="shared" si="25"/>
        <v>224.63999999999987</v>
      </c>
      <c r="AB81" s="69">
        <f t="shared" si="25"/>
        <v>233.27999999999986</v>
      </c>
      <c r="AC81" s="69"/>
      <c r="AD81" s="69"/>
      <c r="AE81" s="69"/>
      <c r="AF81" s="9"/>
      <c r="AG81" s="9"/>
      <c r="AH81" s="9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</row>
    <row r="82" spans="1:70" s="4" customFormat="1" ht="15.95" customHeight="1" outlineLevel="2" x14ac:dyDescent="0.3">
      <c r="A82" s="46">
        <v>3</v>
      </c>
      <c r="B82" s="156" t="s">
        <v>446</v>
      </c>
      <c r="C82" s="32" t="s">
        <v>618</v>
      </c>
      <c r="D82" s="157" t="s">
        <v>41</v>
      </c>
      <c r="E82" s="232"/>
      <c r="F82" s="230" t="s">
        <v>17</v>
      </c>
      <c r="G82" s="158" t="s">
        <v>14</v>
      </c>
      <c r="H82" s="32">
        <v>2.0379999999999998</v>
      </c>
      <c r="I82" s="55">
        <v>1.2</v>
      </c>
      <c r="J82" s="69">
        <v>40</v>
      </c>
      <c r="K82" s="238">
        <f t="shared" si="21"/>
        <v>97.823999999999984</v>
      </c>
      <c r="L82" s="69">
        <f>(K82+9.78)</f>
        <v>107.60399999999998</v>
      </c>
      <c r="M82" s="69">
        <f t="shared" ref="M82:Y82" si="26">(L82+9.78)</f>
        <v>117.38399999999999</v>
      </c>
      <c r="N82" s="69">
        <f t="shared" si="26"/>
        <v>127.16399999999999</v>
      </c>
      <c r="O82" s="69">
        <f t="shared" si="26"/>
        <v>136.94399999999999</v>
      </c>
      <c r="P82" s="69">
        <f t="shared" si="26"/>
        <v>146.72399999999999</v>
      </c>
      <c r="Q82" s="69">
        <f t="shared" si="26"/>
        <v>156.50399999999999</v>
      </c>
      <c r="R82" s="69">
        <f t="shared" si="26"/>
        <v>166.28399999999999</v>
      </c>
      <c r="S82" s="69">
        <f t="shared" si="26"/>
        <v>176.06399999999999</v>
      </c>
      <c r="T82" s="69">
        <f t="shared" si="26"/>
        <v>185.84399999999999</v>
      </c>
      <c r="U82" s="69">
        <f t="shared" si="26"/>
        <v>195.624</v>
      </c>
      <c r="V82" s="69">
        <f t="shared" si="26"/>
        <v>205.404</v>
      </c>
      <c r="W82" s="69">
        <f t="shared" si="26"/>
        <v>215.184</v>
      </c>
      <c r="X82" s="69">
        <f t="shared" si="26"/>
        <v>224.964</v>
      </c>
      <c r="Y82" s="69">
        <f t="shared" si="26"/>
        <v>234.744</v>
      </c>
      <c r="Z82" s="69"/>
      <c r="AA82" s="69"/>
      <c r="AB82" s="69"/>
      <c r="AC82" s="69"/>
      <c r="AD82" s="69"/>
      <c r="AE82" s="69"/>
      <c r="AF82" s="9"/>
      <c r="AG82" s="9"/>
      <c r="AH82" s="9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</row>
    <row r="83" spans="1:70" s="4" customFormat="1" ht="15.95" customHeight="1" outlineLevel="2" x14ac:dyDescent="0.3">
      <c r="A83" s="46">
        <v>4</v>
      </c>
      <c r="B83" s="156" t="s">
        <v>446</v>
      </c>
      <c r="C83" s="32" t="s">
        <v>623</v>
      </c>
      <c r="D83" s="159" t="s">
        <v>624</v>
      </c>
      <c r="E83" s="232"/>
      <c r="F83" s="230" t="s">
        <v>21</v>
      </c>
      <c r="G83" s="160" t="s">
        <v>14</v>
      </c>
      <c r="H83" s="162">
        <v>1.899</v>
      </c>
      <c r="I83" s="55">
        <v>1.2</v>
      </c>
      <c r="J83" s="69">
        <v>40</v>
      </c>
      <c r="K83" s="238">
        <f t="shared" si="21"/>
        <v>91.152000000000001</v>
      </c>
      <c r="L83" s="69">
        <f>(K83+9.12)</f>
        <v>100.27200000000001</v>
      </c>
      <c r="M83" s="69">
        <f t="shared" ref="M83:AE83" si="27">(L83+9.12)</f>
        <v>109.39200000000001</v>
      </c>
      <c r="N83" s="69">
        <f t="shared" si="27"/>
        <v>118.51200000000001</v>
      </c>
      <c r="O83" s="69">
        <f t="shared" si="27"/>
        <v>127.63200000000002</v>
      </c>
      <c r="P83" s="69">
        <f t="shared" si="27"/>
        <v>136.75200000000001</v>
      </c>
      <c r="Q83" s="69">
        <f t="shared" si="27"/>
        <v>145.87200000000001</v>
      </c>
      <c r="R83" s="69">
        <f t="shared" si="27"/>
        <v>154.99200000000002</v>
      </c>
      <c r="S83" s="69">
        <f t="shared" si="27"/>
        <v>164.11200000000002</v>
      </c>
      <c r="T83" s="69">
        <f t="shared" si="27"/>
        <v>173.23200000000003</v>
      </c>
      <c r="U83" s="69">
        <f t="shared" si="27"/>
        <v>182.35200000000003</v>
      </c>
      <c r="V83" s="69">
        <f t="shared" si="27"/>
        <v>191.47200000000004</v>
      </c>
      <c r="W83" s="69">
        <f t="shared" si="27"/>
        <v>200.59200000000004</v>
      </c>
      <c r="X83" s="69">
        <f t="shared" si="27"/>
        <v>209.71200000000005</v>
      </c>
      <c r="Y83" s="69">
        <f t="shared" si="27"/>
        <v>218.83200000000005</v>
      </c>
      <c r="Z83" s="69">
        <f t="shared" si="27"/>
        <v>227.95200000000006</v>
      </c>
      <c r="AA83" s="69">
        <f t="shared" si="27"/>
        <v>237.07200000000006</v>
      </c>
      <c r="AB83" s="69">
        <f t="shared" si="27"/>
        <v>246.19200000000006</v>
      </c>
      <c r="AC83" s="69">
        <f t="shared" si="27"/>
        <v>255.31200000000007</v>
      </c>
      <c r="AD83" s="69">
        <f t="shared" si="27"/>
        <v>264.43200000000007</v>
      </c>
      <c r="AE83" s="69">
        <f t="shared" si="27"/>
        <v>273.55200000000008</v>
      </c>
      <c r="AF83" s="9"/>
      <c r="AG83" s="9"/>
      <c r="AH83" s="9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</row>
    <row r="84" spans="1:70" s="4" customFormat="1" ht="15.95" customHeight="1" outlineLevel="2" x14ac:dyDescent="0.3">
      <c r="A84" s="46">
        <v>5</v>
      </c>
      <c r="B84" s="156" t="s">
        <v>446</v>
      </c>
      <c r="C84" s="32" t="s">
        <v>619</v>
      </c>
      <c r="D84" s="157" t="s">
        <v>620</v>
      </c>
      <c r="E84" s="232"/>
      <c r="F84" s="230" t="s">
        <v>17</v>
      </c>
      <c r="G84" s="160" t="s">
        <v>14</v>
      </c>
      <c r="H84" s="119">
        <v>1.96</v>
      </c>
      <c r="I84" s="55">
        <v>1.2</v>
      </c>
      <c r="J84" s="69">
        <v>40</v>
      </c>
      <c r="K84" s="238">
        <f t="shared" si="21"/>
        <v>94.08</v>
      </c>
      <c r="L84" s="69">
        <f>(K84+9.41)</f>
        <v>103.49</v>
      </c>
      <c r="M84" s="69">
        <f t="shared" ref="M84:Y84" si="28">(L84+9.41)</f>
        <v>112.89999999999999</v>
      </c>
      <c r="N84" s="69">
        <f t="shared" si="28"/>
        <v>122.30999999999999</v>
      </c>
      <c r="O84" s="69">
        <f t="shared" si="28"/>
        <v>131.72</v>
      </c>
      <c r="P84" s="69">
        <f t="shared" si="28"/>
        <v>141.13</v>
      </c>
      <c r="Q84" s="69">
        <f t="shared" si="28"/>
        <v>150.54</v>
      </c>
      <c r="R84" s="69">
        <f t="shared" si="28"/>
        <v>159.94999999999999</v>
      </c>
      <c r="S84" s="69">
        <f t="shared" si="28"/>
        <v>169.35999999999999</v>
      </c>
      <c r="T84" s="69">
        <f t="shared" si="28"/>
        <v>178.76999999999998</v>
      </c>
      <c r="U84" s="69">
        <f t="shared" si="28"/>
        <v>188.17999999999998</v>
      </c>
      <c r="V84" s="69">
        <f t="shared" si="28"/>
        <v>197.58999999999997</v>
      </c>
      <c r="W84" s="69">
        <f t="shared" si="28"/>
        <v>206.99999999999997</v>
      </c>
      <c r="X84" s="69">
        <f t="shared" si="28"/>
        <v>216.40999999999997</v>
      </c>
      <c r="Y84" s="69">
        <f t="shared" si="28"/>
        <v>225.81999999999996</v>
      </c>
      <c r="Z84" s="69"/>
      <c r="AA84" s="69"/>
      <c r="AB84" s="69"/>
      <c r="AC84" s="69"/>
      <c r="AD84" s="69"/>
      <c r="AE84" s="69"/>
      <c r="AF84" s="9"/>
      <c r="AG84" s="9"/>
      <c r="AH84" s="9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</row>
    <row r="85" spans="1:70" s="4" customFormat="1" ht="15.95" customHeight="1" outlineLevel="2" x14ac:dyDescent="0.3">
      <c r="A85" s="46">
        <v>6</v>
      </c>
      <c r="B85" s="156" t="s">
        <v>446</v>
      </c>
      <c r="C85" s="109" t="s">
        <v>164</v>
      </c>
      <c r="D85" s="170" t="s">
        <v>34</v>
      </c>
      <c r="E85" s="232" t="s">
        <v>35</v>
      </c>
      <c r="F85" s="34" t="s">
        <v>21</v>
      </c>
      <c r="G85" s="171" t="s">
        <v>107</v>
      </c>
      <c r="H85" s="227">
        <v>5.7480000000000002</v>
      </c>
      <c r="I85" s="55">
        <v>1.2</v>
      </c>
      <c r="J85" s="69">
        <v>40</v>
      </c>
      <c r="K85" s="238">
        <f t="shared" si="21"/>
        <v>275.904</v>
      </c>
      <c r="L85" s="69">
        <f>(K85+27.59)</f>
        <v>303.49399999999997</v>
      </c>
      <c r="M85" s="69">
        <f t="shared" ref="M85:W85" si="29">(L85+27.59)</f>
        <v>331.08399999999995</v>
      </c>
      <c r="N85" s="69">
        <f t="shared" si="29"/>
        <v>358.67399999999992</v>
      </c>
      <c r="O85" s="69">
        <f t="shared" si="29"/>
        <v>386.2639999999999</v>
      </c>
      <c r="P85" s="69">
        <f t="shared" si="29"/>
        <v>413.85399999999987</v>
      </c>
      <c r="Q85" s="69">
        <f t="shared" si="29"/>
        <v>441.44399999999985</v>
      </c>
      <c r="R85" s="69">
        <f t="shared" si="29"/>
        <v>469.03399999999982</v>
      </c>
      <c r="S85" s="69">
        <f t="shared" si="29"/>
        <v>496.6239999999998</v>
      </c>
      <c r="T85" s="69">
        <f t="shared" si="29"/>
        <v>524.21399999999983</v>
      </c>
      <c r="U85" s="69">
        <f t="shared" si="29"/>
        <v>551.80399999999986</v>
      </c>
      <c r="V85" s="69">
        <f t="shared" si="29"/>
        <v>579.39399999999989</v>
      </c>
      <c r="W85" s="69">
        <f t="shared" si="29"/>
        <v>606.98399999999992</v>
      </c>
      <c r="X85" s="69"/>
      <c r="Y85" s="69"/>
      <c r="Z85" s="69"/>
      <c r="AA85" s="69"/>
      <c r="AB85" s="69"/>
      <c r="AC85" s="69"/>
      <c r="AD85" s="69"/>
      <c r="AE85" s="69"/>
      <c r="AF85" s="9"/>
      <c r="AG85" s="9"/>
      <c r="AH85" s="9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</row>
    <row r="86" spans="1:70" s="4" customFormat="1" ht="15.95" customHeight="1" outlineLevel="2" x14ac:dyDescent="0.3">
      <c r="A86" s="46">
        <v>7</v>
      </c>
      <c r="B86" s="156" t="s">
        <v>446</v>
      </c>
      <c r="C86" s="109" t="s">
        <v>799</v>
      </c>
      <c r="D86" s="170" t="s">
        <v>530</v>
      </c>
      <c r="E86" s="232"/>
      <c r="F86" s="230" t="s">
        <v>17</v>
      </c>
      <c r="G86" s="160" t="s">
        <v>14</v>
      </c>
      <c r="H86" s="120">
        <v>6</v>
      </c>
      <c r="I86" s="55">
        <v>1.2</v>
      </c>
      <c r="J86" s="69">
        <v>40</v>
      </c>
      <c r="K86" s="238">
        <f t="shared" si="21"/>
        <v>288</v>
      </c>
      <c r="L86" s="69">
        <f>(K86+28.8)</f>
        <v>316.8</v>
      </c>
      <c r="M86" s="69">
        <f t="shared" ref="M86:W86" si="30">(L86+28.8)</f>
        <v>345.6</v>
      </c>
      <c r="N86" s="69">
        <f t="shared" si="30"/>
        <v>374.40000000000003</v>
      </c>
      <c r="O86" s="69">
        <f t="shared" si="30"/>
        <v>403.20000000000005</v>
      </c>
      <c r="P86" s="69">
        <f t="shared" si="30"/>
        <v>432.00000000000006</v>
      </c>
      <c r="Q86" s="69">
        <f t="shared" si="30"/>
        <v>460.80000000000007</v>
      </c>
      <c r="R86" s="69">
        <f t="shared" si="30"/>
        <v>489.60000000000008</v>
      </c>
      <c r="S86" s="69">
        <f t="shared" si="30"/>
        <v>518.40000000000009</v>
      </c>
      <c r="T86" s="69">
        <f t="shared" si="30"/>
        <v>547.20000000000005</v>
      </c>
      <c r="U86" s="69">
        <f t="shared" si="30"/>
        <v>576</v>
      </c>
      <c r="V86" s="69">
        <f t="shared" si="30"/>
        <v>604.79999999999995</v>
      </c>
      <c r="W86" s="69">
        <f t="shared" si="30"/>
        <v>633.59999999999991</v>
      </c>
      <c r="X86" s="69"/>
      <c r="Y86" s="69"/>
      <c r="Z86" s="69"/>
      <c r="AA86" s="69"/>
      <c r="AB86" s="69"/>
      <c r="AC86" s="69"/>
      <c r="AD86" s="69"/>
      <c r="AE86" s="69"/>
      <c r="AF86" s="9"/>
      <c r="AG86" s="9"/>
      <c r="AH86" s="9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</row>
    <row r="87" spans="1:70" s="4" customFormat="1" ht="15.95" customHeight="1" outlineLevel="1" x14ac:dyDescent="0.3">
      <c r="A87" s="46"/>
      <c r="B87" s="206" t="s">
        <v>802</v>
      </c>
      <c r="C87" s="109"/>
      <c r="D87" s="170"/>
      <c r="E87" s="232"/>
      <c r="F87" s="207"/>
      <c r="G87" s="208"/>
      <c r="H87" s="131">
        <f>SUM(H80:H86)</f>
        <v>22.036000000000001</v>
      </c>
      <c r="I87" s="207"/>
      <c r="J87" s="68"/>
      <c r="K87" s="238"/>
      <c r="L87" s="68"/>
      <c r="M87" s="68"/>
      <c r="N87" s="1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</row>
    <row r="88" spans="1:70" s="4" customFormat="1" ht="15.95" customHeight="1" outlineLevel="1" x14ac:dyDescent="0.3">
      <c r="A88" s="46"/>
      <c r="B88" s="47"/>
      <c r="C88" s="109"/>
      <c r="D88" s="227"/>
      <c r="E88" s="232"/>
      <c r="F88" s="129"/>
      <c r="G88" s="129"/>
      <c r="H88" s="131"/>
      <c r="I88" s="129"/>
      <c r="J88" s="68"/>
      <c r="K88" s="238"/>
      <c r="L88" s="68"/>
      <c r="M88" s="68"/>
      <c r="N88" s="1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</row>
    <row r="89" spans="1:70" s="4" customFormat="1" ht="15.95" customHeight="1" outlineLevel="1" x14ac:dyDescent="0.3">
      <c r="A89" s="227"/>
      <c r="B89" s="47"/>
      <c r="C89" s="109"/>
      <c r="D89" s="227"/>
      <c r="E89" s="232"/>
      <c r="F89" s="229"/>
      <c r="G89" s="229"/>
      <c r="H89" s="227"/>
      <c r="I89" s="54"/>
      <c r="J89" s="68"/>
      <c r="K89" s="238"/>
      <c r="L89" s="68"/>
      <c r="M89" s="68"/>
      <c r="N89" s="1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</row>
    <row r="90" spans="1:70" s="4" customFormat="1" ht="15.95" customHeight="1" outlineLevel="1" x14ac:dyDescent="0.3">
      <c r="A90" s="227"/>
      <c r="B90" s="51"/>
      <c r="C90" s="110"/>
      <c r="D90" s="227"/>
      <c r="E90" s="33"/>
      <c r="F90" s="230"/>
      <c r="G90" s="229"/>
      <c r="H90" s="122"/>
      <c r="I90" s="55"/>
      <c r="J90" s="68"/>
      <c r="K90" s="238"/>
      <c r="L90" s="68"/>
      <c r="M90" s="68"/>
      <c r="N90" s="1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</row>
    <row r="91" spans="1:70" s="4" customFormat="1" ht="15.95" customHeight="1" outlineLevel="1" x14ac:dyDescent="0.3">
      <c r="A91" s="227"/>
      <c r="B91" s="51"/>
      <c r="C91" s="110"/>
      <c r="D91" s="227"/>
      <c r="E91" s="33"/>
      <c r="F91" s="230"/>
      <c r="G91" s="229"/>
      <c r="H91" s="122"/>
      <c r="I91" s="55"/>
      <c r="J91" s="68"/>
      <c r="K91" s="238"/>
      <c r="L91" s="68"/>
      <c r="M91" s="68"/>
      <c r="N91" s="1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</row>
    <row r="92" spans="1:70" s="4" customFormat="1" ht="15.95" customHeight="1" outlineLevel="2" x14ac:dyDescent="0.3">
      <c r="A92" s="227">
        <v>1</v>
      </c>
      <c r="B92" s="229" t="s">
        <v>445</v>
      </c>
      <c r="C92" s="46" t="s">
        <v>238</v>
      </c>
      <c r="D92" s="227" t="s">
        <v>397</v>
      </c>
      <c r="E92" s="44" t="s">
        <v>11</v>
      </c>
      <c r="F92" s="42" t="s">
        <v>11</v>
      </c>
      <c r="G92" s="43" t="s">
        <v>30</v>
      </c>
      <c r="H92" s="121">
        <v>2</v>
      </c>
      <c r="I92" s="55">
        <v>1.2</v>
      </c>
      <c r="J92" s="69">
        <v>47</v>
      </c>
      <c r="K92" s="238">
        <f t="shared" si="21"/>
        <v>112.8</v>
      </c>
      <c r="L92" s="69">
        <f>(K92+11.28)</f>
        <v>124.08</v>
      </c>
      <c r="M92" s="69">
        <f t="shared" ref="M92:AA92" si="31">(L92+11.28)</f>
        <v>135.35999999999999</v>
      </c>
      <c r="N92" s="69">
        <f t="shared" si="31"/>
        <v>146.63999999999999</v>
      </c>
      <c r="O92" s="69">
        <f t="shared" si="31"/>
        <v>157.91999999999999</v>
      </c>
      <c r="P92" s="69">
        <f t="shared" si="31"/>
        <v>169.2</v>
      </c>
      <c r="Q92" s="69">
        <f t="shared" si="31"/>
        <v>180.48</v>
      </c>
      <c r="R92" s="69">
        <f t="shared" si="31"/>
        <v>191.76</v>
      </c>
      <c r="S92" s="69">
        <f t="shared" si="31"/>
        <v>203.04</v>
      </c>
      <c r="T92" s="69">
        <f t="shared" si="31"/>
        <v>214.32</v>
      </c>
      <c r="U92" s="69">
        <f t="shared" si="31"/>
        <v>225.6</v>
      </c>
      <c r="V92" s="69">
        <f t="shared" si="31"/>
        <v>236.88</v>
      </c>
      <c r="W92" s="69">
        <f t="shared" si="31"/>
        <v>248.16</v>
      </c>
      <c r="X92" s="69">
        <f t="shared" si="31"/>
        <v>259.44</v>
      </c>
      <c r="Y92" s="69">
        <f t="shared" si="31"/>
        <v>270.71999999999997</v>
      </c>
      <c r="Z92" s="69">
        <f t="shared" si="31"/>
        <v>281.99999999999994</v>
      </c>
      <c r="AA92" s="69">
        <f t="shared" si="31"/>
        <v>293.27999999999992</v>
      </c>
      <c r="AB92" s="69"/>
      <c r="AC92" s="69"/>
      <c r="AD92" s="69"/>
      <c r="AE92" s="69"/>
      <c r="AF92" s="69"/>
      <c r="AG92" s="69"/>
      <c r="AH92" s="9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</row>
    <row r="93" spans="1:70" s="4" customFormat="1" ht="15.95" customHeight="1" outlineLevel="2" x14ac:dyDescent="0.3">
      <c r="A93" s="227">
        <v>2</v>
      </c>
      <c r="B93" s="229" t="s">
        <v>445</v>
      </c>
      <c r="C93" s="46" t="s">
        <v>239</v>
      </c>
      <c r="D93" s="227" t="s">
        <v>45</v>
      </c>
      <c r="E93" s="44" t="s">
        <v>11</v>
      </c>
      <c r="F93" s="42" t="s">
        <v>11</v>
      </c>
      <c r="G93" s="43" t="s">
        <v>30</v>
      </c>
      <c r="H93" s="46">
        <v>0.68400000000000005</v>
      </c>
      <c r="I93" s="62">
        <v>1</v>
      </c>
      <c r="J93" s="69">
        <v>47</v>
      </c>
      <c r="K93" s="238">
        <f t="shared" si="21"/>
        <v>32.148000000000003</v>
      </c>
      <c r="L93" s="69">
        <f>(K93+3.22)</f>
        <v>35.368000000000002</v>
      </c>
      <c r="M93" s="69">
        <f t="shared" ref="M93:AA93" si="32">(L93+3.22)</f>
        <v>38.588000000000001</v>
      </c>
      <c r="N93" s="69">
        <f t="shared" si="32"/>
        <v>41.808</v>
      </c>
      <c r="O93" s="69">
        <f t="shared" si="32"/>
        <v>45.027999999999999</v>
      </c>
      <c r="P93" s="69">
        <f t="shared" si="32"/>
        <v>48.247999999999998</v>
      </c>
      <c r="Q93" s="69">
        <f t="shared" si="32"/>
        <v>51.467999999999996</v>
      </c>
      <c r="R93" s="69">
        <f t="shared" si="32"/>
        <v>54.687999999999995</v>
      </c>
      <c r="S93" s="69">
        <f t="shared" si="32"/>
        <v>57.907999999999994</v>
      </c>
      <c r="T93" s="69">
        <f t="shared" si="32"/>
        <v>61.127999999999993</v>
      </c>
      <c r="U93" s="69">
        <f t="shared" si="32"/>
        <v>64.347999999999999</v>
      </c>
      <c r="V93" s="69">
        <f t="shared" si="32"/>
        <v>67.567999999999998</v>
      </c>
      <c r="W93" s="69">
        <f t="shared" si="32"/>
        <v>70.787999999999997</v>
      </c>
      <c r="X93" s="69">
        <f t="shared" si="32"/>
        <v>74.007999999999996</v>
      </c>
      <c r="Y93" s="69">
        <f t="shared" si="32"/>
        <v>77.227999999999994</v>
      </c>
      <c r="Z93" s="69">
        <f t="shared" si="32"/>
        <v>80.447999999999993</v>
      </c>
      <c r="AA93" s="69">
        <f t="shared" si="32"/>
        <v>83.667999999999992</v>
      </c>
      <c r="AB93" s="69"/>
      <c r="AC93" s="69"/>
      <c r="AD93" s="69"/>
      <c r="AE93" s="69"/>
      <c r="AF93" s="69"/>
      <c r="AG93" s="69"/>
      <c r="AH93" s="9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</row>
    <row r="94" spans="1:70" s="2" customFormat="1" ht="15.95" customHeight="1" outlineLevel="2" x14ac:dyDescent="0.3">
      <c r="A94" s="241">
        <v>3</v>
      </c>
      <c r="B94" s="181" t="s">
        <v>445</v>
      </c>
      <c r="C94" s="281" t="s">
        <v>149</v>
      </c>
      <c r="D94" s="241" t="s">
        <v>108</v>
      </c>
      <c r="E94" s="282" t="s">
        <v>19</v>
      </c>
      <c r="F94" s="242" t="s">
        <v>19</v>
      </c>
      <c r="G94" s="248" t="s">
        <v>30</v>
      </c>
      <c r="H94" s="185">
        <v>2.6360000000000001</v>
      </c>
      <c r="I94" s="256">
        <v>0.7</v>
      </c>
      <c r="J94" s="246">
        <v>47</v>
      </c>
      <c r="K94" s="238">
        <f t="shared" si="21"/>
        <v>86.724400000000003</v>
      </c>
      <c r="L94" s="246">
        <f>(K94+8.67)</f>
        <v>95.394400000000005</v>
      </c>
      <c r="M94" s="246">
        <f t="shared" ref="M94:AA94" si="33">(L94+8.67)</f>
        <v>104.06440000000001</v>
      </c>
      <c r="N94" s="246">
        <f t="shared" si="33"/>
        <v>112.73440000000001</v>
      </c>
      <c r="O94" s="246">
        <f t="shared" si="33"/>
        <v>121.40440000000001</v>
      </c>
      <c r="P94" s="246">
        <f t="shared" si="33"/>
        <v>130.0744</v>
      </c>
      <c r="Q94" s="246">
        <f t="shared" si="33"/>
        <v>138.74439999999998</v>
      </c>
      <c r="R94" s="246">
        <f t="shared" si="33"/>
        <v>147.41439999999997</v>
      </c>
      <c r="S94" s="246">
        <f t="shared" si="33"/>
        <v>156.08439999999996</v>
      </c>
      <c r="T94" s="246">
        <f t="shared" si="33"/>
        <v>164.75439999999995</v>
      </c>
      <c r="U94" s="246">
        <f t="shared" si="33"/>
        <v>173.42439999999993</v>
      </c>
      <c r="V94" s="246">
        <f t="shared" si="33"/>
        <v>182.09439999999992</v>
      </c>
      <c r="W94" s="246">
        <f t="shared" si="33"/>
        <v>190.76439999999991</v>
      </c>
      <c r="X94" s="246">
        <f t="shared" si="33"/>
        <v>199.4343999999999</v>
      </c>
      <c r="Y94" s="246">
        <f t="shared" si="33"/>
        <v>208.10439999999988</v>
      </c>
      <c r="Z94" s="246">
        <f t="shared" si="33"/>
        <v>216.77439999999987</v>
      </c>
      <c r="AA94" s="246">
        <f t="shared" si="33"/>
        <v>225.44439999999986</v>
      </c>
      <c r="AB94" s="246"/>
      <c r="AC94" s="246"/>
      <c r="AD94" s="246"/>
      <c r="AE94" s="246"/>
      <c r="AF94" s="246"/>
      <c r="AG94" s="246"/>
      <c r="AH94" s="247"/>
    </row>
    <row r="95" spans="1:70" s="4" customFormat="1" ht="15.95" customHeight="1" outlineLevel="2" x14ac:dyDescent="0.3">
      <c r="A95" s="227">
        <v>4</v>
      </c>
      <c r="B95" s="229" t="s">
        <v>445</v>
      </c>
      <c r="C95" s="46" t="s">
        <v>240</v>
      </c>
      <c r="D95" s="227" t="s">
        <v>45</v>
      </c>
      <c r="E95" s="44" t="s">
        <v>11</v>
      </c>
      <c r="F95" s="42" t="s">
        <v>11</v>
      </c>
      <c r="G95" s="43" t="s">
        <v>30</v>
      </c>
      <c r="H95" s="46">
        <v>0.68899999999999995</v>
      </c>
      <c r="I95" s="62">
        <v>1</v>
      </c>
      <c r="J95" s="69">
        <v>47</v>
      </c>
      <c r="K95" s="238">
        <f t="shared" si="21"/>
        <v>32.382999999999996</v>
      </c>
      <c r="L95" s="69">
        <f>(K95+3.24)</f>
        <v>35.622999999999998</v>
      </c>
      <c r="M95" s="69">
        <f t="shared" ref="M95:AA95" si="34">(L95+3.23)</f>
        <v>38.852999999999994</v>
      </c>
      <c r="N95" s="69">
        <f t="shared" si="34"/>
        <v>42.082999999999991</v>
      </c>
      <c r="O95" s="69">
        <f t="shared" si="34"/>
        <v>45.312999999999988</v>
      </c>
      <c r="P95" s="69">
        <f t="shared" si="34"/>
        <v>48.542999999999985</v>
      </c>
      <c r="Q95" s="69">
        <f t="shared" si="34"/>
        <v>51.772999999999982</v>
      </c>
      <c r="R95" s="69">
        <f t="shared" si="34"/>
        <v>55.002999999999979</v>
      </c>
      <c r="S95" s="69">
        <f t="shared" si="34"/>
        <v>58.232999999999976</v>
      </c>
      <c r="T95" s="69">
        <f t="shared" si="34"/>
        <v>61.462999999999973</v>
      </c>
      <c r="U95" s="69">
        <f t="shared" si="34"/>
        <v>64.692999999999969</v>
      </c>
      <c r="V95" s="69">
        <f t="shared" si="34"/>
        <v>67.922999999999973</v>
      </c>
      <c r="W95" s="69">
        <f t="shared" si="34"/>
        <v>71.152999999999977</v>
      </c>
      <c r="X95" s="69">
        <f t="shared" si="34"/>
        <v>74.382999999999981</v>
      </c>
      <c r="Y95" s="69">
        <f t="shared" si="34"/>
        <v>77.612999999999985</v>
      </c>
      <c r="Z95" s="69">
        <f t="shared" si="34"/>
        <v>80.842999999999989</v>
      </c>
      <c r="AA95" s="69">
        <f t="shared" si="34"/>
        <v>84.072999999999993</v>
      </c>
      <c r="AB95" s="69"/>
      <c r="AC95" s="69"/>
      <c r="AD95" s="69"/>
      <c r="AE95" s="69"/>
      <c r="AF95" s="69"/>
      <c r="AG95" s="69"/>
      <c r="AH95" s="9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</row>
    <row r="96" spans="1:70" s="4" customFormat="1" ht="15.95" customHeight="1" outlineLevel="2" x14ac:dyDescent="0.3">
      <c r="A96" s="227">
        <v>5</v>
      </c>
      <c r="B96" s="229" t="s">
        <v>445</v>
      </c>
      <c r="C96" s="46" t="s">
        <v>241</v>
      </c>
      <c r="D96" s="227" t="s">
        <v>45</v>
      </c>
      <c r="E96" s="44" t="s">
        <v>11</v>
      </c>
      <c r="F96" s="42" t="s">
        <v>11</v>
      </c>
      <c r="G96" s="43" t="s">
        <v>30</v>
      </c>
      <c r="H96" s="46">
        <v>1.431</v>
      </c>
      <c r="I96" s="62">
        <v>1.2</v>
      </c>
      <c r="J96" s="69">
        <v>47</v>
      </c>
      <c r="K96" s="238">
        <f t="shared" si="21"/>
        <v>80.708399999999997</v>
      </c>
      <c r="L96" s="69">
        <f>(K96+8.07)</f>
        <v>88.778400000000005</v>
      </c>
      <c r="M96" s="69">
        <f t="shared" ref="M96:AA96" si="35">(L96+8.07)</f>
        <v>96.848399999999998</v>
      </c>
      <c r="N96" s="69">
        <f t="shared" si="35"/>
        <v>104.91839999999999</v>
      </c>
      <c r="O96" s="69">
        <f t="shared" si="35"/>
        <v>112.98839999999998</v>
      </c>
      <c r="P96" s="69">
        <f t="shared" si="35"/>
        <v>121.05839999999998</v>
      </c>
      <c r="Q96" s="69">
        <f t="shared" si="35"/>
        <v>129.12839999999997</v>
      </c>
      <c r="R96" s="69">
        <f t="shared" si="35"/>
        <v>137.19839999999996</v>
      </c>
      <c r="S96" s="69">
        <f t="shared" si="35"/>
        <v>145.26839999999996</v>
      </c>
      <c r="T96" s="69">
        <f t="shared" si="35"/>
        <v>153.33839999999995</v>
      </c>
      <c r="U96" s="69">
        <f t="shared" si="35"/>
        <v>161.40839999999994</v>
      </c>
      <c r="V96" s="69">
        <f t="shared" si="35"/>
        <v>169.47839999999994</v>
      </c>
      <c r="W96" s="69">
        <f t="shared" si="35"/>
        <v>177.54839999999993</v>
      </c>
      <c r="X96" s="69">
        <f t="shared" si="35"/>
        <v>185.61839999999992</v>
      </c>
      <c r="Y96" s="69">
        <f t="shared" si="35"/>
        <v>193.68839999999992</v>
      </c>
      <c r="Z96" s="69">
        <f t="shared" si="35"/>
        <v>201.75839999999991</v>
      </c>
      <c r="AA96" s="69">
        <f t="shared" si="35"/>
        <v>209.8283999999999</v>
      </c>
      <c r="AB96" s="69"/>
      <c r="AC96" s="69"/>
      <c r="AD96" s="69"/>
      <c r="AE96" s="69"/>
      <c r="AF96" s="69"/>
      <c r="AG96" s="69"/>
      <c r="AH96" s="9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</row>
    <row r="97" spans="1:70" s="15" customFormat="1" ht="15.95" customHeight="1" outlineLevel="2" x14ac:dyDescent="0.3">
      <c r="A97" s="227">
        <v>6</v>
      </c>
      <c r="B97" s="229" t="s">
        <v>445</v>
      </c>
      <c r="C97" s="46" t="s">
        <v>242</v>
      </c>
      <c r="D97" s="227" t="s">
        <v>45</v>
      </c>
      <c r="E97" s="44" t="s">
        <v>11</v>
      </c>
      <c r="F97" s="42" t="s">
        <v>11</v>
      </c>
      <c r="G97" s="45" t="s">
        <v>30</v>
      </c>
      <c r="H97" s="46">
        <v>2.5289999999999999</v>
      </c>
      <c r="I97" s="62">
        <v>1.2</v>
      </c>
      <c r="J97" s="69">
        <v>47</v>
      </c>
      <c r="K97" s="238">
        <f t="shared" si="21"/>
        <v>142.63559999999998</v>
      </c>
      <c r="L97" s="69">
        <f>(K97+14.26)</f>
        <v>156.89559999999997</v>
      </c>
      <c r="M97" s="69">
        <f t="shared" ref="M97:AA97" si="36">(L97+14.26)</f>
        <v>171.15559999999996</v>
      </c>
      <c r="N97" s="69">
        <f t="shared" si="36"/>
        <v>185.41559999999996</v>
      </c>
      <c r="O97" s="69">
        <f t="shared" si="36"/>
        <v>199.67559999999995</v>
      </c>
      <c r="P97" s="69">
        <f t="shared" si="36"/>
        <v>213.93559999999994</v>
      </c>
      <c r="Q97" s="69">
        <f t="shared" si="36"/>
        <v>228.19559999999993</v>
      </c>
      <c r="R97" s="69">
        <f t="shared" si="36"/>
        <v>242.45559999999992</v>
      </c>
      <c r="S97" s="69">
        <f t="shared" si="36"/>
        <v>256.71559999999994</v>
      </c>
      <c r="T97" s="69">
        <f t="shared" si="36"/>
        <v>270.97559999999993</v>
      </c>
      <c r="U97" s="69">
        <f t="shared" si="36"/>
        <v>285.23559999999992</v>
      </c>
      <c r="V97" s="69">
        <f t="shared" si="36"/>
        <v>299.49559999999991</v>
      </c>
      <c r="W97" s="69">
        <f t="shared" si="36"/>
        <v>313.7555999999999</v>
      </c>
      <c r="X97" s="69">
        <f t="shared" si="36"/>
        <v>328.01559999999989</v>
      </c>
      <c r="Y97" s="69">
        <f t="shared" si="36"/>
        <v>342.27559999999988</v>
      </c>
      <c r="Z97" s="69">
        <f t="shared" si="36"/>
        <v>356.53559999999987</v>
      </c>
      <c r="AA97" s="69">
        <f t="shared" si="36"/>
        <v>370.79559999999987</v>
      </c>
      <c r="AB97" s="69"/>
      <c r="AC97" s="69"/>
      <c r="AD97" s="69"/>
      <c r="AE97" s="69"/>
      <c r="AF97" s="69"/>
      <c r="AG97" s="69"/>
      <c r="AH97" s="9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</row>
    <row r="98" spans="1:70" s="15" customFormat="1" ht="15.95" customHeight="1" outlineLevel="2" x14ac:dyDescent="0.3">
      <c r="A98" s="227">
        <v>7</v>
      </c>
      <c r="B98" s="229" t="s">
        <v>445</v>
      </c>
      <c r="C98" s="46" t="s">
        <v>243</v>
      </c>
      <c r="D98" s="227" t="s">
        <v>45</v>
      </c>
      <c r="E98" s="44" t="s">
        <v>11</v>
      </c>
      <c r="F98" s="42" t="s">
        <v>11</v>
      </c>
      <c r="G98" s="45" t="s">
        <v>30</v>
      </c>
      <c r="H98" s="46">
        <v>0.51600000000000001</v>
      </c>
      <c r="I98" s="62">
        <v>1</v>
      </c>
      <c r="J98" s="69">
        <v>47</v>
      </c>
      <c r="K98" s="238">
        <f t="shared" si="21"/>
        <v>24.252000000000002</v>
      </c>
      <c r="L98" s="69">
        <f>(K98+2.43)</f>
        <v>26.682000000000002</v>
      </c>
      <c r="M98" s="69">
        <f t="shared" ref="M98:AA98" si="37">(L98+2.43)</f>
        <v>29.112000000000002</v>
      </c>
      <c r="N98" s="69">
        <f t="shared" si="37"/>
        <v>31.542000000000002</v>
      </c>
      <c r="O98" s="69">
        <f t="shared" si="37"/>
        <v>33.972000000000001</v>
      </c>
      <c r="P98" s="69">
        <f t="shared" si="37"/>
        <v>36.402000000000001</v>
      </c>
      <c r="Q98" s="69">
        <f t="shared" si="37"/>
        <v>38.832000000000001</v>
      </c>
      <c r="R98" s="69">
        <f t="shared" si="37"/>
        <v>41.262</v>
      </c>
      <c r="S98" s="69">
        <f t="shared" si="37"/>
        <v>43.692</v>
      </c>
      <c r="T98" s="69">
        <f t="shared" si="37"/>
        <v>46.122</v>
      </c>
      <c r="U98" s="69">
        <f t="shared" si="37"/>
        <v>48.552</v>
      </c>
      <c r="V98" s="69">
        <f t="shared" si="37"/>
        <v>50.981999999999999</v>
      </c>
      <c r="W98" s="69">
        <f t="shared" si="37"/>
        <v>53.411999999999999</v>
      </c>
      <c r="X98" s="69">
        <f t="shared" si="37"/>
        <v>55.841999999999999</v>
      </c>
      <c r="Y98" s="69">
        <f t="shared" si="37"/>
        <v>58.271999999999998</v>
      </c>
      <c r="Z98" s="69">
        <f t="shared" si="37"/>
        <v>60.701999999999998</v>
      </c>
      <c r="AA98" s="69">
        <f t="shared" si="37"/>
        <v>63.131999999999998</v>
      </c>
      <c r="AB98" s="69"/>
      <c r="AC98" s="69"/>
      <c r="AD98" s="69"/>
      <c r="AE98" s="69"/>
      <c r="AF98" s="69"/>
      <c r="AG98" s="69"/>
      <c r="AH98" s="9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</row>
    <row r="99" spans="1:70" s="15" customFormat="1" ht="15.95" customHeight="1" outlineLevel="2" x14ac:dyDescent="0.3">
      <c r="A99" s="227">
        <v>8</v>
      </c>
      <c r="B99" s="229" t="s">
        <v>445</v>
      </c>
      <c r="C99" s="112" t="s">
        <v>603</v>
      </c>
      <c r="D99" s="32" t="s">
        <v>45</v>
      </c>
      <c r="E99" s="49" t="s">
        <v>17</v>
      </c>
      <c r="F99" s="55" t="s">
        <v>17</v>
      </c>
      <c r="G99" s="45" t="s">
        <v>30</v>
      </c>
      <c r="H99" s="32">
        <v>6.3159999999999998</v>
      </c>
      <c r="I99" s="55">
        <v>1.2</v>
      </c>
      <c r="J99" s="69">
        <v>47</v>
      </c>
      <c r="K99" s="238">
        <f t="shared" si="21"/>
        <v>356.22239999999999</v>
      </c>
      <c r="L99" s="69">
        <f>(K99+35.62)</f>
        <v>391.8424</v>
      </c>
      <c r="M99" s="69">
        <f t="shared" ref="M99:AA99" si="38">(L99+35.62)</f>
        <v>427.4624</v>
      </c>
      <c r="N99" s="69">
        <f t="shared" si="38"/>
        <v>463.08240000000001</v>
      </c>
      <c r="O99" s="69">
        <f t="shared" si="38"/>
        <v>498.70240000000001</v>
      </c>
      <c r="P99" s="69">
        <f t="shared" si="38"/>
        <v>534.32240000000002</v>
      </c>
      <c r="Q99" s="69">
        <f t="shared" si="38"/>
        <v>569.94240000000002</v>
      </c>
      <c r="R99" s="69">
        <f t="shared" si="38"/>
        <v>605.56240000000003</v>
      </c>
      <c r="S99" s="69">
        <f t="shared" si="38"/>
        <v>641.18240000000003</v>
      </c>
      <c r="T99" s="69">
        <f t="shared" si="38"/>
        <v>676.80240000000003</v>
      </c>
      <c r="U99" s="69">
        <f t="shared" si="38"/>
        <v>712.42240000000004</v>
      </c>
      <c r="V99" s="69">
        <f t="shared" si="38"/>
        <v>748.04240000000004</v>
      </c>
      <c r="W99" s="69">
        <f t="shared" si="38"/>
        <v>783.66240000000005</v>
      </c>
      <c r="X99" s="69">
        <f t="shared" si="38"/>
        <v>819.28240000000005</v>
      </c>
      <c r="Y99" s="69">
        <f t="shared" si="38"/>
        <v>854.90240000000006</v>
      </c>
      <c r="Z99" s="69">
        <f t="shared" si="38"/>
        <v>890.52240000000006</v>
      </c>
      <c r="AA99" s="69">
        <f t="shared" si="38"/>
        <v>926.14240000000007</v>
      </c>
      <c r="AB99" s="69"/>
      <c r="AC99" s="69"/>
      <c r="AD99" s="69"/>
      <c r="AE99" s="69"/>
      <c r="AF99" s="69"/>
      <c r="AG99" s="69"/>
      <c r="AH99" s="9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</row>
    <row r="100" spans="1:70" s="2" customFormat="1" ht="15.95" customHeight="1" outlineLevel="2" x14ac:dyDescent="0.3">
      <c r="A100" s="241">
        <v>9</v>
      </c>
      <c r="B100" s="181" t="s">
        <v>445</v>
      </c>
      <c r="C100" s="281" t="s">
        <v>150</v>
      </c>
      <c r="D100" s="241" t="s">
        <v>111</v>
      </c>
      <c r="E100" s="182" t="s">
        <v>35</v>
      </c>
      <c r="F100" s="283" t="s">
        <v>21</v>
      </c>
      <c r="G100" s="270" t="s">
        <v>30</v>
      </c>
      <c r="H100" s="185">
        <v>0.8</v>
      </c>
      <c r="I100" s="283">
        <v>1</v>
      </c>
      <c r="J100" s="246">
        <v>47</v>
      </c>
      <c r="K100" s="238">
        <f t="shared" si="21"/>
        <v>37.6</v>
      </c>
      <c r="L100" s="246">
        <f>(K100+3.76)</f>
        <v>41.36</v>
      </c>
      <c r="M100" s="246">
        <f t="shared" ref="M100:AA100" si="39">(L100+3.76)</f>
        <v>45.12</v>
      </c>
      <c r="N100" s="246">
        <f t="shared" si="39"/>
        <v>48.879999999999995</v>
      </c>
      <c r="O100" s="246">
        <f t="shared" si="39"/>
        <v>52.639999999999993</v>
      </c>
      <c r="P100" s="246">
        <f t="shared" si="39"/>
        <v>56.399999999999991</v>
      </c>
      <c r="Q100" s="246">
        <f t="shared" si="39"/>
        <v>60.159999999999989</v>
      </c>
      <c r="R100" s="246">
        <f t="shared" si="39"/>
        <v>63.919999999999987</v>
      </c>
      <c r="S100" s="246">
        <f t="shared" si="39"/>
        <v>67.679999999999993</v>
      </c>
      <c r="T100" s="246">
        <f t="shared" si="39"/>
        <v>71.44</v>
      </c>
      <c r="U100" s="246">
        <f t="shared" si="39"/>
        <v>75.2</v>
      </c>
      <c r="V100" s="246">
        <f t="shared" si="39"/>
        <v>78.960000000000008</v>
      </c>
      <c r="W100" s="246">
        <f t="shared" si="39"/>
        <v>82.720000000000013</v>
      </c>
      <c r="X100" s="246">
        <f t="shared" si="39"/>
        <v>86.480000000000018</v>
      </c>
      <c r="Y100" s="246">
        <f t="shared" si="39"/>
        <v>90.240000000000023</v>
      </c>
      <c r="Z100" s="246">
        <f t="shared" si="39"/>
        <v>94.000000000000028</v>
      </c>
      <c r="AA100" s="246">
        <f t="shared" si="39"/>
        <v>97.760000000000034</v>
      </c>
      <c r="AB100" s="246"/>
      <c r="AC100" s="246"/>
      <c r="AD100" s="246"/>
      <c r="AE100" s="246"/>
      <c r="AF100" s="246"/>
      <c r="AG100" s="246"/>
      <c r="AH100" s="247"/>
    </row>
    <row r="101" spans="1:70" s="2" customFormat="1" ht="15.95" customHeight="1" outlineLevel="2" x14ac:dyDescent="0.3">
      <c r="A101" s="241">
        <v>10</v>
      </c>
      <c r="B101" s="181" t="s">
        <v>445</v>
      </c>
      <c r="C101" s="281" t="s">
        <v>151</v>
      </c>
      <c r="D101" s="241" t="s">
        <v>110</v>
      </c>
      <c r="E101" s="182" t="s">
        <v>35</v>
      </c>
      <c r="F101" s="283" t="s">
        <v>21</v>
      </c>
      <c r="G101" s="270" t="s">
        <v>30</v>
      </c>
      <c r="H101" s="185">
        <v>1.9</v>
      </c>
      <c r="I101" s="283">
        <v>1.2</v>
      </c>
      <c r="J101" s="246">
        <v>47</v>
      </c>
      <c r="K101" s="238">
        <f t="shared" si="21"/>
        <v>107.16</v>
      </c>
      <c r="L101" s="246">
        <f>(K101+10.72)</f>
        <v>117.88</v>
      </c>
      <c r="M101" s="246">
        <f t="shared" ref="M101:AA101" si="40">(L101+10.72)</f>
        <v>128.6</v>
      </c>
      <c r="N101" s="246">
        <f t="shared" si="40"/>
        <v>139.32</v>
      </c>
      <c r="O101" s="246">
        <f t="shared" si="40"/>
        <v>150.04</v>
      </c>
      <c r="P101" s="246">
        <f t="shared" si="40"/>
        <v>160.76</v>
      </c>
      <c r="Q101" s="246">
        <f t="shared" si="40"/>
        <v>171.48</v>
      </c>
      <c r="R101" s="246">
        <f t="shared" si="40"/>
        <v>182.2</v>
      </c>
      <c r="S101" s="246">
        <f t="shared" si="40"/>
        <v>192.92</v>
      </c>
      <c r="T101" s="246">
        <f t="shared" si="40"/>
        <v>203.64</v>
      </c>
      <c r="U101" s="246">
        <f t="shared" si="40"/>
        <v>214.35999999999999</v>
      </c>
      <c r="V101" s="246">
        <f t="shared" si="40"/>
        <v>225.07999999999998</v>
      </c>
      <c r="W101" s="246">
        <f t="shared" si="40"/>
        <v>235.79999999999998</v>
      </c>
      <c r="X101" s="246">
        <f t="shared" si="40"/>
        <v>246.51999999999998</v>
      </c>
      <c r="Y101" s="246">
        <f t="shared" si="40"/>
        <v>257.24</v>
      </c>
      <c r="Z101" s="246">
        <f t="shared" si="40"/>
        <v>267.96000000000004</v>
      </c>
      <c r="AA101" s="246">
        <f t="shared" si="40"/>
        <v>278.68000000000006</v>
      </c>
      <c r="AB101" s="246"/>
      <c r="AC101" s="246"/>
      <c r="AD101" s="246"/>
      <c r="AE101" s="246"/>
      <c r="AF101" s="246"/>
      <c r="AG101" s="246"/>
      <c r="AH101" s="247"/>
    </row>
    <row r="102" spans="1:70" s="2" customFormat="1" ht="15.95" customHeight="1" outlineLevel="2" x14ac:dyDescent="0.3">
      <c r="A102" s="241">
        <v>11</v>
      </c>
      <c r="B102" s="181" t="s">
        <v>445</v>
      </c>
      <c r="C102" s="281" t="s">
        <v>152</v>
      </c>
      <c r="D102" s="241" t="s">
        <v>109</v>
      </c>
      <c r="E102" s="282" t="s">
        <v>19</v>
      </c>
      <c r="F102" s="242" t="s">
        <v>19</v>
      </c>
      <c r="G102" s="270" t="s">
        <v>30</v>
      </c>
      <c r="H102" s="185">
        <v>2.2890000000000001</v>
      </c>
      <c r="I102" s="256">
        <v>0.7</v>
      </c>
      <c r="J102" s="246">
        <v>47</v>
      </c>
      <c r="K102" s="238">
        <f t="shared" si="21"/>
        <v>75.308099999999996</v>
      </c>
      <c r="L102" s="246">
        <f>(K102+7.53)</f>
        <v>82.838099999999997</v>
      </c>
      <c r="M102" s="246">
        <f t="shared" ref="M102:AA102" si="41">(L102+7.53)</f>
        <v>90.368099999999998</v>
      </c>
      <c r="N102" s="246">
        <f t="shared" si="41"/>
        <v>97.898099999999999</v>
      </c>
      <c r="O102" s="246">
        <f t="shared" si="41"/>
        <v>105.4281</v>
      </c>
      <c r="P102" s="246">
        <f t="shared" si="41"/>
        <v>112.9581</v>
      </c>
      <c r="Q102" s="246">
        <f t="shared" si="41"/>
        <v>120.4881</v>
      </c>
      <c r="R102" s="246">
        <f t="shared" si="41"/>
        <v>128.0181</v>
      </c>
      <c r="S102" s="246">
        <f t="shared" si="41"/>
        <v>135.54810000000001</v>
      </c>
      <c r="T102" s="246">
        <f t="shared" si="41"/>
        <v>143.07810000000001</v>
      </c>
      <c r="U102" s="246">
        <f t="shared" si="41"/>
        <v>150.60810000000001</v>
      </c>
      <c r="V102" s="246">
        <f t="shared" si="41"/>
        <v>158.13810000000001</v>
      </c>
      <c r="W102" s="246">
        <f t="shared" si="41"/>
        <v>165.66810000000001</v>
      </c>
      <c r="X102" s="246">
        <f t="shared" si="41"/>
        <v>173.19810000000001</v>
      </c>
      <c r="Y102" s="246">
        <f t="shared" si="41"/>
        <v>180.72810000000001</v>
      </c>
      <c r="Z102" s="246">
        <f t="shared" si="41"/>
        <v>188.25810000000001</v>
      </c>
      <c r="AA102" s="246">
        <f t="shared" si="41"/>
        <v>195.78810000000001</v>
      </c>
      <c r="AB102" s="246"/>
      <c r="AC102" s="246"/>
      <c r="AD102" s="246"/>
      <c r="AE102" s="246"/>
      <c r="AF102" s="246"/>
      <c r="AG102" s="246"/>
      <c r="AH102" s="247"/>
    </row>
    <row r="103" spans="1:70" s="15" customFormat="1" ht="15.95" customHeight="1" outlineLevel="2" x14ac:dyDescent="0.3">
      <c r="A103" s="227">
        <v>12</v>
      </c>
      <c r="B103" s="229" t="s">
        <v>445</v>
      </c>
      <c r="C103" s="46" t="s">
        <v>244</v>
      </c>
      <c r="D103" s="227" t="s">
        <v>10</v>
      </c>
      <c r="E103" s="44" t="s">
        <v>11</v>
      </c>
      <c r="F103" s="42" t="s">
        <v>11</v>
      </c>
      <c r="G103" s="45" t="s">
        <v>30</v>
      </c>
      <c r="H103" s="46">
        <v>0.98899999999999999</v>
      </c>
      <c r="I103" s="62">
        <v>1</v>
      </c>
      <c r="J103" s="69">
        <v>47</v>
      </c>
      <c r="K103" s="238">
        <f t="shared" si="21"/>
        <v>46.482999999999997</v>
      </c>
      <c r="L103" s="69">
        <f>(K103+4.65)</f>
        <v>51.132999999999996</v>
      </c>
      <c r="M103" s="69">
        <f t="shared" ref="M103:AA103" si="42">(L103+4.65)</f>
        <v>55.782999999999994</v>
      </c>
      <c r="N103" s="69">
        <f t="shared" si="42"/>
        <v>60.432999999999993</v>
      </c>
      <c r="O103" s="69">
        <f t="shared" si="42"/>
        <v>65.082999999999998</v>
      </c>
      <c r="P103" s="69">
        <f t="shared" si="42"/>
        <v>69.733000000000004</v>
      </c>
      <c r="Q103" s="69">
        <f t="shared" si="42"/>
        <v>74.38300000000001</v>
      </c>
      <c r="R103" s="69">
        <f t="shared" si="42"/>
        <v>79.033000000000015</v>
      </c>
      <c r="S103" s="69">
        <f t="shared" si="42"/>
        <v>83.683000000000021</v>
      </c>
      <c r="T103" s="69">
        <f t="shared" si="42"/>
        <v>88.333000000000027</v>
      </c>
      <c r="U103" s="69">
        <f t="shared" si="42"/>
        <v>92.983000000000033</v>
      </c>
      <c r="V103" s="69">
        <f t="shared" si="42"/>
        <v>97.633000000000038</v>
      </c>
      <c r="W103" s="69">
        <f t="shared" si="42"/>
        <v>102.28300000000004</v>
      </c>
      <c r="X103" s="69">
        <f t="shared" si="42"/>
        <v>106.93300000000005</v>
      </c>
      <c r="Y103" s="69">
        <f t="shared" si="42"/>
        <v>111.58300000000006</v>
      </c>
      <c r="Z103" s="69">
        <f t="shared" si="42"/>
        <v>116.23300000000006</v>
      </c>
      <c r="AA103" s="69">
        <f t="shared" si="42"/>
        <v>120.88300000000007</v>
      </c>
      <c r="AB103" s="69"/>
      <c r="AC103" s="69"/>
      <c r="AD103" s="69"/>
      <c r="AE103" s="69"/>
      <c r="AF103" s="69"/>
      <c r="AG103" s="69"/>
      <c r="AH103" s="9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</row>
    <row r="104" spans="1:70" s="15" customFormat="1" ht="15.95" customHeight="1" outlineLevel="2" x14ac:dyDescent="0.3">
      <c r="A104" s="227">
        <v>13</v>
      </c>
      <c r="B104" s="229" t="s">
        <v>445</v>
      </c>
      <c r="C104" s="46" t="s">
        <v>245</v>
      </c>
      <c r="D104" s="227" t="s">
        <v>10</v>
      </c>
      <c r="E104" s="44" t="s">
        <v>11</v>
      </c>
      <c r="F104" s="42" t="s">
        <v>11</v>
      </c>
      <c r="G104" s="45" t="s">
        <v>30</v>
      </c>
      <c r="H104" s="46">
        <v>0.79300000000000004</v>
      </c>
      <c r="I104" s="62">
        <v>1</v>
      </c>
      <c r="J104" s="69">
        <v>47</v>
      </c>
      <c r="K104" s="238">
        <f t="shared" si="21"/>
        <v>37.271000000000001</v>
      </c>
      <c r="L104" s="69">
        <f>(K104+3.73)</f>
        <v>41.000999999999998</v>
      </c>
      <c r="M104" s="69">
        <f t="shared" ref="M104:AA104" si="43">(L104+3.73)</f>
        <v>44.730999999999995</v>
      </c>
      <c r="N104" s="69">
        <f t="shared" si="43"/>
        <v>48.460999999999991</v>
      </c>
      <c r="O104" s="69">
        <f t="shared" si="43"/>
        <v>52.190999999999988</v>
      </c>
      <c r="P104" s="69">
        <f t="shared" si="43"/>
        <v>55.920999999999985</v>
      </c>
      <c r="Q104" s="69">
        <f t="shared" si="43"/>
        <v>59.650999999999982</v>
      </c>
      <c r="R104" s="69">
        <f t="shared" si="43"/>
        <v>63.380999999999979</v>
      </c>
      <c r="S104" s="69">
        <f t="shared" si="43"/>
        <v>67.110999999999976</v>
      </c>
      <c r="T104" s="69">
        <f t="shared" si="43"/>
        <v>70.84099999999998</v>
      </c>
      <c r="U104" s="69">
        <f t="shared" si="43"/>
        <v>74.570999999999984</v>
      </c>
      <c r="V104" s="69">
        <f t="shared" si="43"/>
        <v>78.300999999999988</v>
      </c>
      <c r="W104" s="69">
        <f t="shared" si="43"/>
        <v>82.030999999999992</v>
      </c>
      <c r="X104" s="69">
        <f t="shared" si="43"/>
        <v>85.760999999999996</v>
      </c>
      <c r="Y104" s="69">
        <f t="shared" si="43"/>
        <v>89.491</v>
      </c>
      <c r="Z104" s="69">
        <f t="shared" si="43"/>
        <v>93.221000000000004</v>
      </c>
      <c r="AA104" s="69">
        <f t="shared" si="43"/>
        <v>96.951000000000008</v>
      </c>
      <c r="AB104" s="69"/>
      <c r="AC104" s="69"/>
      <c r="AD104" s="69"/>
      <c r="AE104" s="69"/>
      <c r="AF104" s="69"/>
      <c r="AG104" s="69"/>
      <c r="AH104" s="9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</row>
    <row r="105" spans="1:70" s="15" customFormat="1" ht="15.95" customHeight="1" outlineLevel="2" x14ac:dyDescent="0.3">
      <c r="A105" s="227">
        <v>14</v>
      </c>
      <c r="B105" s="229" t="s">
        <v>445</v>
      </c>
      <c r="C105" s="46" t="s">
        <v>246</v>
      </c>
      <c r="D105" s="227" t="s">
        <v>10</v>
      </c>
      <c r="E105" s="44" t="s">
        <v>11</v>
      </c>
      <c r="F105" s="42" t="s">
        <v>11</v>
      </c>
      <c r="G105" s="45" t="s">
        <v>30</v>
      </c>
      <c r="H105" s="121">
        <v>1.62</v>
      </c>
      <c r="I105" s="62">
        <v>1.2</v>
      </c>
      <c r="J105" s="69">
        <v>47</v>
      </c>
      <c r="K105" s="238">
        <f t="shared" si="21"/>
        <v>91.367999999999995</v>
      </c>
      <c r="L105" s="69">
        <f>(K105+9.14)</f>
        <v>100.508</v>
      </c>
      <c r="M105" s="69">
        <f t="shared" ref="M105:AA105" si="44">(L105+9.14)</f>
        <v>109.648</v>
      </c>
      <c r="N105" s="69">
        <f t="shared" si="44"/>
        <v>118.788</v>
      </c>
      <c r="O105" s="69">
        <f t="shared" si="44"/>
        <v>127.928</v>
      </c>
      <c r="P105" s="69">
        <f t="shared" si="44"/>
        <v>137.06799999999998</v>
      </c>
      <c r="Q105" s="69">
        <f t="shared" si="44"/>
        <v>146.20799999999997</v>
      </c>
      <c r="R105" s="69">
        <f t="shared" si="44"/>
        <v>155.34799999999996</v>
      </c>
      <c r="S105" s="69">
        <f t="shared" si="44"/>
        <v>164.48799999999994</v>
      </c>
      <c r="T105" s="69">
        <f t="shared" si="44"/>
        <v>173.62799999999993</v>
      </c>
      <c r="U105" s="69">
        <f t="shared" si="44"/>
        <v>182.76799999999992</v>
      </c>
      <c r="V105" s="69">
        <f t="shared" si="44"/>
        <v>191.9079999999999</v>
      </c>
      <c r="W105" s="69">
        <f t="shared" si="44"/>
        <v>201.04799999999989</v>
      </c>
      <c r="X105" s="69">
        <f t="shared" si="44"/>
        <v>210.18799999999987</v>
      </c>
      <c r="Y105" s="69">
        <f t="shared" si="44"/>
        <v>219.32799999999986</v>
      </c>
      <c r="Z105" s="69">
        <f t="shared" si="44"/>
        <v>228.46799999999985</v>
      </c>
      <c r="AA105" s="69">
        <f t="shared" si="44"/>
        <v>237.60799999999983</v>
      </c>
      <c r="AB105" s="69"/>
      <c r="AC105" s="69"/>
      <c r="AD105" s="69"/>
      <c r="AE105" s="69"/>
      <c r="AF105" s="69"/>
      <c r="AG105" s="69"/>
      <c r="AH105" s="9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</row>
    <row r="106" spans="1:70" s="15" customFormat="1" ht="15.95" customHeight="1" outlineLevel="2" x14ac:dyDescent="0.3">
      <c r="A106" s="227">
        <v>15</v>
      </c>
      <c r="B106" s="229" t="s">
        <v>445</v>
      </c>
      <c r="C106" s="46" t="s">
        <v>247</v>
      </c>
      <c r="D106" s="227" t="s">
        <v>10</v>
      </c>
      <c r="E106" s="44" t="s">
        <v>11</v>
      </c>
      <c r="F106" s="42" t="s">
        <v>11</v>
      </c>
      <c r="G106" s="45" t="s">
        <v>30</v>
      </c>
      <c r="H106" s="46">
        <v>0.93899999999999995</v>
      </c>
      <c r="I106" s="62">
        <v>1</v>
      </c>
      <c r="J106" s="69">
        <v>47</v>
      </c>
      <c r="K106" s="238">
        <f t="shared" si="21"/>
        <v>44.132999999999996</v>
      </c>
      <c r="L106" s="69">
        <f>(K106+4.41)</f>
        <v>48.542999999999992</v>
      </c>
      <c r="M106" s="69">
        <f t="shared" ref="M106:AA106" si="45">(L106+4.41)</f>
        <v>52.952999999999989</v>
      </c>
      <c r="N106" s="69">
        <f t="shared" si="45"/>
        <v>57.362999999999985</v>
      </c>
      <c r="O106" s="69">
        <f t="shared" si="45"/>
        <v>61.772999999999982</v>
      </c>
      <c r="P106" s="69">
        <f t="shared" si="45"/>
        <v>66.182999999999979</v>
      </c>
      <c r="Q106" s="69">
        <f t="shared" si="45"/>
        <v>70.592999999999975</v>
      </c>
      <c r="R106" s="69">
        <f t="shared" si="45"/>
        <v>75.002999999999972</v>
      </c>
      <c r="S106" s="69">
        <f t="shared" si="45"/>
        <v>79.412999999999968</v>
      </c>
      <c r="T106" s="69">
        <f t="shared" si="45"/>
        <v>83.822999999999965</v>
      </c>
      <c r="U106" s="69">
        <f t="shared" si="45"/>
        <v>88.232999999999961</v>
      </c>
      <c r="V106" s="69">
        <f t="shared" si="45"/>
        <v>92.642999999999958</v>
      </c>
      <c r="W106" s="69">
        <f t="shared" si="45"/>
        <v>97.052999999999955</v>
      </c>
      <c r="X106" s="69">
        <f t="shared" si="45"/>
        <v>101.46299999999995</v>
      </c>
      <c r="Y106" s="69">
        <f t="shared" si="45"/>
        <v>105.87299999999995</v>
      </c>
      <c r="Z106" s="69">
        <f t="shared" si="45"/>
        <v>110.28299999999994</v>
      </c>
      <c r="AA106" s="69">
        <f t="shared" si="45"/>
        <v>114.69299999999994</v>
      </c>
      <c r="AB106" s="69"/>
      <c r="AC106" s="69"/>
      <c r="AD106" s="69"/>
      <c r="AE106" s="69"/>
      <c r="AF106" s="69"/>
      <c r="AG106" s="69"/>
      <c r="AH106" s="9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</row>
    <row r="107" spans="1:70" s="15" customFormat="1" ht="15.95" customHeight="1" outlineLevel="2" x14ac:dyDescent="0.3">
      <c r="A107" s="227">
        <v>16</v>
      </c>
      <c r="B107" s="229" t="s">
        <v>445</v>
      </c>
      <c r="C107" s="46" t="s">
        <v>248</v>
      </c>
      <c r="D107" s="227" t="s">
        <v>10</v>
      </c>
      <c r="E107" s="44" t="s">
        <v>11</v>
      </c>
      <c r="F107" s="42" t="s">
        <v>11</v>
      </c>
      <c r="G107" s="45" t="s">
        <v>30</v>
      </c>
      <c r="H107" s="46">
        <v>1.177</v>
      </c>
      <c r="I107" s="62">
        <v>1.2</v>
      </c>
      <c r="J107" s="69">
        <v>47</v>
      </c>
      <c r="K107" s="238">
        <f t="shared" si="21"/>
        <v>66.382800000000003</v>
      </c>
      <c r="L107" s="69">
        <f>(K107+6.64)</f>
        <v>73.022800000000004</v>
      </c>
      <c r="M107" s="69">
        <f t="shared" ref="M107:AA107" si="46">(L107+6.64)</f>
        <v>79.662800000000004</v>
      </c>
      <c r="N107" s="69">
        <f t="shared" si="46"/>
        <v>86.302800000000005</v>
      </c>
      <c r="O107" s="69">
        <f t="shared" si="46"/>
        <v>92.942800000000005</v>
      </c>
      <c r="P107" s="69">
        <f t="shared" si="46"/>
        <v>99.582800000000006</v>
      </c>
      <c r="Q107" s="69">
        <f t="shared" si="46"/>
        <v>106.22280000000001</v>
      </c>
      <c r="R107" s="69">
        <f t="shared" si="46"/>
        <v>112.86280000000001</v>
      </c>
      <c r="S107" s="69">
        <f t="shared" si="46"/>
        <v>119.50280000000001</v>
      </c>
      <c r="T107" s="69">
        <f t="shared" si="46"/>
        <v>126.14280000000001</v>
      </c>
      <c r="U107" s="69">
        <f t="shared" si="46"/>
        <v>132.78280000000001</v>
      </c>
      <c r="V107" s="69">
        <f t="shared" si="46"/>
        <v>139.4228</v>
      </c>
      <c r="W107" s="69">
        <f t="shared" si="46"/>
        <v>146.06279999999998</v>
      </c>
      <c r="X107" s="69">
        <f t="shared" si="46"/>
        <v>152.70279999999997</v>
      </c>
      <c r="Y107" s="69">
        <f t="shared" si="46"/>
        <v>159.34279999999995</v>
      </c>
      <c r="Z107" s="69">
        <f t="shared" si="46"/>
        <v>165.98279999999994</v>
      </c>
      <c r="AA107" s="69">
        <f t="shared" si="46"/>
        <v>172.62279999999993</v>
      </c>
      <c r="AB107" s="69"/>
      <c r="AC107" s="69"/>
      <c r="AD107" s="69"/>
      <c r="AE107" s="69"/>
      <c r="AF107" s="69"/>
      <c r="AG107" s="69"/>
      <c r="AH107" s="9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</row>
    <row r="108" spans="1:70" s="15" customFormat="1" ht="15.95" customHeight="1" outlineLevel="2" x14ac:dyDescent="0.3">
      <c r="A108" s="227">
        <v>17</v>
      </c>
      <c r="B108" s="229" t="s">
        <v>445</v>
      </c>
      <c r="C108" s="46" t="s">
        <v>249</v>
      </c>
      <c r="D108" s="227" t="s">
        <v>10</v>
      </c>
      <c r="E108" s="44" t="s">
        <v>11</v>
      </c>
      <c r="F108" s="42" t="s">
        <v>11</v>
      </c>
      <c r="G108" s="45" t="s">
        <v>30</v>
      </c>
      <c r="H108" s="46">
        <v>0.73199999999999998</v>
      </c>
      <c r="I108" s="62">
        <v>1</v>
      </c>
      <c r="J108" s="69">
        <v>47</v>
      </c>
      <c r="K108" s="238">
        <f t="shared" si="21"/>
        <v>34.403999999999996</v>
      </c>
      <c r="L108" s="69">
        <f>(K108+3.44)</f>
        <v>37.843999999999994</v>
      </c>
      <c r="M108" s="69">
        <f t="shared" ref="M108:AA108" si="47">(L108+3.44)</f>
        <v>41.283999999999992</v>
      </c>
      <c r="N108" s="69">
        <f t="shared" si="47"/>
        <v>44.72399999999999</v>
      </c>
      <c r="O108" s="69">
        <f t="shared" si="47"/>
        <v>48.163999999999987</v>
      </c>
      <c r="P108" s="69">
        <f t="shared" si="47"/>
        <v>51.603999999999985</v>
      </c>
      <c r="Q108" s="69">
        <f t="shared" si="47"/>
        <v>55.043999999999983</v>
      </c>
      <c r="R108" s="69">
        <f t="shared" si="47"/>
        <v>58.48399999999998</v>
      </c>
      <c r="S108" s="69">
        <f t="shared" si="47"/>
        <v>61.923999999999978</v>
      </c>
      <c r="T108" s="69">
        <f t="shared" si="47"/>
        <v>65.363999999999976</v>
      </c>
      <c r="U108" s="69">
        <f t="shared" si="47"/>
        <v>68.803999999999974</v>
      </c>
      <c r="V108" s="69">
        <f t="shared" si="47"/>
        <v>72.243999999999971</v>
      </c>
      <c r="W108" s="69">
        <f t="shared" si="47"/>
        <v>75.683999999999969</v>
      </c>
      <c r="X108" s="69">
        <f t="shared" si="47"/>
        <v>79.123999999999967</v>
      </c>
      <c r="Y108" s="69">
        <f t="shared" si="47"/>
        <v>82.563999999999965</v>
      </c>
      <c r="Z108" s="69">
        <f t="shared" si="47"/>
        <v>86.003999999999962</v>
      </c>
      <c r="AA108" s="69">
        <f t="shared" si="47"/>
        <v>89.44399999999996</v>
      </c>
      <c r="AB108" s="69"/>
      <c r="AC108" s="69"/>
      <c r="AD108" s="69"/>
      <c r="AE108" s="69"/>
      <c r="AF108" s="69"/>
      <c r="AG108" s="69"/>
      <c r="AH108" s="9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</row>
    <row r="109" spans="1:70" s="15" customFormat="1" ht="15.95" customHeight="1" outlineLevel="2" x14ac:dyDescent="0.3">
      <c r="A109" s="227">
        <v>18</v>
      </c>
      <c r="B109" s="229" t="s">
        <v>445</v>
      </c>
      <c r="C109" s="46" t="s">
        <v>250</v>
      </c>
      <c r="D109" s="227" t="s">
        <v>10</v>
      </c>
      <c r="E109" s="44" t="s">
        <v>11</v>
      </c>
      <c r="F109" s="42" t="s">
        <v>11</v>
      </c>
      <c r="G109" s="45" t="s">
        <v>30</v>
      </c>
      <c r="H109" s="46">
        <v>0.54100000000000004</v>
      </c>
      <c r="I109" s="62">
        <v>1</v>
      </c>
      <c r="J109" s="69">
        <v>47</v>
      </c>
      <c r="K109" s="238">
        <f t="shared" si="21"/>
        <v>25.427000000000003</v>
      </c>
      <c r="L109" s="69">
        <f>(K109+2.54)</f>
        <v>27.967000000000002</v>
      </c>
      <c r="M109" s="69">
        <f t="shared" ref="M109:AA109" si="48">(L109+2.54)</f>
        <v>30.507000000000001</v>
      </c>
      <c r="N109" s="69">
        <f t="shared" si="48"/>
        <v>33.047000000000004</v>
      </c>
      <c r="O109" s="69">
        <f t="shared" si="48"/>
        <v>35.587000000000003</v>
      </c>
      <c r="P109" s="69">
        <f t="shared" si="48"/>
        <v>38.127000000000002</v>
      </c>
      <c r="Q109" s="69">
        <f t="shared" si="48"/>
        <v>40.667000000000002</v>
      </c>
      <c r="R109" s="69">
        <f t="shared" si="48"/>
        <v>43.207000000000001</v>
      </c>
      <c r="S109" s="69">
        <f t="shared" si="48"/>
        <v>45.747</v>
      </c>
      <c r="T109" s="69">
        <f t="shared" si="48"/>
        <v>48.286999999999999</v>
      </c>
      <c r="U109" s="69">
        <f t="shared" si="48"/>
        <v>50.826999999999998</v>
      </c>
      <c r="V109" s="69">
        <f t="shared" si="48"/>
        <v>53.366999999999997</v>
      </c>
      <c r="W109" s="69">
        <f t="shared" si="48"/>
        <v>55.906999999999996</v>
      </c>
      <c r="X109" s="69">
        <f t="shared" si="48"/>
        <v>58.446999999999996</v>
      </c>
      <c r="Y109" s="69">
        <f t="shared" si="48"/>
        <v>60.986999999999995</v>
      </c>
      <c r="Z109" s="69">
        <f t="shared" si="48"/>
        <v>63.526999999999994</v>
      </c>
      <c r="AA109" s="69">
        <f t="shared" si="48"/>
        <v>66.066999999999993</v>
      </c>
      <c r="AB109" s="69"/>
      <c r="AC109" s="69"/>
      <c r="AD109" s="69"/>
      <c r="AE109" s="69"/>
      <c r="AF109" s="69"/>
      <c r="AG109" s="69"/>
      <c r="AH109" s="9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</row>
    <row r="110" spans="1:70" s="15" customFormat="1" ht="15.95" customHeight="1" outlineLevel="2" x14ac:dyDescent="0.3">
      <c r="A110" s="227">
        <v>19</v>
      </c>
      <c r="B110" s="229" t="s">
        <v>445</v>
      </c>
      <c r="C110" s="46" t="s">
        <v>251</v>
      </c>
      <c r="D110" s="227" t="s">
        <v>10</v>
      </c>
      <c r="E110" s="44" t="s">
        <v>11</v>
      </c>
      <c r="F110" s="42" t="s">
        <v>11</v>
      </c>
      <c r="G110" s="45" t="s">
        <v>30</v>
      </c>
      <c r="H110" s="46">
        <v>0.86099999999999999</v>
      </c>
      <c r="I110" s="62">
        <v>1</v>
      </c>
      <c r="J110" s="69">
        <v>47</v>
      </c>
      <c r="K110" s="238">
        <f t="shared" si="21"/>
        <v>40.466999999999999</v>
      </c>
      <c r="L110" s="69">
        <f>(K110+4.05)</f>
        <v>44.516999999999996</v>
      </c>
      <c r="M110" s="69">
        <f t="shared" ref="M110:AA110" si="49">(L110+4.05)</f>
        <v>48.566999999999993</v>
      </c>
      <c r="N110" s="69">
        <f t="shared" si="49"/>
        <v>52.61699999999999</v>
      </c>
      <c r="O110" s="69">
        <f t="shared" si="49"/>
        <v>56.666999999999987</v>
      </c>
      <c r="P110" s="69">
        <f t="shared" si="49"/>
        <v>60.716999999999985</v>
      </c>
      <c r="Q110" s="69">
        <f t="shared" si="49"/>
        <v>64.766999999999982</v>
      </c>
      <c r="R110" s="69">
        <f t="shared" si="49"/>
        <v>68.816999999999979</v>
      </c>
      <c r="S110" s="69">
        <f t="shared" si="49"/>
        <v>72.866999999999976</v>
      </c>
      <c r="T110" s="69">
        <f t="shared" si="49"/>
        <v>76.916999999999973</v>
      </c>
      <c r="U110" s="69">
        <f t="shared" si="49"/>
        <v>80.96699999999997</v>
      </c>
      <c r="V110" s="69">
        <f t="shared" si="49"/>
        <v>85.016999999999967</v>
      </c>
      <c r="W110" s="69">
        <f t="shared" si="49"/>
        <v>89.066999999999965</v>
      </c>
      <c r="X110" s="69">
        <f t="shared" si="49"/>
        <v>93.116999999999962</v>
      </c>
      <c r="Y110" s="69">
        <f t="shared" si="49"/>
        <v>97.166999999999959</v>
      </c>
      <c r="Z110" s="69">
        <f t="shared" si="49"/>
        <v>101.21699999999996</v>
      </c>
      <c r="AA110" s="69">
        <f t="shared" si="49"/>
        <v>105.26699999999995</v>
      </c>
      <c r="AB110" s="69"/>
      <c r="AC110" s="69"/>
      <c r="AD110" s="69"/>
      <c r="AE110" s="69"/>
      <c r="AF110" s="69"/>
      <c r="AG110" s="69"/>
      <c r="AH110" s="9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</row>
    <row r="111" spans="1:70" s="15" customFormat="1" ht="15.95" customHeight="1" outlineLevel="2" x14ac:dyDescent="0.3">
      <c r="A111" s="227">
        <v>20</v>
      </c>
      <c r="B111" s="229" t="s">
        <v>445</v>
      </c>
      <c r="C111" s="46" t="s">
        <v>252</v>
      </c>
      <c r="D111" s="227" t="s">
        <v>10</v>
      </c>
      <c r="E111" s="44" t="s">
        <v>11</v>
      </c>
      <c r="F111" s="42" t="s">
        <v>11</v>
      </c>
      <c r="G111" s="45" t="s">
        <v>30</v>
      </c>
      <c r="H111" s="121">
        <v>0.65</v>
      </c>
      <c r="I111" s="62">
        <v>1</v>
      </c>
      <c r="J111" s="69">
        <v>47</v>
      </c>
      <c r="K111" s="238">
        <f t="shared" si="21"/>
        <v>30.55</v>
      </c>
      <c r="L111" s="69">
        <f>(K111+3.06)</f>
        <v>33.61</v>
      </c>
      <c r="M111" s="69">
        <f t="shared" ref="M111:AA111" si="50">(L111+3.06)</f>
        <v>36.67</v>
      </c>
      <c r="N111" s="69">
        <f t="shared" si="50"/>
        <v>39.730000000000004</v>
      </c>
      <c r="O111" s="69">
        <f t="shared" si="50"/>
        <v>42.790000000000006</v>
      </c>
      <c r="P111" s="69">
        <f t="shared" si="50"/>
        <v>45.850000000000009</v>
      </c>
      <c r="Q111" s="69">
        <f t="shared" si="50"/>
        <v>48.910000000000011</v>
      </c>
      <c r="R111" s="69">
        <f t="shared" si="50"/>
        <v>51.970000000000013</v>
      </c>
      <c r="S111" s="69">
        <f t="shared" si="50"/>
        <v>55.030000000000015</v>
      </c>
      <c r="T111" s="69">
        <f t="shared" si="50"/>
        <v>58.090000000000018</v>
      </c>
      <c r="U111" s="69">
        <f t="shared" si="50"/>
        <v>61.15000000000002</v>
      </c>
      <c r="V111" s="69">
        <f t="shared" si="50"/>
        <v>64.210000000000022</v>
      </c>
      <c r="W111" s="69">
        <f t="shared" si="50"/>
        <v>67.270000000000024</v>
      </c>
      <c r="X111" s="69">
        <f t="shared" si="50"/>
        <v>70.330000000000027</v>
      </c>
      <c r="Y111" s="69">
        <f t="shared" si="50"/>
        <v>73.390000000000029</v>
      </c>
      <c r="Z111" s="69">
        <f t="shared" si="50"/>
        <v>76.450000000000031</v>
      </c>
      <c r="AA111" s="69">
        <f t="shared" si="50"/>
        <v>79.510000000000034</v>
      </c>
      <c r="AB111" s="69"/>
      <c r="AC111" s="69"/>
      <c r="AD111" s="69"/>
      <c r="AE111" s="69"/>
      <c r="AF111" s="69"/>
      <c r="AG111" s="69"/>
      <c r="AH111" s="9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</row>
    <row r="112" spans="1:70" s="15" customFormat="1" ht="15.95" customHeight="1" outlineLevel="2" x14ac:dyDescent="0.3">
      <c r="A112" s="227">
        <v>21</v>
      </c>
      <c r="B112" s="229" t="s">
        <v>445</v>
      </c>
      <c r="C112" s="46" t="s">
        <v>253</v>
      </c>
      <c r="D112" s="227" t="s">
        <v>10</v>
      </c>
      <c r="E112" s="44" t="s">
        <v>11</v>
      </c>
      <c r="F112" s="42" t="s">
        <v>11</v>
      </c>
      <c r="G112" s="45" t="s">
        <v>30</v>
      </c>
      <c r="H112" s="46">
        <v>1.3460000000000001</v>
      </c>
      <c r="I112" s="62">
        <v>1.2</v>
      </c>
      <c r="J112" s="69">
        <v>47</v>
      </c>
      <c r="K112" s="238">
        <f t="shared" si="21"/>
        <v>75.914400000000001</v>
      </c>
      <c r="L112" s="69">
        <f>(K112+7.59)</f>
        <v>83.504400000000004</v>
      </c>
      <c r="M112" s="69">
        <f t="shared" ref="M112:AA112" si="51">(L112+7.59)</f>
        <v>91.094400000000007</v>
      </c>
      <c r="N112" s="69">
        <f t="shared" si="51"/>
        <v>98.684400000000011</v>
      </c>
      <c r="O112" s="69">
        <f t="shared" si="51"/>
        <v>106.27440000000001</v>
      </c>
      <c r="P112" s="69">
        <f t="shared" si="51"/>
        <v>113.86440000000002</v>
      </c>
      <c r="Q112" s="69">
        <f t="shared" si="51"/>
        <v>121.45440000000002</v>
      </c>
      <c r="R112" s="69">
        <f t="shared" si="51"/>
        <v>129.04440000000002</v>
      </c>
      <c r="S112" s="69">
        <f t="shared" si="51"/>
        <v>136.63440000000003</v>
      </c>
      <c r="T112" s="69">
        <f t="shared" si="51"/>
        <v>144.22440000000003</v>
      </c>
      <c r="U112" s="69">
        <f t="shared" si="51"/>
        <v>151.81440000000003</v>
      </c>
      <c r="V112" s="69">
        <f t="shared" si="51"/>
        <v>159.40440000000004</v>
      </c>
      <c r="W112" s="69">
        <f t="shared" si="51"/>
        <v>166.99440000000004</v>
      </c>
      <c r="X112" s="69">
        <f t="shared" si="51"/>
        <v>174.58440000000004</v>
      </c>
      <c r="Y112" s="69">
        <f t="shared" si="51"/>
        <v>182.17440000000005</v>
      </c>
      <c r="Z112" s="69">
        <f t="shared" si="51"/>
        <v>189.76440000000005</v>
      </c>
      <c r="AA112" s="69">
        <f t="shared" si="51"/>
        <v>197.35440000000006</v>
      </c>
      <c r="AB112" s="69"/>
      <c r="AC112" s="69"/>
      <c r="AD112" s="69"/>
      <c r="AE112" s="69"/>
      <c r="AF112" s="69"/>
      <c r="AG112" s="69"/>
      <c r="AH112" s="9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</row>
    <row r="113" spans="1:70" s="15" customFormat="1" ht="15.95" customHeight="1" outlineLevel="2" x14ac:dyDescent="0.3">
      <c r="A113" s="227">
        <v>22</v>
      </c>
      <c r="B113" s="229" t="s">
        <v>445</v>
      </c>
      <c r="C113" s="46" t="s">
        <v>254</v>
      </c>
      <c r="D113" s="227" t="s">
        <v>10</v>
      </c>
      <c r="E113" s="44" t="s">
        <v>11</v>
      </c>
      <c r="F113" s="42" t="s">
        <v>11</v>
      </c>
      <c r="G113" s="45" t="s">
        <v>30</v>
      </c>
      <c r="H113" s="46">
        <v>0.71099999999999997</v>
      </c>
      <c r="I113" s="62">
        <v>1</v>
      </c>
      <c r="J113" s="69">
        <v>47</v>
      </c>
      <c r="K113" s="238">
        <f t="shared" si="21"/>
        <v>33.417000000000002</v>
      </c>
      <c r="L113" s="69">
        <f>(K113+3.34)</f>
        <v>36.757000000000005</v>
      </c>
      <c r="M113" s="69">
        <f t="shared" ref="M113:AA113" si="52">(L113+3.34)</f>
        <v>40.097000000000008</v>
      </c>
      <c r="N113" s="69">
        <f t="shared" si="52"/>
        <v>43.437000000000012</v>
      </c>
      <c r="O113" s="69">
        <f t="shared" si="52"/>
        <v>46.777000000000015</v>
      </c>
      <c r="P113" s="69">
        <f t="shared" si="52"/>
        <v>50.117000000000019</v>
      </c>
      <c r="Q113" s="69">
        <f t="shared" si="52"/>
        <v>53.457000000000022</v>
      </c>
      <c r="R113" s="69">
        <f t="shared" si="52"/>
        <v>56.797000000000025</v>
      </c>
      <c r="S113" s="69">
        <f t="shared" si="52"/>
        <v>60.137000000000029</v>
      </c>
      <c r="T113" s="69">
        <f t="shared" si="52"/>
        <v>63.477000000000032</v>
      </c>
      <c r="U113" s="69">
        <f t="shared" si="52"/>
        <v>66.817000000000036</v>
      </c>
      <c r="V113" s="69">
        <f t="shared" si="52"/>
        <v>70.157000000000039</v>
      </c>
      <c r="W113" s="69">
        <f t="shared" si="52"/>
        <v>73.497000000000043</v>
      </c>
      <c r="X113" s="69">
        <f t="shared" si="52"/>
        <v>76.837000000000046</v>
      </c>
      <c r="Y113" s="69">
        <f t="shared" si="52"/>
        <v>80.177000000000049</v>
      </c>
      <c r="Z113" s="69">
        <f t="shared" si="52"/>
        <v>83.517000000000053</v>
      </c>
      <c r="AA113" s="69">
        <f t="shared" si="52"/>
        <v>86.857000000000056</v>
      </c>
      <c r="AB113" s="69"/>
      <c r="AC113" s="69"/>
      <c r="AD113" s="69"/>
      <c r="AE113" s="69"/>
      <c r="AF113" s="69"/>
      <c r="AG113" s="69"/>
      <c r="AH113" s="9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</row>
    <row r="114" spans="1:70" s="15" customFormat="1" ht="15.95" customHeight="1" outlineLevel="2" x14ac:dyDescent="0.3">
      <c r="A114" s="227">
        <v>23</v>
      </c>
      <c r="B114" s="229" t="s">
        <v>445</v>
      </c>
      <c r="C114" s="46" t="s">
        <v>255</v>
      </c>
      <c r="D114" s="227" t="s">
        <v>10</v>
      </c>
      <c r="E114" s="44" t="s">
        <v>11</v>
      </c>
      <c r="F114" s="42" t="s">
        <v>11</v>
      </c>
      <c r="G114" s="45" t="s">
        <v>30</v>
      </c>
      <c r="H114" s="46">
        <v>0.60399999999999998</v>
      </c>
      <c r="I114" s="62">
        <v>1</v>
      </c>
      <c r="J114" s="69">
        <v>47</v>
      </c>
      <c r="K114" s="238">
        <f t="shared" si="21"/>
        <v>28.387999999999998</v>
      </c>
      <c r="L114" s="69">
        <f>(K114+2.84)</f>
        <v>31.227999999999998</v>
      </c>
      <c r="M114" s="69">
        <f t="shared" ref="M114:AA114" si="53">(L114+2.84)</f>
        <v>34.067999999999998</v>
      </c>
      <c r="N114" s="69">
        <f t="shared" si="53"/>
        <v>36.908000000000001</v>
      </c>
      <c r="O114" s="69">
        <f t="shared" si="53"/>
        <v>39.748000000000005</v>
      </c>
      <c r="P114" s="69">
        <f t="shared" si="53"/>
        <v>42.588000000000008</v>
      </c>
      <c r="Q114" s="69">
        <f t="shared" si="53"/>
        <v>45.428000000000011</v>
      </c>
      <c r="R114" s="69">
        <f t="shared" si="53"/>
        <v>48.268000000000015</v>
      </c>
      <c r="S114" s="69">
        <f t="shared" si="53"/>
        <v>51.108000000000018</v>
      </c>
      <c r="T114" s="69">
        <f t="shared" si="53"/>
        <v>53.948000000000022</v>
      </c>
      <c r="U114" s="69">
        <f t="shared" si="53"/>
        <v>56.788000000000025</v>
      </c>
      <c r="V114" s="69">
        <f t="shared" si="53"/>
        <v>59.628000000000029</v>
      </c>
      <c r="W114" s="69">
        <f t="shared" si="53"/>
        <v>62.468000000000032</v>
      </c>
      <c r="X114" s="69">
        <f t="shared" si="53"/>
        <v>65.308000000000035</v>
      </c>
      <c r="Y114" s="69">
        <f t="shared" si="53"/>
        <v>68.148000000000039</v>
      </c>
      <c r="Z114" s="69">
        <f t="shared" si="53"/>
        <v>70.988000000000042</v>
      </c>
      <c r="AA114" s="69">
        <f t="shared" si="53"/>
        <v>73.828000000000046</v>
      </c>
      <c r="AB114" s="69"/>
      <c r="AC114" s="69"/>
      <c r="AD114" s="69"/>
      <c r="AE114" s="69"/>
      <c r="AF114" s="69"/>
      <c r="AG114" s="69"/>
      <c r="AH114" s="9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</row>
    <row r="115" spans="1:70" s="15" customFormat="1" ht="15.95" customHeight="1" outlineLevel="2" x14ac:dyDescent="0.3">
      <c r="A115" s="227">
        <v>24</v>
      </c>
      <c r="B115" s="229" t="s">
        <v>445</v>
      </c>
      <c r="C115" s="46" t="s">
        <v>256</v>
      </c>
      <c r="D115" s="227" t="s">
        <v>10</v>
      </c>
      <c r="E115" s="44" t="s">
        <v>11</v>
      </c>
      <c r="F115" s="42" t="s">
        <v>11</v>
      </c>
      <c r="G115" s="45" t="s">
        <v>30</v>
      </c>
      <c r="H115" s="46">
        <v>0.55500000000000005</v>
      </c>
      <c r="I115" s="62">
        <v>1</v>
      </c>
      <c r="J115" s="69">
        <v>47</v>
      </c>
      <c r="K115" s="238">
        <f t="shared" si="21"/>
        <v>26.085000000000001</v>
      </c>
      <c r="L115" s="69">
        <f>(K115+2.61)</f>
        <v>28.695</v>
      </c>
      <c r="M115" s="69">
        <f t="shared" ref="M115:AA115" si="54">(L115+2.61)</f>
        <v>31.305</v>
      </c>
      <c r="N115" s="69">
        <f t="shared" si="54"/>
        <v>33.914999999999999</v>
      </c>
      <c r="O115" s="69">
        <f t="shared" si="54"/>
        <v>36.524999999999999</v>
      </c>
      <c r="P115" s="69">
        <f t="shared" si="54"/>
        <v>39.134999999999998</v>
      </c>
      <c r="Q115" s="69">
        <f t="shared" si="54"/>
        <v>41.744999999999997</v>
      </c>
      <c r="R115" s="69">
        <f t="shared" si="54"/>
        <v>44.354999999999997</v>
      </c>
      <c r="S115" s="69">
        <f t="shared" si="54"/>
        <v>46.964999999999996</v>
      </c>
      <c r="T115" s="69">
        <f t="shared" si="54"/>
        <v>49.574999999999996</v>
      </c>
      <c r="U115" s="69">
        <f t="shared" si="54"/>
        <v>52.184999999999995</v>
      </c>
      <c r="V115" s="69">
        <f t="shared" si="54"/>
        <v>54.794999999999995</v>
      </c>
      <c r="W115" s="69">
        <f t="shared" si="54"/>
        <v>57.404999999999994</v>
      </c>
      <c r="X115" s="69">
        <f t="shared" si="54"/>
        <v>60.014999999999993</v>
      </c>
      <c r="Y115" s="69">
        <f t="shared" si="54"/>
        <v>62.624999999999993</v>
      </c>
      <c r="Z115" s="69">
        <f t="shared" si="54"/>
        <v>65.234999999999999</v>
      </c>
      <c r="AA115" s="69">
        <f t="shared" si="54"/>
        <v>67.844999999999999</v>
      </c>
      <c r="AB115" s="69"/>
      <c r="AC115" s="69"/>
      <c r="AD115" s="69"/>
      <c r="AE115" s="69"/>
      <c r="AF115" s="69"/>
      <c r="AG115" s="69"/>
      <c r="AH115" s="9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</row>
    <row r="116" spans="1:70" s="15" customFormat="1" ht="15.95" customHeight="1" outlineLevel="2" x14ac:dyDescent="0.3">
      <c r="A116" s="227">
        <v>25</v>
      </c>
      <c r="B116" s="229" t="s">
        <v>445</v>
      </c>
      <c r="C116" s="46" t="s">
        <v>257</v>
      </c>
      <c r="D116" s="227" t="s">
        <v>10</v>
      </c>
      <c r="E116" s="44" t="s">
        <v>11</v>
      </c>
      <c r="F116" s="42" t="s">
        <v>11</v>
      </c>
      <c r="G116" s="45" t="s">
        <v>30</v>
      </c>
      <c r="H116" s="46">
        <v>0.79500000000000004</v>
      </c>
      <c r="I116" s="62">
        <v>1</v>
      </c>
      <c r="J116" s="69">
        <v>47</v>
      </c>
      <c r="K116" s="238">
        <f t="shared" si="21"/>
        <v>37.365000000000002</v>
      </c>
      <c r="L116" s="69">
        <f>(K116+3.74)</f>
        <v>41.105000000000004</v>
      </c>
      <c r="M116" s="69">
        <f t="shared" ref="M116:AA116" si="55">(L116+3.74)</f>
        <v>44.845000000000006</v>
      </c>
      <c r="N116" s="69">
        <f t="shared" si="55"/>
        <v>48.585000000000008</v>
      </c>
      <c r="O116" s="69">
        <f t="shared" si="55"/>
        <v>52.32500000000001</v>
      </c>
      <c r="P116" s="69">
        <f t="shared" si="55"/>
        <v>56.065000000000012</v>
      </c>
      <c r="Q116" s="69">
        <f t="shared" si="55"/>
        <v>59.805000000000014</v>
      </c>
      <c r="R116" s="69">
        <f t="shared" si="55"/>
        <v>63.545000000000016</v>
      </c>
      <c r="S116" s="69">
        <f t="shared" si="55"/>
        <v>67.285000000000011</v>
      </c>
      <c r="T116" s="69">
        <f t="shared" si="55"/>
        <v>71.025000000000006</v>
      </c>
      <c r="U116" s="69">
        <f t="shared" si="55"/>
        <v>74.765000000000001</v>
      </c>
      <c r="V116" s="69">
        <f t="shared" si="55"/>
        <v>78.504999999999995</v>
      </c>
      <c r="W116" s="69">
        <f t="shared" si="55"/>
        <v>82.24499999999999</v>
      </c>
      <c r="X116" s="69">
        <f t="shared" si="55"/>
        <v>85.984999999999985</v>
      </c>
      <c r="Y116" s="69">
        <f t="shared" si="55"/>
        <v>89.72499999999998</v>
      </c>
      <c r="Z116" s="69">
        <f t="shared" si="55"/>
        <v>93.464999999999975</v>
      </c>
      <c r="AA116" s="69">
        <f t="shared" si="55"/>
        <v>97.20499999999997</v>
      </c>
      <c r="AB116" s="69"/>
      <c r="AC116" s="69"/>
      <c r="AD116" s="69"/>
      <c r="AE116" s="69"/>
      <c r="AF116" s="69"/>
      <c r="AG116" s="69"/>
      <c r="AH116" s="9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</row>
    <row r="117" spans="1:70" s="15" customFormat="1" ht="15.95" customHeight="1" outlineLevel="2" x14ac:dyDescent="0.3">
      <c r="A117" s="227">
        <v>26</v>
      </c>
      <c r="B117" s="229" t="s">
        <v>445</v>
      </c>
      <c r="C117" s="46" t="s">
        <v>258</v>
      </c>
      <c r="D117" s="227" t="s">
        <v>10</v>
      </c>
      <c r="E117" s="44" t="s">
        <v>11</v>
      </c>
      <c r="F117" s="42" t="s">
        <v>11</v>
      </c>
      <c r="G117" s="45" t="s">
        <v>30</v>
      </c>
      <c r="H117" s="46">
        <v>1.8759999999999999</v>
      </c>
      <c r="I117" s="62">
        <v>1.2</v>
      </c>
      <c r="J117" s="69">
        <v>47</v>
      </c>
      <c r="K117" s="238">
        <f t="shared" si="21"/>
        <v>105.8064</v>
      </c>
      <c r="L117" s="69">
        <f>(K117+10.58)</f>
        <v>116.38639999999999</v>
      </c>
      <c r="M117" s="69">
        <f t="shared" ref="M117:AA117" si="56">(L117+10.58)</f>
        <v>126.96639999999999</v>
      </c>
      <c r="N117" s="69">
        <f t="shared" si="56"/>
        <v>137.54640000000001</v>
      </c>
      <c r="O117" s="69">
        <f t="shared" si="56"/>
        <v>148.12640000000002</v>
      </c>
      <c r="P117" s="69">
        <f t="shared" si="56"/>
        <v>158.70640000000003</v>
      </c>
      <c r="Q117" s="69">
        <f t="shared" si="56"/>
        <v>169.28640000000004</v>
      </c>
      <c r="R117" s="69">
        <f t="shared" si="56"/>
        <v>179.86640000000006</v>
      </c>
      <c r="S117" s="69">
        <f t="shared" si="56"/>
        <v>190.44640000000007</v>
      </c>
      <c r="T117" s="69">
        <f t="shared" si="56"/>
        <v>201.02640000000008</v>
      </c>
      <c r="U117" s="69">
        <f t="shared" si="56"/>
        <v>211.60640000000009</v>
      </c>
      <c r="V117" s="69">
        <f t="shared" si="56"/>
        <v>222.18640000000011</v>
      </c>
      <c r="W117" s="69">
        <f t="shared" si="56"/>
        <v>232.76640000000012</v>
      </c>
      <c r="X117" s="69">
        <f t="shared" si="56"/>
        <v>243.34640000000013</v>
      </c>
      <c r="Y117" s="69">
        <f t="shared" si="56"/>
        <v>253.92640000000014</v>
      </c>
      <c r="Z117" s="69">
        <f t="shared" si="56"/>
        <v>264.50640000000016</v>
      </c>
      <c r="AA117" s="69">
        <f t="shared" si="56"/>
        <v>275.08640000000014</v>
      </c>
      <c r="AB117" s="69"/>
      <c r="AC117" s="69"/>
      <c r="AD117" s="69"/>
      <c r="AE117" s="69"/>
      <c r="AF117" s="69"/>
      <c r="AG117" s="69"/>
      <c r="AH117" s="9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</row>
    <row r="118" spans="1:70" s="15" customFormat="1" ht="15.95" customHeight="1" outlineLevel="2" x14ac:dyDescent="0.3">
      <c r="A118" s="227">
        <v>27</v>
      </c>
      <c r="B118" s="229" t="s">
        <v>445</v>
      </c>
      <c r="C118" s="46" t="s">
        <v>259</v>
      </c>
      <c r="D118" s="227" t="s">
        <v>10</v>
      </c>
      <c r="E118" s="44" t="s">
        <v>11</v>
      </c>
      <c r="F118" s="42" t="s">
        <v>11</v>
      </c>
      <c r="G118" s="45" t="s">
        <v>30</v>
      </c>
      <c r="H118" s="46">
        <v>1.004</v>
      </c>
      <c r="I118" s="62">
        <v>1.2</v>
      </c>
      <c r="J118" s="69">
        <v>47</v>
      </c>
      <c r="K118" s="238">
        <f t="shared" si="21"/>
        <v>56.625599999999991</v>
      </c>
      <c r="L118" s="69">
        <f>(K118+5.66)</f>
        <v>62.285599999999988</v>
      </c>
      <c r="M118" s="69">
        <f t="shared" ref="M118:AA118" si="57">(L118+5.66)</f>
        <v>67.945599999999985</v>
      </c>
      <c r="N118" s="69">
        <f t="shared" si="57"/>
        <v>73.605599999999981</v>
      </c>
      <c r="O118" s="69">
        <f t="shared" si="57"/>
        <v>79.265599999999978</v>
      </c>
      <c r="P118" s="69">
        <f t="shared" si="57"/>
        <v>84.925599999999974</v>
      </c>
      <c r="Q118" s="69">
        <f t="shared" si="57"/>
        <v>90.585599999999971</v>
      </c>
      <c r="R118" s="69">
        <f t="shared" si="57"/>
        <v>96.245599999999968</v>
      </c>
      <c r="S118" s="69">
        <f t="shared" si="57"/>
        <v>101.90559999999996</v>
      </c>
      <c r="T118" s="69">
        <f t="shared" si="57"/>
        <v>107.56559999999996</v>
      </c>
      <c r="U118" s="69">
        <f t="shared" si="57"/>
        <v>113.22559999999996</v>
      </c>
      <c r="V118" s="69">
        <f t="shared" si="57"/>
        <v>118.88559999999995</v>
      </c>
      <c r="W118" s="69">
        <f t="shared" si="57"/>
        <v>124.54559999999995</v>
      </c>
      <c r="X118" s="69">
        <f t="shared" si="57"/>
        <v>130.20559999999995</v>
      </c>
      <c r="Y118" s="69">
        <f t="shared" si="57"/>
        <v>135.86559999999994</v>
      </c>
      <c r="Z118" s="69">
        <f t="shared" si="57"/>
        <v>141.52559999999994</v>
      </c>
      <c r="AA118" s="69">
        <f t="shared" si="57"/>
        <v>147.18559999999994</v>
      </c>
      <c r="AB118" s="69"/>
      <c r="AC118" s="69"/>
      <c r="AD118" s="69"/>
      <c r="AE118" s="69"/>
      <c r="AF118" s="69"/>
      <c r="AG118" s="69"/>
      <c r="AH118" s="9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</row>
    <row r="119" spans="1:70" s="15" customFormat="1" ht="15.95" customHeight="1" outlineLevel="2" x14ac:dyDescent="0.3">
      <c r="A119" s="227">
        <v>28</v>
      </c>
      <c r="B119" s="229" t="s">
        <v>445</v>
      </c>
      <c r="C119" s="46" t="s">
        <v>260</v>
      </c>
      <c r="D119" s="227" t="s">
        <v>10</v>
      </c>
      <c r="E119" s="44" t="s">
        <v>11</v>
      </c>
      <c r="F119" s="42" t="s">
        <v>11</v>
      </c>
      <c r="G119" s="45" t="s">
        <v>30</v>
      </c>
      <c r="H119" s="124">
        <v>1.2</v>
      </c>
      <c r="I119" s="62">
        <v>1.2</v>
      </c>
      <c r="J119" s="69">
        <v>47</v>
      </c>
      <c r="K119" s="238">
        <f t="shared" si="21"/>
        <v>67.679999999999993</v>
      </c>
      <c r="L119" s="69">
        <f>(K119+6.77)</f>
        <v>74.449999999999989</v>
      </c>
      <c r="M119" s="69">
        <f t="shared" ref="M119:AA119" si="58">(L119+6.77)</f>
        <v>81.219999999999985</v>
      </c>
      <c r="N119" s="69">
        <f t="shared" si="58"/>
        <v>87.989999999999981</v>
      </c>
      <c r="O119" s="69">
        <f t="shared" si="58"/>
        <v>94.759999999999977</v>
      </c>
      <c r="P119" s="69">
        <f t="shared" si="58"/>
        <v>101.52999999999997</v>
      </c>
      <c r="Q119" s="69">
        <f t="shared" si="58"/>
        <v>108.29999999999997</v>
      </c>
      <c r="R119" s="69">
        <f t="shared" si="58"/>
        <v>115.06999999999996</v>
      </c>
      <c r="S119" s="69">
        <f t="shared" si="58"/>
        <v>121.83999999999996</v>
      </c>
      <c r="T119" s="69">
        <f t="shared" si="58"/>
        <v>128.60999999999996</v>
      </c>
      <c r="U119" s="69">
        <f t="shared" si="58"/>
        <v>135.37999999999997</v>
      </c>
      <c r="V119" s="69">
        <f t="shared" si="58"/>
        <v>142.14999999999998</v>
      </c>
      <c r="W119" s="69">
        <f t="shared" si="58"/>
        <v>148.91999999999999</v>
      </c>
      <c r="X119" s="69">
        <f t="shared" si="58"/>
        <v>155.69</v>
      </c>
      <c r="Y119" s="69">
        <f t="shared" si="58"/>
        <v>162.46</v>
      </c>
      <c r="Z119" s="69">
        <f t="shared" si="58"/>
        <v>169.23000000000002</v>
      </c>
      <c r="AA119" s="69">
        <f t="shared" si="58"/>
        <v>176.00000000000003</v>
      </c>
      <c r="AB119" s="69"/>
      <c r="AC119" s="69"/>
      <c r="AD119" s="69"/>
      <c r="AE119" s="69"/>
      <c r="AF119" s="69"/>
      <c r="AG119" s="69"/>
      <c r="AH119" s="9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</row>
    <row r="120" spans="1:70" s="15" customFormat="1" ht="15.95" customHeight="1" outlineLevel="2" x14ac:dyDescent="0.3">
      <c r="A120" s="227">
        <v>29</v>
      </c>
      <c r="B120" s="229" t="s">
        <v>445</v>
      </c>
      <c r="C120" s="46" t="s">
        <v>261</v>
      </c>
      <c r="D120" s="227" t="s">
        <v>10</v>
      </c>
      <c r="E120" s="44" t="s">
        <v>11</v>
      </c>
      <c r="F120" s="42" t="s">
        <v>11</v>
      </c>
      <c r="G120" s="45" t="s">
        <v>30</v>
      </c>
      <c r="H120" s="46">
        <v>1.385</v>
      </c>
      <c r="I120" s="62">
        <v>1.2</v>
      </c>
      <c r="J120" s="69">
        <v>47</v>
      </c>
      <c r="K120" s="238">
        <f t="shared" si="21"/>
        <v>78.11399999999999</v>
      </c>
      <c r="L120" s="69">
        <f>(K120+7.81)</f>
        <v>85.923999999999992</v>
      </c>
      <c r="M120" s="69">
        <f t="shared" ref="M120:AA120" si="59">(L120+7.81)</f>
        <v>93.733999999999995</v>
      </c>
      <c r="N120" s="69">
        <f t="shared" si="59"/>
        <v>101.544</v>
      </c>
      <c r="O120" s="69">
        <f t="shared" si="59"/>
        <v>109.354</v>
      </c>
      <c r="P120" s="69">
        <f t="shared" si="59"/>
        <v>117.164</v>
      </c>
      <c r="Q120" s="69">
        <f t="shared" si="59"/>
        <v>124.974</v>
      </c>
      <c r="R120" s="69">
        <f t="shared" si="59"/>
        <v>132.78399999999999</v>
      </c>
      <c r="S120" s="69">
        <f t="shared" si="59"/>
        <v>140.59399999999999</v>
      </c>
      <c r="T120" s="69">
        <f t="shared" si="59"/>
        <v>148.404</v>
      </c>
      <c r="U120" s="69">
        <f t="shared" si="59"/>
        <v>156.214</v>
      </c>
      <c r="V120" s="69">
        <f t="shared" si="59"/>
        <v>164.024</v>
      </c>
      <c r="W120" s="69">
        <f t="shared" si="59"/>
        <v>171.834</v>
      </c>
      <c r="X120" s="69">
        <f t="shared" si="59"/>
        <v>179.64400000000001</v>
      </c>
      <c r="Y120" s="69">
        <f t="shared" si="59"/>
        <v>187.45400000000001</v>
      </c>
      <c r="Z120" s="69">
        <f t="shared" si="59"/>
        <v>195.26400000000001</v>
      </c>
      <c r="AA120" s="69">
        <f t="shared" si="59"/>
        <v>203.07400000000001</v>
      </c>
      <c r="AB120" s="69"/>
      <c r="AC120" s="69"/>
      <c r="AD120" s="69"/>
      <c r="AE120" s="69"/>
      <c r="AF120" s="69"/>
      <c r="AG120" s="69"/>
      <c r="AH120" s="9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</row>
    <row r="121" spans="1:70" s="15" customFormat="1" ht="15.95" customHeight="1" outlineLevel="2" x14ac:dyDescent="0.3">
      <c r="A121" s="227">
        <v>30</v>
      </c>
      <c r="B121" s="229" t="s">
        <v>445</v>
      </c>
      <c r="C121" s="46" t="s">
        <v>262</v>
      </c>
      <c r="D121" s="227" t="s">
        <v>10</v>
      </c>
      <c r="E121" s="44" t="s">
        <v>11</v>
      </c>
      <c r="F121" s="42" t="s">
        <v>11</v>
      </c>
      <c r="G121" s="45" t="s">
        <v>30</v>
      </c>
      <c r="H121" s="46">
        <v>0.82599999999999996</v>
      </c>
      <c r="I121" s="62">
        <v>1</v>
      </c>
      <c r="J121" s="69">
        <v>47</v>
      </c>
      <c r="K121" s="238">
        <f t="shared" si="21"/>
        <v>38.821999999999996</v>
      </c>
      <c r="L121" s="69">
        <f>(K121+3.88)</f>
        <v>42.701999999999998</v>
      </c>
      <c r="M121" s="69">
        <f t="shared" ref="M121:AA121" si="60">(L121+3.88)</f>
        <v>46.582000000000001</v>
      </c>
      <c r="N121" s="69">
        <f t="shared" si="60"/>
        <v>50.462000000000003</v>
      </c>
      <c r="O121" s="69">
        <f t="shared" si="60"/>
        <v>54.342000000000006</v>
      </c>
      <c r="P121" s="69">
        <f t="shared" si="60"/>
        <v>58.222000000000008</v>
      </c>
      <c r="Q121" s="69">
        <f t="shared" si="60"/>
        <v>62.102000000000011</v>
      </c>
      <c r="R121" s="69">
        <f t="shared" si="60"/>
        <v>65.982000000000014</v>
      </c>
      <c r="S121" s="69">
        <f t="shared" si="60"/>
        <v>69.862000000000009</v>
      </c>
      <c r="T121" s="69">
        <f t="shared" si="60"/>
        <v>73.742000000000004</v>
      </c>
      <c r="U121" s="69">
        <f t="shared" si="60"/>
        <v>77.622</v>
      </c>
      <c r="V121" s="69">
        <f t="shared" si="60"/>
        <v>81.501999999999995</v>
      </c>
      <c r="W121" s="69">
        <f t="shared" si="60"/>
        <v>85.381999999999991</v>
      </c>
      <c r="X121" s="69">
        <f t="shared" si="60"/>
        <v>89.261999999999986</v>
      </c>
      <c r="Y121" s="69">
        <f t="shared" si="60"/>
        <v>93.141999999999982</v>
      </c>
      <c r="Z121" s="69">
        <f t="shared" si="60"/>
        <v>97.021999999999977</v>
      </c>
      <c r="AA121" s="69">
        <f t="shared" si="60"/>
        <v>100.90199999999997</v>
      </c>
      <c r="AB121" s="69"/>
      <c r="AC121" s="69"/>
      <c r="AD121" s="69"/>
      <c r="AE121" s="69"/>
      <c r="AF121" s="69"/>
      <c r="AG121" s="69"/>
      <c r="AH121" s="9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</row>
    <row r="122" spans="1:70" s="15" customFormat="1" ht="15.95" customHeight="1" outlineLevel="2" x14ac:dyDescent="0.3">
      <c r="A122" s="227">
        <v>31</v>
      </c>
      <c r="B122" s="229" t="s">
        <v>445</v>
      </c>
      <c r="C122" s="46" t="s">
        <v>263</v>
      </c>
      <c r="D122" s="227" t="s">
        <v>10</v>
      </c>
      <c r="E122" s="44" t="s">
        <v>11</v>
      </c>
      <c r="F122" s="42" t="s">
        <v>11</v>
      </c>
      <c r="G122" s="45" t="s">
        <v>30</v>
      </c>
      <c r="H122" s="46">
        <v>0.505</v>
      </c>
      <c r="I122" s="62">
        <v>1</v>
      </c>
      <c r="J122" s="69">
        <v>47</v>
      </c>
      <c r="K122" s="238">
        <f t="shared" si="21"/>
        <v>23.734999999999999</v>
      </c>
      <c r="L122" s="69">
        <f>(K122+2.37)</f>
        <v>26.105</v>
      </c>
      <c r="M122" s="69">
        <f t="shared" ref="M122:AA122" si="61">(L122+2.37)</f>
        <v>28.475000000000001</v>
      </c>
      <c r="N122" s="69">
        <f t="shared" si="61"/>
        <v>30.845000000000002</v>
      </c>
      <c r="O122" s="69">
        <f t="shared" si="61"/>
        <v>33.215000000000003</v>
      </c>
      <c r="P122" s="69">
        <f t="shared" si="61"/>
        <v>35.585000000000001</v>
      </c>
      <c r="Q122" s="69">
        <f t="shared" si="61"/>
        <v>37.954999999999998</v>
      </c>
      <c r="R122" s="69">
        <f t="shared" si="61"/>
        <v>40.324999999999996</v>
      </c>
      <c r="S122" s="69">
        <f t="shared" si="61"/>
        <v>42.694999999999993</v>
      </c>
      <c r="T122" s="69">
        <f t="shared" si="61"/>
        <v>45.064999999999991</v>
      </c>
      <c r="U122" s="69">
        <f t="shared" si="61"/>
        <v>47.434999999999988</v>
      </c>
      <c r="V122" s="69">
        <f t="shared" si="61"/>
        <v>49.804999999999986</v>
      </c>
      <c r="W122" s="69">
        <f t="shared" si="61"/>
        <v>52.174999999999983</v>
      </c>
      <c r="X122" s="69">
        <f t="shared" si="61"/>
        <v>54.54499999999998</v>
      </c>
      <c r="Y122" s="69">
        <f t="shared" si="61"/>
        <v>56.914999999999978</v>
      </c>
      <c r="Z122" s="69">
        <f t="shared" si="61"/>
        <v>59.284999999999975</v>
      </c>
      <c r="AA122" s="69">
        <f t="shared" si="61"/>
        <v>61.654999999999973</v>
      </c>
      <c r="AB122" s="69"/>
      <c r="AC122" s="69"/>
      <c r="AD122" s="69"/>
      <c r="AE122" s="69"/>
      <c r="AF122" s="69"/>
      <c r="AG122" s="69"/>
      <c r="AH122" s="9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</row>
    <row r="123" spans="1:70" s="15" customFormat="1" ht="15.95" customHeight="1" outlineLevel="2" x14ac:dyDescent="0.3">
      <c r="A123" s="227">
        <v>32</v>
      </c>
      <c r="B123" s="229" t="s">
        <v>445</v>
      </c>
      <c r="C123" s="46" t="s">
        <v>264</v>
      </c>
      <c r="D123" s="227" t="s">
        <v>10</v>
      </c>
      <c r="E123" s="44" t="s">
        <v>11</v>
      </c>
      <c r="F123" s="42" t="s">
        <v>11</v>
      </c>
      <c r="G123" s="45" t="s">
        <v>30</v>
      </c>
      <c r="H123" s="121">
        <v>0.61</v>
      </c>
      <c r="I123" s="62">
        <v>1</v>
      </c>
      <c r="J123" s="69">
        <v>47</v>
      </c>
      <c r="K123" s="238">
        <f t="shared" si="21"/>
        <v>28.669999999999998</v>
      </c>
      <c r="L123" s="69">
        <f>(K123+2.87)</f>
        <v>31.54</v>
      </c>
      <c r="M123" s="69">
        <f t="shared" ref="M123:AA123" si="62">(L123+2.87)</f>
        <v>34.409999999999997</v>
      </c>
      <c r="N123" s="69">
        <f t="shared" si="62"/>
        <v>37.279999999999994</v>
      </c>
      <c r="O123" s="69">
        <f t="shared" si="62"/>
        <v>40.149999999999991</v>
      </c>
      <c r="P123" s="69">
        <f t="shared" si="62"/>
        <v>43.019999999999989</v>
      </c>
      <c r="Q123" s="69">
        <f t="shared" si="62"/>
        <v>45.889999999999986</v>
      </c>
      <c r="R123" s="69">
        <f t="shared" si="62"/>
        <v>48.759999999999984</v>
      </c>
      <c r="S123" s="69">
        <f t="shared" si="62"/>
        <v>51.629999999999981</v>
      </c>
      <c r="T123" s="69">
        <f t="shared" si="62"/>
        <v>54.499999999999979</v>
      </c>
      <c r="U123" s="69">
        <f t="shared" si="62"/>
        <v>57.369999999999976</v>
      </c>
      <c r="V123" s="69">
        <f t="shared" si="62"/>
        <v>60.239999999999974</v>
      </c>
      <c r="W123" s="69">
        <f t="shared" si="62"/>
        <v>63.109999999999971</v>
      </c>
      <c r="X123" s="69">
        <f t="shared" si="62"/>
        <v>65.979999999999976</v>
      </c>
      <c r="Y123" s="69">
        <f t="shared" si="62"/>
        <v>68.84999999999998</v>
      </c>
      <c r="Z123" s="69">
        <f t="shared" si="62"/>
        <v>71.719999999999985</v>
      </c>
      <c r="AA123" s="69">
        <f t="shared" si="62"/>
        <v>74.589999999999989</v>
      </c>
      <c r="AB123" s="69"/>
      <c r="AC123" s="69"/>
      <c r="AD123" s="69"/>
      <c r="AE123" s="69"/>
      <c r="AF123" s="69"/>
      <c r="AG123" s="69"/>
      <c r="AH123" s="9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</row>
    <row r="124" spans="1:70" s="15" customFormat="1" ht="15.95" customHeight="1" outlineLevel="2" x14ac:dyDescent="0.3">
      <c r="A124" s="227">
        <v>33</v>
      </c>
      <c r="B124" s="229" t="s">
        <v>445</v>
      </c>
      <c r="C124" s="46" t="s">
        <v>265</v>
      </c>
      <c r="D124" s="227" t="s">
        <v>10</v>
      </c>
      <c r="E124" s="44" t="s">
        <v>11</v>
      </c>
      <c r="F124" s="42" t="s">
        <v>11</v>
      </c>
      <c r="G124" s="45" t="s">
        <v>30</v>
      </c>
      <c r="H124" s="46">
        <v>0.71699999999999997</v>
      </c>
      <c r="I124" s="62">
        <v>1</v>
      </c>
      <c r="J124" s="69">
        <v>47</v>
      </c>
      <c r="K124" s="238">
        <f t="shared" si="21"/>
        <v>33.698999999999998</v>
      </c>
      <c r="L124" s="69">
        <f>(K124+3.37)</f>
        <v>37.068999999999996</v>
      </c>
      <c r="M124" s="69">
        <f t="shared" ref="M124:AA124" si="63">(L124+3.37)</f>
        <v>40.438999999999993</v>
      </c>
      <c r="N124" s="69">
        <f t="shared" si="63"/>
        <v>43.80899999999999</v>
      </c>
      <c r="O124" s="69">
        <f t="shared" si="63"/>
        <v>47.178999999999988</v>
      </c>
      <c r="P124" s="69">
        <f t="shared" si="63"/>
        <v>50.548999999999985</v>
      </c>
      <c r="Q124" s="69">
        <f t="shared" si="63"/>
        <v>53.918999999999983</v>
      </c>
      <c r="R124" s="69">
        <f t="shared" si="63"/>
        <v>57.28899999999998</v>
      </c>
      <c r="S124" s="69">
        <f t="shared" si="63"/>
        <v>60.658999999999978</v>
      </c>
      <c r="T124" s="69">
        <f t="shared" si="63"/>
        <v>64.028999999999982</v>
      </c>
      <c r="U124" s="69">
        <f t="shared" si="63"/>
        <v>67.398999999999987</v>
      </c>
      <c r="V124" s="69">
        <f t="shared" si="63"/>
        <v>70.768999999999991</v>
      </c>
      <c r="W124" s="69">
        <f t="shared" si="63"/>
        <v>74.138999999999996</v>
      </c>
      <c r="X124" s="69">
        <f t="shared" si="63"/>
        <v>77.509</v>
      </c>
      <c r="Y124" s="69">
        <f t="shared" si="63"/>
        <v>80.879000000000005</v>
      </c>
      <c r="Z124" s="69">
        <f t="shared" si="63"/>
        <v>84.249000000000009</v>
      </c>
      <c r="AA124" s="69">
        <f t="shared" si="63"/>
        <v>87.619000000000014</v>
      </c>
      <c r="AB124" s="69"/>
      <c r="AC124" s="69"/>
      <c r="AD124" s="69"/>
      <c r="AE124" s="69"/>
      <c r="AF124" s="69"/>
      <c r="AG124" s="69"/>
      <c r="AH124" s="9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</row>
    <row r="125" spans="1:70" s="15" customFormat="1" ht="15.95" customHeight="1" outlineLevel="2" x14ac:dyDescent="0.3">
      <c r="A125" s="227">
        <v>34</v>
      </c>
      <c r="B125" s="229" t="s">
        <v>445</v>
      </c>
      <c r="C125" s="46" t="s">
        <v>266</v>
      </c>
      <c r="D125" s="227" t="s">
        <v>10</v>
      </c>
      <c r="E125" s="44" t="s">
        <v>11</v>
      </c>
      <c r="F125" s="42" t="s">
        <v>11</v>
      </c>
      <c r="G125" s="45" t="s">
        <v>30</v>
      </c>
      <c r="H125" s="46">
        <v>0.67100000000000004</v>
      </c>
      <c r="I125" s="62">
        <v>1</v>
      </c>
      <c r="J125" s="69">
        <v>47</v>
      </c>
      <c r="K125" s="238">
        <f t="shared" si="21"/>
        <v>31.537000000000003</v>
      </c>
      <c r="L125" s="69">
        <f>(K125+3.15)</f>
        <v>34.687000000000005</v>
      </c>
      <c r="M125" s="69">
        <f t="shared" ref="M125:AA125" si="64">(L125+3.15)</f>
        <v>37.837000000000003</v>
      </c>
      <c r="N125" s="69">
        <f t="shared" si="64"/>
        <v>40.987000000000002</v>
      </c>
      <c r="O125" s="69">
        <f t="shared" si="64"/>
        <v>44.137</v>
      </c>
      <c r="P125" s="69">
        <f t="shared" si="64"/>
        <v>47.286999999999999</v>
      </c>
      <c r="Q125" s="69">
        <f t="shared" si="64"/>
        <v>50.436999999999998</v>
      </c>
      <c r="R125" s="69">
        <f t="shared" si="64"/>
        <v>53.586999999999996</v>
      </c>
      <c r="S125" s="69">
        <f t="shared" si="64"/>
        <v>56.736999999999995</v>
      </c>
      <c r="T125" s="69">
        <f t="shared" si="64"/>
        <v>59.886999999999993</v>
      </c>
      <c r="U125" s="69">
        <f t="shared" si="64"/>
        <v>63.036999999999992</v>
      </c>
      <c r="V125" s="69">
        <f t="shared" si="64"/>
        <v>66.186999999999998</v>
      </c>
      <c r="W125" s="69">
        <f t="shared" si="64"/>
        <v>69.337000000000003</v>
      </c>
      <c r="X125" s="69">
        <f t="shared" si="64"/>
        <v>72.487000000000009</v>
      </c>
      <c r="Y125" s="69">
        <f t="shared" si="64"/>
        <v>75.637000000000015</v>
      </c>
      <c r="Z125" s="69">
        <f t="shared" si="64"/>
        <v>78.78700000000002</v>
      </c>
      <c r="AA125" s="69">
        <f t="shared" si="64"/>
        <v>81.937000000000026</v>
      </c>
      <c r="AB125" s="69"/>
      <c r="AC125" s="69"/>
      <c r="AD125" s="69"/>
      <c r="AE125" s="69"/>
      <c r="AF125" s="69"/>
      <c r="AG125" s="69"/>
      <c r="AH125" s="9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</row>
    <row r="126" spans="1:70" s="15" customFormat="1" ht="15.95" customHeight="1" outlineLevel="2" x14ac:dyDescent="0.3">
      <c r="A126" s="227">
        <v>35</v>
      </c>
      <c r="B126" s="229" t="s">
        <v>445</v>
      </c>
      <c r="C126" s="46" t="s">
        <v>267</v>
      </c>
      <c r="D126" s="227" t="s">
        <v>10</v>
      </c>
      <c r="E126" s="44" t="s">
        <v>11</v>
      </c>
      <c r="F126" s="42" t="s">
        <v>11</v>
      </c>
      <c r="G126" s="45" t="s">
        <v>30</v>
      </c>
      <c r="H126" s="46">
        <v>1.1819999999999999</v>
      </c>
      <c r="I126" s="62">
        <v>1.2</v>
      </c>
      <c r="J126" s="69">
        <v>47</v>
      </c>
      <c r="K126" s="238">
        <f t="shared" si="21"/>
        <v>66.6648</v>
      </c>
      <c r="L126" s="69">
        <f>(K126+6.67)</f>
        <v>73.334800000000001</v>
      </c>
      <c r="M126" s="69">
        <f t="shared" ref="M126:AA126" si="65">(L126+6.67)</f>
        <v>80.004800000000003</v>
      </c>
      <c r="N126" s="69">
        <f t="shared" si="65"/>
        <v>86.674800000000005</v>
      </c>
      <c r="O126" s="69">
        <f t="shared" si="65"/>
        <v>93.344800000000006</v>
      </c>
      <c r="P126" s="69">
        <f t="shared" si="65"/>
        <v>100.01480000000001</v>
      </c>
      <c r="Q126" s="69">
        <f t="shared" si="65"/>
        <v>106.68480000000001</v>
      </c>
      <c r="R126" s="69">
        <f t="shared" si="65"/>
        <v>113.35480000000001</v>
      </c>
      <c r="S126" s="69">
        <f t="shared" si="65"/>
        <v>120.02480000000001</v>
      </c>
      <c r="T126" s="69">
        <f t="shared" si="65"/>
        <v>126.69480000000001</v>
      </c>
      <c r="U126" s="69">
        <f t="shared" si="65"/>
        <v>133.3648</v>
      </c>
      <c r="V126" s="69">
        <f t="shared" si="65"/>
        <v>140.03479999999999</v>
      </c>
      <c r="W126" s="69">
        <f t="shared" si="65"/>
        <v>146.70479999999998</v>
      </c>
      <c r="X126" s="69">
        <f t="shared" si="65"/>
        <v>153.37479999999996</v>
      </c>
      <c r="Y126" s="69">
        <f t="shared" si="65"/>
        <v>160.04479999999995</v>
      </c>
      <c r="Z126" s="69">
        <f t="shared" si="65"/>
        <v>166.71479999999994</v>
      </c>
      <c r="AA126" s="69">
        <f t="shared" si="65"/>
        <v>173.38479999999993</v>
      </c>
      <c r="AB126" s="69"/>
      <c r="AC126" s="69"/>
      <c r="AD126" s="69"/>
      <c r="AE126" s="69"/>
      <c r="AF126" s="69"/>
      <c r="AG126" s="69"/>
      <c r="AH126" s="9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</row>
    <row r="127" spans="1:70" s="15" customFormat="1" ht="15.95" customHeight="1" outlineLevel="2" x14ac:dyDescent="0.3">
      <c r="A127" s="227">
        <v>36</v>
      </c>
      <c r="B127" s="229" t="s">
        <v>445</v>
      </c>
      <c r="C127" s="46" t="s">
        <v>268</v>
      </c>
      <c r="D127" s="227" t="s">
        <v>10</v>
      </c>
      <c r="E127" s="44" t="s">
        <v>11</v>
      </c>
      <c r="F127" s="42" t="s">
        <v>11</v>
      </c>
      <c r="G127" s="45" t="s">
        <v>30</v>
      </c>
      <c r="H127" s="46">
        <v>0.72899999999999998</v>
      </c>
      <c r="I127" s="62">
        <v>1</v>
      </c>
      <c r="J127" s="69">
        <v>47</v>
      </c>
      <c r="K127" s="238">
        <f t="shared" si="21"/>
        <v>34.262999999999998</v>
      </c>
      <c r="L127" s="69">
        <f>(K127+3.43)</f>
        <v>37.692999999999998</v>
      </c>
      <c r="M127" s="69">
        <f t="shared" ref="M127:AA127" si="66">(L127+3.43)</f>
        <v>41.122999999999998</v>
      </c>
      <c r="N127" s="69">
        <f t="shared" si="66"/>
        <v>44.552999999999997</v>
      </c>
      <c r="O127" s="69">
        <f t="shared" si="66"/>
        <v>47.982999999999997</v>
      </c>
      <c r="P127" s="69">
        <f t="shared" si="66"/>
        <v>51.412999999999997</v>
      </c>
      <c r="Q127" s="69">
        <f t="shared" si="66"/>
        <v>54.842999999999996</v>
      </c>
      <c r="R127" s="69">
        <f t="shared" si="66"/>
        <v>58.272999999999996</v>
      </c>
      <c r="S127" s="69">
        <f t="shared" si="66"/>
        <v>61.702999999999996</v>
      </c>
      <c r="T127" s="69">
        <f t="shared" si="66"/>
        <v>65.132999999999996</v>
      </c>
      <c r="U127" s="69">
        <f t="shared" si="66"/>
        <v>68.563000000000002</v>
      </c>
      <c r="V127" s="69">
        <f t="shared" si="66"/>
        <v>71.993000000000009</v>
      </c>
      <c r="W127" s="69">
        <f t="shared" si="66"/>
        <v>75.423000000000016</v>
      </c>
      <c r="X127" s="69">
        <f t="shared" si="66"/>
        <v>78.853000000000023</v>
      </c>
      <c r="Y127" s="69">
        <f t="shared" si="66"/>
        <v>82.28300000000003</v>
      </c>
      <c r="Z127" s="69">
        <f t="shared" si="66"/>
        <v>85.713000000000036</v>
      </c>
      <c r="AA127" s="69">
        <f t="shared" si="66"/>
        <v>89.143000000000043</v>
      </c>
      <c r="AB127" s="69"/>
      <c r="AC127" s="69"/>
      <c r="AD127" s="69"/>
      <c r="AE127" s="69"/>
      <c r="AF127" s="69"/>
      <c r="AG127" s="69"/>
      <c r="AH127" s="9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</row>
    <row r="128" spans="1:70" s="15" customFormat="1" ht="15.95" customHeight="1" outlineLevel="2" x14ac:dyDescent="0.3">
      <c r="A128" s="227">
        <v>37</v>
      </c>
      <c r="B128" s="229" t="s">
        <v>445</v>
      </c>
      <c r="C128" s="46" t="s">
        <v>269</v>
      </c>
      <c r="D128" s="227" t="s">
        <v>10</v>
      </c>
      <c r="E128" s="44" t="s">
        <v>11</v>
      </c>
      <c r="F128" s="42" t="s">
        <v>11</v>
      </c>
      <c r="G128" s="45" t="s">
        <v>30</v>
      </c>
      <c r="H128" s="46">
        <v>0.52700000000000002</v>
      </c>
      <c r="I128" s="62">
        <v>1</v>
      </c>
      <c r="J128" s="69">
        <v>47</v>
      </c>
      <c r="K128" s="238">
        <f t="shared" si="21"/>
        <v>24.769000000000002</v>
      </c>
      <c r="L128" s="69">
        <f>(K128+2.48)</f>
        <v>27.249000000000002</v>
      </c>
      <c r="M128" s="69">
        <f t="shared" ref="M128:AA128" si="67">(L128+2.48)</f>
        <v>29.729000000000003</v>
      </c>
      <c r="N128" s="69">
        <f t="shared" si="67"/>
        <v>32.209000000000003</v>
      </c>
      <c r="O128" s="69">
        <f t="shared" si="67"/>
        <v>34.689</v>
      </c>
      <c r="P128" s="69">
        <f t="shared" si="67"/>
        <v>37.168999999999997</v>
      </c>
      <c r="Q128" s="69">
        <f t="shared" si="67"/>
        <v>39.648999999999994</v>
      </c>
      <c r="R128" s="69">
        <f t="shared" si="67"/>
        <v>42.128999999999991</v>
      </c>
      <c r="S128" s="69">
        <f t="shared" si="67"/>
        <v>44.608999999999988</v>
      </c>
      <c r="T128" s="69">
        <f t="shared" si="67"/>
        <v>47.088999999999984</v>
      </c>
      <c r="U128" s="69">
        <f t="shared" si="67"/>
        <v>49.568999999999981</v>
      </c>
      <c r="V128" s="69">
        <f t="shared" si="67"/>
        <v>52.048999999999978</v>
      </c>
      <c r="W128" s="69">
        <f t="shared" si="67"/>
        <v>54.528999999999975</v>
      </c>
      <c r="X128" s="69">
        <f t="shared" si="67"/>
        <v>57.008999999999972</v>
      </c>
      <c r="Y128" s="69">
        <f t="shared" si="67"/>
        <v>59.488999999999969</v>
      </c>
      <c r="Z128" s="69">
        <f t="shared" si="67"/>
        <v>61.968999999999966</v>
      </c>
      <c r="AA128" s="69">
        <f t="shared" si="67"/>
        <v>64.44899999999997</v>
      </c>
      <c r="AB128" s="69"/>
      <c r="AC128" s="69"/>
      <c r="AD128" s="69"/>
      <c r="AE128" s="69"/>
      <c r="AF128" s="69"/>
      <c r="AG128" s="69"/>
      <c r="AH128" s="9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</row>
    <row r="129" spans="1:70" s="15" customFormat="1" ht="15.95" customHeight="1" outlineLevel="2" x14ac:dyDescent="0.3">
      <c r="A129" s="227">
        <v>38</v>
      </c>
      <c r="B129" s="229" t="s">
        <v>445</v>
      </c>
      <c r="C129" s="46" t="s">
        <v>270</v>
      </c>
      <c r="D129" s="227" t="s">
        <v>10</v>
      </c>
      <c r="E129" s="44" t="s">
        <v>11</v>
      </c>
      <c r="F129" s="42" t="s">
        <v>11</v>
      </c>
      <c r="G129" s="45" t="s">
        <v>30</v>
      </c>
      <c r="H129" s="46">
        <v>1.7949999999999999</v>
      </c>
      <c r="I129" s="62">
        <v>1.2</v>
      </c>
      <c r="J129" s="69">
        <v>47</v>
      </c>
      <c r="K129" s="238">
        <f t="shared" si="21"/>
        <v>101.238</v>
      </c>
      <c r="L129" s="69">
        <f>(K129+10.12)</f>
        <v>111.358</v>
      </c>
      <c r="M129" s="69">
        <f t="shared" ref="M129:AA129" si="68">(L129+10.12)</f>
        <v>121.47800000000001</v>
      </c>
      <c r="N129" s="69">
        <f t="shared" si="68"/>
        <v>131.59800000000001</v>
      </c>
      <c r="O129" s="69">
        <f t="shared" si="68"/>
        <v>141.71800000000002</v>
      </c>
      <c r="P129" s="69">
        <f t="shared" si="68"/>
        <v>151.83800000000002</v>
      </c>
      <c r="Q129" s="69">
        <f t="shared" si="68"/>
        <v>161.95800000000003</v>
      </c>
      <c r="R129" s="69">
        <f t="shared" si="68"/>
        <v>172.07800000000003</v>
      </c>
      <c r="S129" s="69">
        <f t="shared" si="68"/>
        <v>182.19800000000004</v>
      </c>
      <c r="T129" s="69">
        <f t="shared" si="68"/>
        <v>192.31800000000004</v>
      </c>
      <c r="U129" s="69">
        <f t="shared" si="68"/>
        <v>202.43800000000005</v>
      </c>
      <c r="V129" s="69">
        <f t="shared" si="68"/>
        <v>212.55800000000005</v>
      </c>
      <c r="W129" s="69">
        <f t="shared" si="68"/>
        <v>222.67800000000005</v>
      </c>
      <c r="X129" s="69">
        <f t="shared" si="68"/>
        <v>232.79800000000006</v>
      </c>
      <c r="Y129" s="69">
        <f t="shared" si="68"/>
        <v>242.91800000000006</v>
      </c>
      <c r="Z129" s="69">
        <f t="shared" si="68"/>
        <v>253.03800000000007</v>
      </c>
      <c r="AA129" s="69">
        <f t="shared" si="68"/>
        <v>263.15800000000007</v>
      </c>
      <c r="AB129" s="69"/>
      <c r="AC129" s="69"/>
      <c r="AD129" s="69"/>
      <c r="AE129" s="69"/>
      <c r="AF129" s="69"/>
      <c r="AG129" s="69"/>
      <c r="AH129" s="9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</row>
    <row r="130" spans="1:70" s="15" customFormat="1" ht="15.95" customHeight="1" outlineLevel="2" x14ac:dyDescent="0.3">
      <c r="A130" s="227">
        <v>39</v>
      </c>
      <c r="B130" s="229" t="s">
        <v>445</v>
      </c>
      <c r="C130" s="46" t="s">
        <v>271</v>
      </c>
      <c r="D130" s="227" t="s">
        <v>10</v>
      </c>
      <c r="E130" s="44" t="s">
        <v>11</v>
      </c>
      <c r="F130" s="42" t="s">
        <v>11</v>
      </c>
      <c r="G130" s="45" t="s">
        <v>30</v>
      </c>
      <c r="H130" s="46">
        <v>1.0189999999999999</v>
      </c>
      <c r="I130" s="62">
        <v>1.2</v>
      </c>
      <c r="J130" s="69">
        <v>47</v>
      </c>
      <c r="K130" s="238">
        <f t="shared" si="21"/>
        <v>57.471599999999995</v>
      </c>
      <c r="L130" s="69">
        <f>(K130+5.75)</f>
        <v>63.221599999999995</v>
      </c>
      <c r="M130" s="69">
        <f t="shared" ref="M130:AA130" si="69">(L130+5.75)</f>
        <v>68.971599999999995</v>
      </c>
      <c r="N130" s="69">
        <f t="shared" si="69"/>
        <v>74.721599999999995</v>
      </c>
      <c r="O130" s="69">
        <f t="shared" si="69"/>
        <v>80.471599999999995</v>
      </c>
      <c r="P130" s="69">
        <f t="shared" si="69"/>
        <v>86.221599999999995</v>
      </c>
      <c r="Q130" s="69">
        <f t="shared" si="69"/>
        <v>91.971599999999995</v>
      </c>
      <c r="R130" s="69">
        <f t="shared" si="69"/>
        <v>97.721599999999995</v>
      </c>
      <c r="S130" s="69">
        <f t="shared" si="69"/>
        <v>103.4716</v>
      </c>
      <c r="T130" s="69">
        <f t="shared" si="69"/>
        <v>109.2216</v>
      </c>
      <c r="U130" s="69">
        <f t="shared" si="69"/>
        <v>114.9716</v>
      </c>
      <c r="V130" s="69">
        <f t="shared" si="69"/>
        <v>120.7216</v>
      </c>
      <c r="W130" s="69">
        <f t="shared" si="69"/>
        <v>126.4716</v>
      </c>
      <c r="X130" s="69">
        <f t="shared" si="69"/>
        <v>132.2216</v>
      </c>
      <c r="Y130" s="69">
        <f t="shared" si="69"/>
        <v>137.9716</v>
      </c>
      <c r="Z130" s="69">
        <f t="shared" si="69"/>
        <v>143.7216</v>
      </c>
      <c r="AA130" s="69">
        <f t="shared" si="69"/>
        <v>149.4716</v>
      </c>
      <c r="AB130" s="69"/>
      <c r="AC130" s="69"/>
      <c r="AD130" s="69"/>
      <c r="AE130" s="69"/>
      <c r="AF130" s="69"/>
      <c r="AG130" s="69"/>
      <c r="AH130" s="9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</row>
    <row r="131" spans="1:70" s="15" customFormat="1" ht="15.95" customHeight="1" outlineLevel="2" x14ac:dyDescent="0.3">
      <c r="A131" s="227">
        <v>40</v>
      </c>
      <c r="B131" s="229" t="s">
        <v>445</v>
      </c>
      <c r="C131" s="46" t="s">
        <v>272</v>
      </c>
      <c r="D131" s="227" t="s">
        <v>10</v>
      </c>
      <c r="E131" s="44" t="s">
        <v>11</v>
      </c>
      <c r="F131" s="42" t="s">
        <v>11</v>
      </c>
      <c r="G131" s="45" t="s">
        <v>30</v>
      </c>
      <c r="H131" s="46">
        <v>1.107</v>
      </c>
      <c r="I131" s="62">
        <v>1.2</v>
      </c>
      <c r="J131" s="69">
        <v>47</v>
      </c>
      <c r="K131" s="238">
        <f t="shared" si="21"/>
        <v>62.434800000000003</v>
      </c>
      <c r="L131" s="69">
        <f>(K131+6.24)</f>
        <v>68.674800000000005</v>
      </c>
      <c r="M131" s="69">
        <f t="shared" ref="M131:AA131" si="70">(L131+6.24)</f>
        <v>74.9148</v>
      </c>
      <c r="N131" s="69">
        <f t="shared" si="70"/>
        <v>81.154799999999994</v>
      </c>
      <c r="O131" s="69">
        <f t="shared" si="70"/>
        <v>87.394799999999989</v>
      </c>
      <c r="P131" s="69">
        <f t="shared" si="70"/>
        <v>93.634799999999984</v>
      </c>
      <c r="Q131" s="69">
        <f t="shared" si="70"/>
        <v>99.874799999999979</v>
      </c>
      <c r="R131" s="69">
        <f t="shared" si="70"/>
        <v>106.11479999999997</v>
      </c>
      <c r="S131" s="69">
        <f t="shared" si="70"/>
        <v>112.35479999999997</v>
      </c>
      <c r="T131" s="69">
        <f t="shared" si="70"/>
        <v>118.59479999999996</v>
      </c>
      <c r="U131" s="69">
        <f t="shared" si="70"/>
        <v>124.83479999999996</v>
      </c>
      <c r="V131" s="69">
        <f t="shared" si="70"/>
        <v>131.07479999999995</v>
      </c>
      <c r="W131" s="69">
        <f t="shared" si="70"/>
        <v>137.31479999999996</v>
      </c>
      <c r="X131" s="69">
        <f t="shared" si="70"/>
        <v>143.55479999999997</v>
      </c>
      <c r="Y131" s="69">
        <f t="shared" si="70"/>
        <v>149.79479999999998</v>
      </c>
      <c r="Z131" s="69">
        <f t="shared" si="70"/>
        <v>156.03479999999999</v>
      </c>
      <c r="AA131" s="69">
        <f t="shared" si="70"/>
        <v>162.2748</v>
      </c>
      <c r="AB131" s="69"/>
      <c r="AC131" s="69"/>
      <c r="AD131" s="69"/>
      <c r="AE131" s="69"/>
      <c r="AF131" s="69"/>
      <c r="AG131" s="69"/>
      <c r="AH131" s="9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</row>
    <row r="132" spans="1:70" s="15" customFormat="1" ht="15.95" customHeight="1" outlineLevel="2" x14ac:dyDescent="0.3">
      <c r="A132" s="227">
        <v>41</v>
      </c>
      <c r="B132" s="229" t="s">
        <v>445</v>
      </c>
      <c r="C132" s="46" t="s">
        <v>273</v>
      </c>
      <c r="D132" s="227" t="s">
        <v>10</v>
      </c>
      <c r="E132" s="44" t="s">
        <v>11</v>
      </c>
      <c r="F132" s="42" t="s">
        <v>11</v>
      </c>
      <c r="G132" s="45" t="s">
        <v>30</v>
      </c>
      <c r="H132" s="46">
        <v>0.748</v>
      </c>
      <c r="I132" s="62">
        <v>1</v>
      </c>
      <c r="J132" s="69">
        <v>47</v>
      </c>
      <c r="K132" s="238">
        <f t="shared" si="21"/>
        <v>35.155999999999999</v>
      </c>
      <c r="L132" s="69">
        <f>(K132+3.52)</f>
        <v>38.676000000000002</v>
      </c>
      <c r="M132" s="69">
        <f t="shared" ref="M132:AA132" si="71">(L132+3.52)</f>
        <v>42.196000000000005</v>
      </c>
      <c r="N132" s="69">
        <f t="shared" si="71"/>
        <v>45.716000000000008</v>
      </c>
      <c r="O132" s="69">
        <f t="shared" si="71"/>
        <v>49.236000000000011</v>
      </c>
      <c r="P132" s="69">
        <f t="shared" si="71"/>
        <v>52.756000000000014</v>
      </c>
      <c r="Q132" s="69">
        <f t="shared" si="71"/>
        <v>56.276000000000018</v>
      </c>
      <c r="R132" s="69">
        <f t="shared" si="71"/>
        <v>59.796000000000021</v>
      </c>
      <c r="S132" s="69">
        <f t="shared" si="71"/>
        <v>63.316000000000024</v>
      </c>
      <c r="T132" s="69">
        <f t="shared" si="71"/>
        <v>66.836000000000027</v>
      </c>
      <c r="U132" s="69">
        <f t="shared" si="71"/>
        <v>70.356000000000023</v>
      </c>
      <c r="V132" s="69">
        <f t="shared" si="71"/>
        <v>73.876000000000019</v>
      </c>
      <c r="W132" s="69">
        <f t="shared" si="71"/>
        <v>77.396000000000015</v>
      </c>
      <c r="X132" s="69">
        <f t="shared" si="71"/>
        <v>80.916000000000011</v>
      </c>
      <c r="Y132" s="69">
        <f t="shared" si="71"/>
        <v>84.436000000000007</v>
      </c>
      <c r="Z132" s="69">
        <f t="shared" si="71"/>
        <v>87.956000000000003</v>
      </c>
      <c r="AA132" s="69">
        <f t="shared" si="71"/>
        <v>91.475999999999999</v>
      </c>
      <c r="AB132" s="69"/>
      <c r="AC132" s="69"/>
      <c r="AD132" s="69"/>
      <c r="AE132" s="69"/>
      <c r="AF132" s="69"/>
      <c r="AG132" s="69"/>
      <c r="AH132" s="9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</row>
    <row r="133" spans="1:70" s="15" customFormat="1" ht="15.95" customHeight="1" outlineLevel="2" x14ac:dyDescent="0.3">
      <c r="A133" s="227">
        <v>42</v>
      </c>
      <c r="B133" s="229" t="s">
        <v>445</v>
      </c>
      <c r="C133" s="46" t="s">
        <v>274</v>
      </c>
      <c r="D133" s="227" t="s">
        <v>10</v>
      </c>
      <c r="E133" s="44" t="s">
        <v>11</v>
      </c>
      <c r="F133" s="42" t="s">
        <v>11</v>
      </c>
      <c r="G133" s="45" t="s">
        <v>30</v>
      </c>
      <c r="H133" s="46">
        <v>0.97899999999999998</v>
      </c>
      <c r="I133" s="62">
        <v>1</v>
      </c>
      <c r="J133" s="69">
        <v>47</v>
      </c>
      <c r="K133" s="238">
        <f t="shared" si="21"/>
        <v>46.012999999999998</v>
      </c>
      <c r="L133" s="69">
        <f>(K133+4.6)</f>
        <v>50.613</v>
      </c>
      <c r="M133" s="69">
        <f t="shared" ref="M133:AA133" si="72">(L133+4.6)</f>
        <v>55.213000000000001</v>
      </c>
      <c r="N133" s="69">
        <f t="shared" si="72"/>
        <v>59.813000000000002</v>
      </c>
      <c r="O133" s="69">
        <f t="shared" si="72"/>
        <v>64.412999999999997</v>
      </c>
      <c r="P133" s="69">
        <f t="shared" si="72"/>
        <v>69.012999999999991</v>
      </c>
      <c r="Q133" s="69">
        <f t="shared" si="72"/>
        <v>73.612999999999985</v>
      </c>
      <c r="R133" s="69">
        <f t="shared" si="72"/>
        <v>78.21299999999998</v>
      </c>
      <c r="S133" s="69">
        <f t="shared" si="72"/>
        <v>82.812999999999974</v>
      </c>
      <c r="T133" s="69">
        <f t="shared" si="72"/>
        <v>87.412999999999968</v>
      </c>
      <c r="U133" s="69">
        <f t="shared" si="72"/>
        <v>92.012999999999963</v>
      </c>
      <c r="V133" s="69">
        <f t="shared" si="72"/>
        <v>96.612999999999957</v>
      </c>
      <c r="W133" s="69">
        <f t="shared" si="72"/>
        <v>101.21299999999995</v>
      </c>
      <c r="X133" s="69">
        <f t="shared" si="72"/>
        <v>105.81299999999995</v>
      </c>
      <c r="Y133" s="69">
        <f t="shared" si="72"/>
        <v>110.41299999999994</v>
      </c>
      <c r="Z133" s="69">
        <f t="shared" si="72"/>
        <v>115.01299999999993</v>
      </c>
      <c r="AA133" s="69">
        <f t="shared" si="72"/>
        <v>119.61299999999993</v>
      </c>
      <c r="AB133" s="69"/>
      <c r="AC133" s="69"/>
      <c r="AD133" s="69"/>
      <c r="AE133" s="69"/>
      <c r="AF133" s="69"/>
      <c r="AG133" s="69"/>
      <c r="AH133" s="9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</row>
    <row r="134" spans="1:70" s="15" customFormat="1" ht="15.95" customHeight="1" outlineLevel="2" x14ac:dyDescent="0.3">
      <c r="A134" s="227">
        <v>43</v>
      </c>
      <c r="B134" s="229" t="s">
        <v>445</v>
      </c>
      <c r="C134" s="46" t="s">
        <v>275</v>
      </c>
      <c r="D134" s="227" t="s">
        <v>10</v>
      </c>
      <c r="E134" s="44" t="s">
        <v>11</v>
      </c>
      <c r="F134" s="42" t="s">
        <v>11</v>
      </c>
      <c r="G134" s="45" t="s">
        <v>30</v>
      </c>
      <c r="H134" s="46">
        <v>0.70099999999999996</v>
      </c>
      <c r="I134" s="62">
        <v>1</v>
      </c>
      <c r="J134" s="69">
        <v>47</v>
      </c>
      <c r="K134" s="238">
        <f t="shared" si="21"/>
        <v>32.946999999999996</v>
      </c>
      <c r="L134" s="69">
        <f>(K134+3.3)</f>
        <v>36.246999999999993</v>
      </c>
      <c r="M134" s="69">
        <f t="shared" ref="M134:AA134" si="73">(L134+3.3)</f>
        <v>39.54699999999999</v>
      </c>
      <c r="N134" s="69">
        <f t="shared" si="73"/>
        <v>42.846999999999987</v>
      </c>
      <c r="O134" s="69">
        <f t="shared" si="73"/>
        <v>46.146999999999984</v>
      </c>
      <c r="P134" s="69">
        <f t="shared" si="73"/>
        <v>49.446999999999981</v>
      </c>
      <c r="Q134" s="69">
        <f t="shared" si="73"/>
        <v>52.746999999999979</v>
      </c>
      <c r="R134" s="69">
        <f t="shared" si="73"/>
        <v>56.046999999999976</v>
      </c>
      <c r="S134" s="69">
        <f t="shared" si="73"/>
        <v>59.346999999999973</v>
      </c>
      <c r="T134" s="69">
        <f t="shared" si="73"/>
        <v>62.64699999999997</v>
      </c>
      <c r="U134" s="69">
        <f t="shared" si="73"/>
        <v>65.946999999999974</v>
      </c>
      <c r="V134" s="69">
        <f t="shared" si="73"/>
        <v>69.246999999999971</v>
      </c>
      <c r="W134" s="69">
        <f t="shared" si="73"/>
        <v>72.546999999999969</v>
      </c>
      <c r="X134" s="69">
        <f t="shared" si="73"/>
        <v>75.846999999999966</v>
      </c>
      <c r="Y134" s="69">
        <f t="shared" si="73"/>
        <v>79.146999999999963</v>
      </c>
      <c r="Z134" s="69">
        <f t="shared" si="73"/>
        <v>82.44699999999996</v>
      </c>
      <c r="AA134" s="69">
        <f t="shared" si="73"/>
        <v>85.746999999999957</v>
      </c>
      <c r="AB134" s="69"/>
      <c r="AC134" s="69"/>
      <c r="AD134" s="69"/>
      <c r="AE134" s="69"/>
      <c r="AF134" s="69"/>
      <c r="AG134" s="69"/>
      <c r="AH134" s="9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</row>
    <row r="135" spans="1:70" s="15" customFormat="1" ht="15.95" customHeight="1" outlineLevel="2" x14ac:dyDescent="0.3">
      <c r="A135" s="227">
        <v>44</v>
      </c>
      <c r="B135" s="229" t="s">
        <v>445</v>
      </c>
      <c r="C135" s="46" t="s">
        <v>276</v>
      </c>
      <c r="D135" s="227" t="s">
        <v>10</v>
      </c>
      <c r="E135" s="44" t="s">
        <v>11</v>
      </c>
      <c r="F135" s="42" t="s">
        <v>11</v>
      </c>
      <c r="G135" s="45" t="s">
        <v>30</v>
      </c>
      <c r="H135" s="46">
        <v>0.622</v>
      </c>
      <c r="I135" s="62">
        <v>1</v>
      </c>
      <c r="J135" s="69">
        <v>47</v>
      </c>
      <c r="K135" s="238">
        <f t="shared" si="21"/>
        <v>29.233999999999998</v>
      </c>
      <c r="L135" s="69">
        <f>(K135+2.92)</f>
        <v>32.153999999999996</v>
      </c>
      <c r="M135" s="69">
        <f t="shared" ref="M135:AA135" si="74">(L135+2.92)</f>
        <v>35.073999999999998</v>
      </c>
      <c r="N135" s="69">
        <f t="shared" si="74"/>
        <v>37.994</v>
      </c>
      <c r="O135" s="69">
        <f t="shared" si="74"/>
        <v>40.914000000000001</v>
      </c>
      <c r="P135" s="69">
        <f t="shared" si="74"/>
        <v>43.834000000000003</v>
      </c>
      <c r="Q135" s="69">
        <f t="shared" si="74"/>
        <v>46.754000000000005</v>
      </c>
      <c r="R135" s="69">
        <f t="shared" si="74"/>
        <v>49.674000000000007</v>
      </c>
      <c r="S135" s="69">
        <f t="shared" si="74"/>
        <v>52.594000000000008</v>
      </c>
      <c r="T135" s="69">
        <f t="shared" si="74"/>
        <v>55.51400000000001</v>
      </c>
      <c r="U135" s="69">
        <f t="shared" si="74"/>
        <v>58.434000000000012</v>
      </c>
      <c r="V135" s="69">
        <f t="shared" si="74"/>
        <v>61.354000000000013</v>
      </c>
      <c r="W135" s="69">
        <f t="shared" si="74"/>
        <v>64.274000000000015</v>
      </c>
      <c r="X135" s="69">
        <f t="shared" si="74"/>
        <v>67.194000000000017</v>
      </c>
      <c r="Y135" s="69">
        <f t="shared" si="74"/>
        <v>70.114000000000019</v>
      </c>
      <c r="Z135" s="69">
        <f t="shared" si="74"/>
        <v>73.03400000000002</v>
      </c>
      <c r="AA135" s="69">
        <f t="shared" si="74"/>
        <v>75.954000000000022</v>
      </c>
      <c r="AB135" s="69"/>
      <c r="AC135" s="69"/>
      <c r="AD135" s="69"/>
      <c r="AE135" s="69"/>
      <c r="AF135" s="69"/>
      <c r="AG135" s="69"/>
      <c r="AH135" s="9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</row>
    <row r="136" spans="1:70" s="15" customFormat="1" ht="15.95" customHeight="1" outlineLevel="2" x14ac:dyDescent="0.3">
      <c r="A136" s="227">
        <v>45</v>
      </c>
      <c r="B136" s="229" t="s">
        <v>445</v>
      </c>
      <c r="C136" s="46" t="s">
        <v>277</v>
      </c>
      <c r="D136" s="227" t="s">
        <v>10</v>
      </c>
      <c r="E136" s="44" t="s">
        <v>11</v>
      </c>
      <c r="F136" s="42" t="s">
        <v>11</v>
      </c>
      <c r="G136" s="45" t="s">
        <v>30</v>
      </c>
      <c r="H136" s="46">
        <v>0.83899999999999997</v>
      </c>
      <c r="I136" s="62">
        <v>1</v>
      </c>
      <c r="J136" s="69">
        <v>47</v>
      </c>
      <c r="K136" s="238">
        <f t="shared" si="21"/>
        <v>39.433</v>
      </c>
      <c r="L136" s="69">
        <f>(K136+3.94)</f>
        <v>43.372999999999998</v>
      </c>
      <c r="M136" s="69">
        <f t="shared" ref="M136:AA136" si="75">(L136+3.94)</f>
        <v>47.312999999999995</v>
      </c>
      <c r="N136" s="69">
        <f t="shared" si="75"/>
        <v>51.252999999999993</v>
      </c>
      <c r="O136" s="69">
        <f t="shared" si="75"/>
        <v>55.192999999999991</v>
      </c>
      <c r="P136" s="69">
        <f t="shared" si="75"/>
        <v>59.132999999999988</v>
      </c>
      <c r="Q136" s="69">
        <f t="shared" si="75"/>
        <v>63.072999999999986</v>
      </c>
      <c r="R136" s="69">
        <f t="shared" si="75"/>
        <v>67.012999999999991</v>
      </c>
      <c r="S136" s="69">
        <f t="shared" si="75"/>
        <v>70.952999999999989</v>
      </c>
      <c r="T136" s="69">
        <f t="shared" si="75"/>
        <v>74.892999999999986</v>
      </c>
      <c r="U136" s="69">
        <f t="shared" si="75"/>
        <v>78.832999999999984</v>
      </c>
      <c r="V136" s="69">
        <f t="shared" si="75"/>
        <v>82.772999999999982</v>
      </c>
      <c r="W136" s="69">
        <f t="shared" si="75"/>
        <v>86.71299999999998</v>
      </c>
      <c r="X136" s="69">
        <f t="shared" si="75"/>
        <v>90.652999999999977</v>
      </c>
      <c r="Y136" s="69">
        <f t="shared" si="75"/>
        <v>94.592999999999975</v>
      </c>
      <c r="Z136" s="69">
        <f t="shared" si="75"/>
        <v>98.532999999999973</v>
      </c>
      <c r="AA136" s="69">
        <f t="shared" si="75"/>
        <v>102.47299999999997</v>
      </c>
      <c r="AB136" s="69"/>
      <c r="AC136" s="69"/>
      <c r="AD136" s="69"/>
      <c r="AE136" s="69"/>
      <c r="AF136" s="69"/>
      <c r="AG136" s="69"/>
      <c r="AH136" s="9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</row>
    <row r="137" spans="1:70" s="15" customFormat="1" ht="15.95" customHeight="1" outlineLevel="2" x14ac:dyDescent="0.3">
      <c r="A137" s="227">
        <v>46</v>
      </c>
      <c r="B137" s="229" t="s">
        <v>445</v>
      </c>
      <c r="C137" s="46" t="s">
        <v>278</v>
      </c>
      <c r="D137" s="227" t="s">
        <v>10</v>
      </c>
      <c r="E137" s="44" t="s">
        <v>11</v>
      </c>
      <c r="F137" s="42" t="s">
        <v>11</v>
      </c>
      <c r="G137" s="45" t="s">
        <v>30</v>
      </c>
      <c r="H137" s="46">
        <v>0.89800000000000002</v>
      </c>
      <c r="I137" s="62">
        <v>1</v>
      </c>
      <c r="J137" s="69">
        <v>47</v>
      </c>
      <c r="K137" s="238">
        <f t="shared" ref="K137:K200" si="76">(H137*I137*J137)</f>
        <v>42.206000000000003</v>
      </c>
      <c r="L137" s="69">
        <f>(K137+4.22)</f>
        <v>46.426000000000002</v>
      </c>
      <c r="M137" s="69">
        <f t="shared" ref="M137:AA137" si="77">(L137+4.22)</f>
        <v>50.646000000000001</v>
      </c>
      <c r="N137" s="69">
        <f t="shared" si="77"/>
        <v>54.866</v>
      </c>
      <c r="O137" s="69">
        <f t="shared" si="77"/>
        <v>59.085999999999999</v>
      </c>
      <c r="P137" s="69">
        <f t="shared" si="77"/>
        <v>63.305999999999997</v>
      </c>
      <c r="Q137" s="69">
        <f t="shared" si="77"/>
        <v>67.525999999999996</v>
      </c>
      <c r="R137" s="69">
        <f t="shared" si="77"/>
        <v>71.745999999999995</v>
      </c>
      <c r="S137" s="69">
        <f t="shared" si="77"/>
        <v>75.965999999999994</v>
      </c>
      <c r="T137" s="69">
        <f t="shared" si="77"/>
        <v>80.185999999999993</v>
      </c>
      <c r="U137" s="69">
        <f t="shared" si="77"/>
        <v>84.405999999999992</v>
      </c>
      <c r="V137" s="69">
        <f t="shared" si="77"/>
        <v>88.625999999999991</v>
      </c>
      <c r="W137" s="69">
        <f t="shared" si="77"/>
        <v>92.845999999999989</v>
      </c>
      <c r="X137" s="69">
        <f t="shared" si="77"/>
        <v>97.065999999999988</v>
      </c>
      <c r="Y137" s="69">
        <f t="shared" si="77"/>
        <v>101.28599999999999</v>
      </c>
      <c r="Z137" s="69">
        <f t="shared" si="77"/>
        <v>105.50599999999999</v>
      </c>
      <c r="AA137" s="69">
        <f t="shared" si="77"/>
        <v>109.72599999999998</v>
      </c>
      <c r="AB137" s="69"/>
      <c r="AC137" s="69"/>
      <c r="AD137" s="69"/>
      <c r="AE137" s="69"/>
      <c r="AF137" s="69"/>
      <c r="AG137" s="69"/>
      <c r="AH137" s="9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</row>
    <row r="138" spans="1:70" s="15" customFormat="1" ht="15.95" customHeight="1" outlineLevel="2" x14ac:dyDescent="0.3">
      <c r="A138" s="227">
        <v>47</v>
      </c>
      <c r="B138" s="229" t="s">
        <v>445</v>
      </c>
      <c r="C138" s="46" t="s">
        <v>279</v>
      </c>
      <c r="D138" s="227" t="s">
        <v>10</v>
      </c>
      <c r="E138" s="44" t="s">
        <v>21</v>
      </c>
      <c r="F138" s="175" t="s">
        <v>21</v>
      </c>
      <c r="G138" s="45" t="s">
        <v>30</v>
      </c>
      <c r="H138" s="46">
        <v>1.577</v>
      </c>
      <c r="I138" s="62">
        <v>1.2</v>
      </c>
      <c r="J138" s="69">
        <v>47</v>
      </c>
      <c r="K138" s="238">
        <f t="shared" si="76"/>
        <v>88.942799999999991</v>
      </c>
      <c r="L138" s="69">
        <f>(K138+8.89)</f>
        <v>97.832799999999992</v>
      </c>
      <c r="M138" s="69">
        <f t="shared" ref="M138:AA138" si="78">(L138+8.89)</f>
        <v>106.72279999999999</v>
      </c>
      <c r="N138" s="69">
        <f t="shared" si="78"/>
        <v>115.61279999999999</v>
      </c>
      <c r="O138" s="69">
        <f t="shared" si="78"/>
        <v>124.50279999999999</v>
      </c>
      <c r="P138" s="69">
        <f t="shared" si="78"/>
        <v>133.39279999999999</v>
      </c>
      <c r="Q138" s="69">
        <f t="shared" si="78"/>
        <v>142.28280000000001</v>
      </c>
      <c r="R138" s="69">
        <f t="shared" si="78"/>
        <v>151.1728</v>
      </c>
      <c r="S138" s="69">
        <f t="shared" si="78"/>
        <v>160.06279999999998</v>
      </c>
      <c r="T138" s="69">
        <f t="shared" si="78"/>
        <v>168.95279999999997</v>
      </c>
      <c r="U138" s="69">
        <f t="shared" si="78"/>
        <v>177.84279999999995</v>
      </c>
      <c r="V138" s="69">
        <f t="shared" si="78"/>
        <v>186.73279999999994</v>
      </c>
      <c r="W138" s="69">
        <f t="shared" si="78"/>
        <v>195.62279999999993</v>
      </c>
      <c r="X138" s="69">
        <f t="shared" si="78"/>
        <v>204.51279999999991</v>
      </c>
      <c r="Y138" s="69">
        <f t="shared" si="78"/>
        <v>213.4027999999999</v>
      </c>
      <c r="Z138" s="69">
        <f t="shared" si="78"/>
        <v>222.29279999999989</v>
      </c>
      <c r="AA138" s="69">
        <f t="shared" si="78"/>
        <v>231.18279999999987</v>
      </c>
      <c r="AB138" s="69"/>
      <c r="AC138" s="69"/>
      <c r="AD138" s="69"/>
      <c r="AE138" s="69"/>
      <c r="AF138" s="69"/>
      <c r="AG138" s="69"/>
      <c r="AH138" s="9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</row>
    <row r="139" spans="1:70" s="15" customFormat="1" ht="15.95" customHeight="1" outlineLevel="2" x14ac:dyDescent="0.3">
      <c r="A139" s="227">
        <v>48</v>
      </c>
      <c r="B139" s="229" t="s">
        <v>445</v>
      </c>
      <c r="C139" s="46" t="s">
        <v>280</v>
      </c>
      <c r="D139" s="227" t="s">
        <v>10</v>
      </c>
      <c r="E139" s="44" t="s">
        <v>11</v>
      </c>
      <c r="F139" s="42" t="s">
        <v>11</v>
      </c>
      <c r="G139" s="45" t="s">
        <v>30</v>
      </c>
      <c r="H139" s="46">
        <v>1.4850000000000001</v>
      </c>
      <c r="I139" s="62">
        <v>1.2</v>
      </c>
      <c r="J139" s="69">
        <v>47</v>
      </c>
      <c r="K139" s="238">
        <f t="shared" si="76"/>
        <v>83.754000000000005</v>
      </c>
      <c r="L139" s="69">
        <f>(K139+8.38)</f>
        <v>92.134</v>
      </c>
      <c r="M139" s="69">
        <f t="shared" ref="M139:AA139" si="79">(L139+8.38)</f>
        <v>100.514</v>
      </c>
      <c r="N139" s="69">
        <f t="shared" si="79"/>
        <v>108.89399999999999</v>
      </c>
      <c r="O139" s="69">
        <f t="shared" si="79"/>
        <v>117.27399999999999</v>
      </c>
      <c r="P139" s="69">
        <f t="shared" si="79"/>
        <v>125.65399999999998</v>
      </c>
      <c r="Q139" s="69">
        <f t="shared" si="79"/>
        <v>134.03399999999999</v>
      </c>
      <c r="R139" s="69">
        <f t="shared" si="79"/>
        <v>142.41399999999999</v>
      </c>
      <c r="S139" s="69">
        <f t="shared" si="79"/>
        <v>150.79399999999998</v>
      </c>
      <c r="T139" s="69">
        <f t="shared" si="79"/>
        <v>159.17399999999998</v>
      </c>
      <c r="U139" s="69">
        <f t="shared" si="79"/>
        <v>167.55399999999997</v>
      </c>
      <c r="V139" s="69">
        <f t="shared" si="79"/>
        <v>175.93399999999997</v>
      </c>
      <c r="W139" s="69">
        <f t="shared" si="79"/>
        <v>184.31399999999996</v>
      </c>
      <c r="X139" s="69">
        <f t="shared" si="79"/>
        <v>192.69399999999996</v>
      </c>
      <c r="Y139" s="69">
        <f t="shared" si="79"/>
        <v>201.07399999999996</v>
      </c>
      <c r="Z139" s="69">
        <f t="shared" si="79"/>
        <v>209.45399999999995</v>
      </c>
      <c r="AA139" s="69">
        <f t="shared" si="79"/>
        <v>217.83399999999995</v>
      </c>
      <c r="AB139" s="69"/>
      <c r="AC139" s="69"/>
      <c r="AD139" s="69"/>
      <c r="AE139" s="69"/>
      <c r="AF139" s="69"/>
      <c r="AG139" s="69"/>
      <c r="AH139" s="9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</row>
    <row r="140" spans="1:70" s="15" customFormat="1" ht="15.95" customHeight="1" outlineLevel="2" x14ac:dyDescent="0.3">
      <c r="A140" s="227">
        <v>49</v>
      </c>
      <c r="B140" s="229" t="s">
        <v>445</v>
      </c>
      <c r="C140" s="46" t="s">
        <v>281</v>
      </c>
      <c r="D140" s="227" t="s">
        <v>10</v>
      </c>
      <c r="E140" s="44" t="s">
        <v>11</v>
      </c>
      <c r="F140" s="42" t="s">
        <v>11</v>
      </c>
      <c r="G140" s="45" t="s">
        <v>30</v>
      </c>
      <c r="H140" s="46">
        <v>0.71799999999999997</v>
      </c>
      <c r="I140" s="62">
        <v>1</v>
      </c>
      <c r="J140" s="69">
        <v>47</v>
      </c>
      <c r="K140" s="238">
        <f t="shared" si="76"/>
        <v>33.745999999999995</v>
      </c>
      <c r="L140" s="69">
        <f>(K140+3.38)</f>
        <v>37.125999999999998</v>
      </c>
      <c r="M140" s="69">
        <f t="shared" ref="M140:AA140" si="80">(L140+3.78)</f>
        <v>40.905999999999999</v>
      </c>
      <c r="N140" s="69">
        <f t="shared" si="80"/>
        <v>44.686</v>
      </c>
      <c r="O140" s="69">
        <f t="shared" si="80"/>
        <v>48.466000000000001</v>
      </c>
      <c r="P140" s="69">
        <f t="shared" si="80"/>
        <v>52.246000000000002</v>
      </c>
      <c r="Q140" s="69">
        <f t="shared" si="80"/>
        <v>56.026000000000003</v>
      </c>
      <c r="R140" s="69">
        <f t="shared" si="80"/>
        <v>59.806000000000004</v>
      </c>
      <c r="S140" s="69">
        <f t="shared" si="80"/>
        <v>63.586000000000006</v>
      </c>
      <c r="T140" s="69">
        <f t="shared" si="80"/>
        <v>67.366</v>
      </c>
      <c r="U140" s="69">
        <f t="shared" si="80"/>
        <v>71.146000000000001</v>
      </c>
      <c r="V140" s="69">
        <f t="shared" si="80"/>
        <v>74.926000000000002</v>
      </c>
      <c r="W140" s="69">
        <f t="shared" si="80"/>
        <v>78.706000000000003</v>
      </c>
      <c r="X140" s="69">
        <f t="shared" si="80"/>
        <v>82.486000000000004</v>
      </c>
      <c r="Y140" s="69">
        <f t="shared" si="80"/>
        <v>86.266000000000005</v>
      </c>
      <c r="Z140" s="69">
        <f t="shared" si="80"/>
        <v>90.046000000000006</v>
      </c>
      <c r="AA140" s="69">
        <f t="shared" si="80"/>
        <v>93.826000000000008</v>
      </c>
      <c r="AB140" s="69"/>
      <c r="AC140" s="69"/>
      <c r="AD140" s="69"/>
      <c r="AE140" s="69"/>
      <c r="AF140" s="69"/>
      <c r="AG140" s="69"/>
      <c r="AH140" s="9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</row>
    <row r="141" spans="1:70" s="15" customFormat="1" ht="15.95" customHeight="1" outlineLevel="2" x14ac:dyDescent="0.3">
      <c r="A141" s="227">
        <v>50</v>
      </c>
      <c r="B141" s="229" t="s">
        <v>445</v>
      </c>
      <c r="C141" s="46" t="s">
        <v>282</v>
      </c>
      <c r="D141" s="227" t="s">
        <v>10</v>
      </c>
      <c r="E141" s="44" t="s">
        <v>11</v>
      </c>
      <c r="F141" s="42" t="s">
        <v>11</v>
      </c>
      <c r="G141" s="45" t="s">
        <v>30</v>
      </c>
      <c r="H141" s="46">
        <v>0.63400000000000001</v>
      </c>
      <c r="I141" s="62">
        <v>1</v>
      </c>
      <c r="J141" s="69">
        <v>47</v>
      </c>
      <c r="K141" s="238">
        <f t="shared" si="76"/>
        <v>29.798000000000002</v>
      </c>
      <c r="L141" s="69">
        <f>(K141+2.98)</f>
        <v>32.777999999999999</v>
      </c>
      <c r="M141" s="69">
        <f t="shared" ref="M141:AA141" si="81">(L141+2.98)</f>
        <v>35.757999999999996</v>
      </c>
      <c r="N141" s="69">
        <f t="shared" si="81"/>
        <v>38.737999999999992</v>
      </c>
      <c r="O141" s="69">
        <f t="shared" si="81"/>
        <v>41.717999999999989</v>
      </c>
      <c r="P141" s="69">
        <f t="shared" si="81"/>
        <v>44.697999999999986</v>
      </c>
      <c r="Q141" s="69">
        <f t="shared" si="81"/>
        <v>47.677999999999983</v>
      </c>
      <c r="R141" s="69">
        <f t="shared" si="81"/>
        <v>50.65799999999998</v>
      </c>
      <c r="S141" s="69">
        <f t="shared" si="81"/>
        <v>53.637999999999977</v>
      </c>
      <c r="T141" s="69">
        <f t="shared" si="81"/>
        <v>56.617999999999974</v>
      </c>
      <c r="U141" s="69">
        <f t="shared" si="81"/>
        <v>59.597999999999971</v>
      </c>
      <c r="V141" s="69">
        <f t="shared" si="81"/>
        <v>62.577999999999967</v>
      </c>
      <c r="W141" s="69">
        <f t="shared" si="81"/>
        <v>65.557999999999964</v>
      </c>
      <c r="X141" s="69">
        <f t="shared" si="81"/>
        <v>68.537999999999968</v>
      </c>
      <c r="Y141" s="69">
        <f t="shared" si="81"/>
        <v>71.517999999999972</v>
      </c>
      <c r="Z141" s="69">
        <f t="shared" si="81"/>
        <v>74.497999999999976</v>
      </c>
      <c r="AA141" s="69">
        <f t="shared" si="81"/>
        <v>77.47799999999998</v>
      </c>
      <c r="AB141" s="69"/>
      <c r="AC141" s="69"/>
      <c r="AD141" s="69"/>
      <c r="AE141" s="69"/>
      <c r="AF141" s="69"/>
      <c r="AG141" s="69"/>
      <c r="AH141" s="9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</row>
    <row r="142" spans="1:70" s="15" customFormat="1" ht="15.95" customHeight="1" outlineLevel="2" x14ac:dyDescent="0.3">
      <c r="A142" s="227">
        <v>51</v>
      </c>
      <c r="B142" s="229" t="s">
        <v>445</v>
      </c>
      <c r="C142" s="46" t="s">
        <v>283</v>
      </c>
      <c r="D142" s="227" t="s">
        <v>10</v>
      </c>
      <c r="E142" s="44" t="s">
        <v>11</v>
      </c>
      <c r="F142" s="42" t="s">
        <v>11</v>
      </c>
      <c r="G142" s="45" t="s">
        <v>30</v>
      </c>
      <c r="H142" s="46">
        <v>1.0609999999999999</v>
      </c>
      <c r="I142" s="62">
        <v>1.2</v>
      </c>
      <c r="J142" s="69">
        <v>47</v>
      </c>
      <c r="K142" s="238">
        <f t="shared" si="76"/>
        <v>59.840399999999995</v>
      </c>
      <c r="L142" s="69">
        <f>(K142+5.98)</f>
        <v>65.820399999999992</v>
      </c>
      <c r="M142" s="69">
        <f t="shared" ref="M142:AA142" si="82">(L142+5.98)</f>
        <v>71.800399999999996</v>
      </c>
      <c r="N142" s="69">
        <f t="shared" si="82"/>
        <v>77.7804</v>
      </c>
      <c r="O142" s="69">
        <f t="shared" si="82"/>
        <v>83.760400000000004</v>
      </c>
      <c r="P142" s="69">
        <f t="shared" si="82"/>
        <v>89.740400000000008</v>
      </c>
      <c r="Q142" s="69">
        <f t="shared" si="82"/>
        <v>95.720400000000012</v>
      </c>
      <c r="R142" s="69">
        <f t="shared" si="82"/>
        <v>101.70040000000002</v>
      </c>
      <c r="S142" s="69">
        <f t="shared" si="82"/>
        <v>107.68040000000002</v>
      </c>
      <c r="T142" s="69">
        <f t="shared" si="82"/>
        <v>113.66040000000002</v>
      </c>
      <c r="U142" s="69">
        <f t="shared" si="82"/>
        <v>119.64040000000003</v>
      </c>
      <c r="V142" s="69">
        <f t="shared" si="82"/>
        <v>125.62040000000003</v>
      </c>
      <c r="W142" s="69">
        <f t="shared" si="82"/>
        <v>131.60040000000004</v>
      </c>
      <c r="X142" s="69">
        <f t="shared" si="82"/>
        <v>137.58040000000003</v>
      </c>
      <c r="Y142" s="69">
        <f t="shared" si="82"/>
        <v>143.56040000000002</v>
      </c>
      <c r="Z142" s="69">
        <f t="shared" si="82"/>
        <v>149.54040000000001</v>
      </c>
      <c r="AA142" s="69">
        <f t="shared" si="82"/>
        <v>155.5204</v>
      </c>
      <c r="AB142" s="69"/>
      <c r="AC142" s="69"/>
      <c r="AD142" s="69"/>
      <c r="AE142" s="69"/>
      <c r="AF142" s="69"/>
      <c r="AG142" s="69"/>
      <c r="AH142" s="9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</row>
    <row r="143" spans="1:70" s="15" customFormat="1" ht="15.95" customHeight="1" outlineLevel="2" x14ac:dyDescent="0.3">
      <c r="A143" s="227">
        <v>52</v>
      </c>
      <c r="B143" s="229" t="s">
        <v>445</v>
      </c>
      <c r="C143" s="46" t="s">
        <v>284</v>
      </c>
      <c r="D143" s="227" t="s">
        <v>10</v>
      </c>
      <c r="E143" s="44" t="s">
        <v>11</v>
      </c>
      <c r="F143" s="42" t="s">
        <v>11</v>
      </c>
      <c r="G143" s="45" t="s">
        <v>30</v>
      </c>
      <c r="H143" s="46">
        <v>0.65</v>
      </c>
      <c r="I143" s="62">
        <v>1</v>
      </c>
      <c r="J143" s="69">
        <v>47</v>
      </c>
      <c r="K143" s="238">
        <f t="shared" si="76"/>
        <v>30.55</v>
      </c>
      <c r="L143" s="69">
        <f>(K143+3.06)</f>
        <v>33.61</v>
      </c>
      <c r="M143" s="69">
        <f t="shared" ref="M143:AA143" si="83">(L143+3.06)</f>
        <v>36.67</v>
      </c>
      <c r="N143" s="69">
        <f t="shared" si="83"/>
        <v>39.730000000000004</v>
      </c>
      <c r="O143" s="69">
        <f t="shared" si="83"/>
        <v>42.790000000000006</v>
      </c>
      <c r="P143" s="69">
        <f t="shared" si="83"/>
        <v>45.850000000000009</v>
      </c>
      <c r="Q143" s="69">
        <f t="shared" si="83"/>
        <v>48.910000000000011</v>
      </c>
      <c r="R143" s="69">
        <f t="shared" si="83"/>
        <v>51.970000000000013</v>
      </c>
      <c r="S143" s="69">
        <f t="shared" si="83"/>
        <v>55.030000000000015</v>
      </c>
      <c r="T143" s="69">
        <f t="shared" si="83"/>
        <v>58.090000000000018</v>
      </c>
      <c r="U143" s="69">
        <f t="shared" si="83"/>
        <v>61.15000000000002</v>
      </c>
      <c r="V143" s="69">
        <f t="shared" si="83"/>
        <v>64.210000000000022</v>
      </c>
      <c r="W143" s="69">
        <f t="shared" si="83"/>
        <v>67.270000000000024</v>
      </c>
      <c r="X143" s="69">
        <f t="shared" si="83"/>
        <v>70.330000000000027</v>
      </c>
      <c r="Y143" s="69">
        <f t="shared" si="83"/>
        <v>73.390000000000029</v>
      </c>
      <c r="Z143" s="69">
        <f t="shared" si="83"/>
        <v>76.450000000000031</v>
      </c>
      <c r="AA143" s="69">
        <f t="shared" si="83"/>
        <v>79.510000000000034</v>
      </c>
      <c r="AB143" s="69"/>
      <c r="AC143" s="69"/>
      <c r="AD143" s="69"/>
      <c r="AE143" s="69"/>
      <c r="AF143" s="69"/>
      <c r="AG143" s="69"/>
      <c r="AH143" s="9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</row>
    <row r="144" spans="1:70" s="15" customFormat="1" ht="15.95" customHeight="1" outlineLevel="2" x14ac:dyDescent="0.3">
      <c r="A144" s="227">
        <v>53</v>
      </c>
      <c r="B144" s="229" t="s">
        <v>445</v>
      </c>
      <c r="C144" s="46" t="s">
        <v>285</v>
      </c>
      <c r="D144" s="227" t="s">
        <v>10</v>
      </c>
      <c r="E144" s="44" t="s">
        <v>11</v>
      </c>
      <c r="F144" s="42" t="s">
        <v>11</v>
      </c>
      <c r="G144" s="45" t="s">
        <v>30</v>
      </c>
      <c r="H144" s="46">
        <v>0.67900000000000005</v>
      </c>
      <c r="I144" s="62">
        <v>1</v>
      </c>
      <c r="J144" s="69">
        <v>47</v>
      </c>
      <c r="K144" s="238">
        <f t="shared" si="76"/>
        <v>31.913000000000004</v>
      </c>
      <c r="L144" s="69">
        <f>(K144+3.19)</f>
        <v>35.103000000000002</v>
      </c>
      <c r="M144" s="69">
        <f t="shared" ref="M144:AA144" si="84">(L144+3.19)</f>
        <v>38.292999999999999</v>
      </c>
      <c r="N144" s="69">
        <f t="shared" si="84"/>
        <v>41.482999999999997</v>
      </c>
      <c r="O144" s="69">
        <f t="shared" si="84"/>
        <v>44.672999999999995</v>
      </c>
      <c r="P144" s="69">
        <f t="shared" si="84"/>
        <v>47.862999999999992</v>
      </c>
      <c r="Q144" s="69">
        <f t="shared" si="84"/>
        <v>51.05299999999999</v>
      </c>
      <c r="R144" s="69">
        <f t="shared" si="84"/>
        <v>54.242999999999988</v>
      </c>
      <c r="S144" s="69">
        <f t="shared" si="84"/>
        <v>57.432999999999986</v>
      </c>
      <c r="T144" s="69">
        <f t="shared" si="84"/>
        <v>60.622999999999983</v>
      </c>
      <c r="U144" s="69">
        <f t="shared" si="84"/>
        <v>63.812999999999981</v>
      </c>
      <c r="V144" s="69">
        <f t="shared" si="84"/>
        <v>67.002999999999986</v>
      </c>
      <c r="W144" s="69">
        <f t="shared" si="84"/>
        <v>70.192999999999984</v>
      </c>
      <c r="X144" s="69">
        <f t="shared" si="84"/>
        <v>73.382999999999981</v>
      </c>
      <c r="Y144" s="69">
        <f t="shared" si="84"/>
        <v>76.572999999999979</v>
      </c>
      <c r="Z144" s="69">
        <f t="shared" si="84"/>
        <v>79.762999999999977</v>
      </c>
      <c r="AA144" s="69">
        <f t="shared" si="84"/>
        <v>82.952999999999975</v>
      </c>
      <c r="AB144" s="69"/>
      <c r="AC144" s="69"/>
      <c r="AD144" s="69"/>
      <c r="AE144" s="69"/>
      <c r="AF144" s="69"/>
      <c r="AG144" s="69"/>
      <c r="AH144" s="9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</row>
    <row r="145" spans="1:70" s="15" customFormat="1" ht="15.95" customHeight="1" outlineLevel="2" x14ac:dyDescent="0.3">
      <c r="A145" s="227">
        <v>54</v>
      </c>
      <c r="B145" s="229" t="s">
        <v>445</v>
      </c>
      <c r="C145" s="46" t="s">
        <v>286</v>
      </c>
      <c r="D145" s="227" t="s">
        <v>10</v>
      </c>
      <c r="E145" s="44" t="s">
        <v>11</v>
      </c>
      <c r="F145" s="42" t="s">
        <v>11</v>
      </c>
      <c r="G145" s="45" t="s">
        <v>30</v>
      </c>
      <c r="H145" s="46">
        <v>1.4670000000000001</v>
      </c>
      <c r="I145" s="62">
        <v>1.2</v>
      </c>
      <c r="J145" s="69">
        <v>47</v>
      </c>
      <c r="K145" s="238">
        <f t="shared" si="76"/>
        <v>82.738799999999998</v>
      </c>
      <c r="L145" s="69">
        <f>(K145+8.27)</f>
        <v>91.008799999999994</v>
      </c>
      <c r="M145" s="69">
        <f t="shared" ref="M145:AA145" si="85">(L145+8.27)</f>
        <v>99.27879999999999</v>
      </c>
      <c r="N145" s="69">
        <f t="shared" si="85"/>
        <v>107.54879999999999</v>
      </c>
      <c r="O145" s="69">
        <f t="shared" si="85"/>
        <v>115.81879999999998</v>
      </c>
      <c r="P145" s="69">
        <f t="shared" si="85"/>
        <v>124.08879999999998</v>
      </c>
      <c r="Q145" s="69">
        <f t="shared" si="85"/>
        <v>132.35879999999997</v>
      </c>
      <c r="R145" s="69">
        <f t="shared" si="85"/>
        <v>140.62879999999998</v>
      </c>
      <c r="S145" s="69">
        <f t="shared" si="85"/>
        <v>148.89879999999999</v>
      </c>
      <c r="T145" s="69">
        <f t="shared" si="85"/>
        <v>157.1688</v>
      </c>
      <c r="U145" s="69">
        <f t="shared" si="85"/>
        <v>165.43880000000001</v>
      </c>
      <c r="V145" s="69">
        <f t="shared" si="85"/>
        <v>173.70880000000002</v>
      </c>
      <c r="W145" s="69">
        <f t="shared" si="85"/>
        <v>181.97880000000004</v>
      </c>
      <c r="X145" s="69">
        <f t="shared" si="85"/>
        <v>190.24880000000005</v>
      </c>
      <c r="Y145" s="69">
        <f t="shared" si="85"/>
        <v>198.51880000000006</v>
      </c>
      <c r="Z145" s="69">
        <f t="shared" si="85"/>
        <v>206.78880000000007</v>
      </c>
      <c r="AA145" s="69">
        <f t="shared" si="85"/>
        <v>215.05880000000008</v>
      </c>
      <c r="AB145" s="69"/>
      <c r="AC145" s="69"/>
      <c r="AD145" s="69"/>
      <c r="AE145" s="69"/>
      <c r="AF145" s="69"/>
      <c r="AG145" s="69"/>
      <c r="AH145" s="9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</row>
    <row r="146" spans="1:70" s="15" customFormat="1" ht="15.95" customHeight="1" outlineLevel="2" x14ac:dyDescent="0.3">
      <c r="A146" s="227">
        <v>55</v>
      </c>
      <c r="B146" s="229" t="s">
        <v>445</v>
      </c>
      <c r="C146" s="46" t="s">
        <v>287</v>
      </c>
      <c r="D146" s="227" t="s">
        <v>10</v>
      </c>
      <c r="E146" s="44" t="s">
        <v>11</v>
      </c>
      <c r="F146" s="42" t="s">
        <v>11</v>
      </c>
      <c r="G146" s="45" t="s">
        <v>30</v>
      </c>
      <c r="H146" s="46">
        <v>0.59099999999999997</v>
      </c>
      <c r="I146" s="62">
        <v>1</v>
      </c>
      <c r="J146" s="69">
        <v>47</v>
      </c>
      <c r="K146" s="238">
        <f t="shared" si="76"/>
        <v>27.776999999999997</v>
      </c>
      <c r="L146" s="69">
        <f>(K146+2.78)</f>
        <v>30.556999999999999</v>
      </c>
      <c r="M146" s="69">
        <f t="shared" ref="M146:AA146" si="86">(L146+2.78)</f>
        <v>33.336999999999996</v>
      </c>
      <c r="N146" s="69">
        <f t="shared" si="86"/>
        <v>36.116999999999997</v>
      </c>
      <c r="O146" s="69">
        <f t="shared" si="86"/>
        <v>38.896999999999998</v>
      </c>
      <c r="P146" s="69">
        <f t="shared" si="86"/>
        <v>41.677</v>
      </c>
      <c r="Q146" s="69">
        <f t="shared" si="86"/>
        <v>44.457000000000001</v>
      </c>
      <c r="R146" s="69">
        <f t="shared" si="86"/>
        <v>47.237000000000002</v>
      </c>
      <c r="S146" s="69">
        <f t="shared" si="86"/>
        <v>50.017000000000003</v>
      </c>
      <c r="T146" s="69">
        <f t="shared" si="86"/>
        <v>52.797000000000004</v>
      </c>
      <c r="U146" s="69">
        <f t="shared" si="86"/>
        <v>55.577000000000005</v>
      </c>
      <c r="V146" s="69">
        <f t="shared" si="86"/>
        <v>58.357000000000006</v>
      </c>
      <c r="W146" s="69">
        <f t="shared" si="86"/>
        <v>61.137000000000008</v>
      </c>
      <c r="X146" s="69">
        <f t="shared" si="86"/>
        <v>63.917000000000009</v>
      </c>
      <c r="Y146" s="69">
        <f t="shared" si="86"/>
        <v>66.697000000000003</v>
      </c>
      <c r="Z146" s="69">
        <f t="shared" si="86"/>
        <v>69.477000000000004</v>
      </c>
      <c r="AA146" s="69">
        <f t="shared" si="86"/>
        <v>72.257000000000005</v>
      </c>
      <c r="AB146" s="69"/>
      <c r="AC146" s="69"/>
      <c r="AD146" s="69"/>
      <c r="AE146" s="69"/>
      <c r="AF146" s="69"/>
      <c r="AG146" s="69"/>
      <c r="AH146" s="9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</row>
    <row r="147" spans="1:70" s="15" customFormat="1" ht="15.95" customHeight="1" outlineLevel="2" x14ac:dyDescent="0.3">
      <c r="A147" s="227">
        <v>56</v>
      </c>
      <c r="B147" s="229" t="s">
        <v>445</v>
      </c>
      <c r="C147" s="46" t="s">
        <v>288</v>
      </c>
      <c r="D147" s="227" t="s">
        <v>10</v>
      </c>
      <c r="E147" s="44" t="s">
        <v>11</v>
      </c>
      <c r="F147" s="42" t="s">
        <v>11</v>
      </c>
      <c r="G147" s="45" t="s">
        <v>30</v>
      </c>
      <c r="H147" s="46">
        <v>1.0149999999999999</v>
      </c>
      <c r="I147" s="62">
        <v>1.2</v>
      </c>
      <c r="J147" s="69">
        <v>47</v>
      </c>
      <c r="K147" s="238">
        <f t="shared" si="76"/>
        <v>57.245999999999988</v>
      </c>
      <c r="L147" s="69">
        <f>(K147+5.73)</f>
        <v>62.975999999999985</v>
      </c>
      <c r="M147" s="69">
        <f t="shared" ref="M147:AA147" si="87">(L147+5.73)</f>
        <v>68.705999999999989</v>
      </c>
      <c r="N147" s="69">
        <f t="shared" si="87"/>
        <v>74.435999999999993</v>
      </c>
      <c r="O147" s="69">
        <f t="shared" si="87"/>
        <v>80.165999999999997</v>
      </c>
      <c r="P147" s="69">
        <f t="shared" si="87"/>
        <v>85.896000000000001</v>
      </c>
      <c r="Q147" s="69">
        <f t="shared" si="87"/>
        <v>91.626000000000005</v>
      </c>
      <c r="R147" s="69">
        <f t="shared" si="87"/>
        <v>97.356000000000009</v>
      </c>
      <c r="S147" s="69">
        <f t="shared" si="87"/>
        <v>103.08600000000001</v>
      </c>
      <c r="T147" s="69">
        <f t="shared" si="87"/>
        <v>108.81600000000002</v>
      </c>
      <c r="U147" s="69">
        <f t="shared" si="87"/>
        <v>114.54600000000002</v>
      </c>
      <c r="V147" s="69">
        <f t="shared" si="87"/>
        <v>120.27600000000002</v>
      </c>
      <c r="W147" s="69">
        <f t="shared" si="87"/>
        <v>126.00600000000003</v>
      </c>
      <c r="X147" s="69">
        <f t="shared" si="87"/>
        <v>131.73600000000002</v>
      </c>
      <c r="Y147" s="69">
        <f t="shared" si="87"/>
        <v>137.46600000000001</v>
      </c>
      <c r="Z147" s="69">
        <f t="shared" si="87"/>
        <v>143.196</v>
      </c>
      <c r="AA147" s="69">
        <f t="shared" si="87"/>
        <v>148.92599999999999</v>
      </c>
      <c r="AB147" s="69"/>
      <c r="AC147" s="69"/>
      <c r="AD147" s="69"/>
      <c r="AE147" s="69"/>
      <c r="AF147" s="69"/>
      <c r="AG147" s="69"/>
      <c r="AH147" s="9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</row>
    <row r="148" spans="1:70" s="15" customFormat="1" ht="15.95" customHeight="1" outlineLevel="2" x14ac:dyDescent="0.3">
      <c r="A148" s="227">
        <v>57</v>
      </c>
      <c r="B148" s="229" t="s">
        <v>445</v>
      </c>
      <c r="C148" s="46" t="s">
        <v>289</v>
      </c>
      <c r="D148" s="227" t="s">
        <v>10</v>
      </c>
      <c r="E148" s="44" t="s">
        <v>11</v>
      </c>
      <c r="F148" s="42" t="s">
        <v>11</v>
      </c>
      <c r="G148" s="45" t="s">
        <v>30</v>
      </c>
      <c r="H148" s="46">
        <v>0.505</v>
      </c>
      <c r="I148" s="62">
        <v>1</v>
      </c>
      <c r="J148" s="69">
        <v>47</v>
      </c>
      <c r="K148" s="238">
        <f t="shared" si="76"/>
        <v>23.734999999999999</v>
      </c>
      <c r="L148" s="69">
        <f>(K148+2.37)</f>
        <v>26.105</v>
      </c>
      <c r="M148" s="69">
        <f t="shared" ref="M148:AA148" si="88">(L148+2.37)</f>
        <v>28.475000000000001</v>
      </c>
      <c r="N148" s="69">
        <f t="shared" si="88"/>
        <v>30.845000000000002</v>
      </c>
      <c r="O148" s="69">
        <f t="shared" si="88"/>
        <v>33.215000000000003</v>
      </c>
      <c r="P148" s="69">
        <f t="shared" si="88"/>
        <v>35.585000000000001</v>
      </c>
      <c r="Q148" s="69">
        <f t="shared" si="88"/>
        <v>37.954999999999998</v>
      </c>
      <c r="R148" s="69">
        <f t="shared" si="88"/>
        <v>40.324999999999996</v>
      </c>
      <c r="S148" s="69">
        <f t="shared" si="88"/>
        <v>42.694999999999993</v>
      </c>
      <c r="T148" s="69">
        <f t="shared" si="88"/>
        <v>45.064999999999991</v>
      </c>
      <c r="U148" s="69">
        <f t="shared" si="88"/>
        <v>47.434999999999988</v>
      </c>
      <c r="V148" s="69">
        <f t="shared" si="88"/>
        <v>49.804999999999986</v>
      </c>
      <c r="W148" s="69">
        <f t="shared" si="88"/>
        <v>52.174999999999983</v>
      </c>
      <c r="X148" s="69">
        <f t="shared" si="88"/>
        <v>54.54499999999998</v>
      </c>
      <c r="Y148" s="69">
        <f t="shared" si="88"/>
        <v>56.914999999999978</v>
      </c>
      <c r="Z148" s="69">
        <f t="shared" si="88"/>
        <v>59.284999999999975</v>
      </c>
      <c r="AA148" s="69">
        <f t="shared" si="88"/>
        <v>61.654999999999973</v>
      </c>
      <c r="AB148" s="69"/>
      <c r="AC148" s="69"/>
      <c r="AD148" s="69"/>
      <c r="AE148" s="69"/>
      <c r="AF148" s="69"/>
      <c r="AG148" s="69"/>
      <c r="AH148" s="9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</row>
    <row r="149" spans="1:70" s="15" customFormat="1" ht="15.95" customHeight="1" outlineLevel="2" x14ac:dyDescent="0.3">
      <c r="A149" s="227">
        <v>58</v>
      </c>
      <c r="B149" s="229" t="s">
        <v>445</v>
      </c>
      <c r="C149" s="46" t="s">
        <v>290</v>
      </c>
      <c r="D149" s="227" t="s">
        <v>10</v>
      </c>
      <c r="E149" s="44" t="s">
        <v>11</v>
      </c>
      <c r="F149" s="42" t="s">
        <v>11</v>
      </c>
      <c r="G149" s="45" t="s">
        <v>30</v>
      </c>
      <c r="H149" s="46">
        <v>0.60099999999999998</v>
      </c>
      <c r="I149" s="62">
        <v>1</v>
      </c>
      <c r="J149" s="69">
        <v>47</v>
      </c>
      <c r="K149" s="238">
        <f t="shared" si="76"/>
        <v>28.247</v>
      </c>
      <c r="L149" s="69">
        <f>(K149+2.83)</f>
        <v>31.076999999999998</v>
      </c>
      <c r="M149" s="69">
        <f t="shared" ref="M149:AA149" si="89">(L149+2.83)</f>
        <v>33.906999999999996</v>
      </c>
      <c r="N149" s="69">
        <f t="shared" si="89"/>
        <v>36.736999999999995</v>
      </c>
      <c r="O149" s="69">
        <f t="shared" si="89"/>
        <v>39.566999999999993</v>
      </c>
      <c r="P149" s="69">
        <f t="shared" si="89"/>
        <v>42.396999999999991</v>
      </c>
      <c r="Q149" s="69">
        <f t="shared" si="89"/>
        <v>45.22699999999999</v>
      </c>
      <c r="R149" s="69">
        <f t="shared" si="89"/>
        <v>48.056999999999988</v>
      </c>
      <c r="S149" s="69">
        <f t="shared" si="89"/>
        <v>50.886999999999986</v>
      </c>
      <c r="T149" s="69">
        <f t="shared" si="89"/>
        <v>53.716999999999985</v>
      </c>
      <c r="U149" s="69">
        <f t="shared" si="89"/>
        <v>56.546999999999983</v>
      </c>
      <c r="V149" s="69">
        <f t="shared" si="89"/>
        <v>59.376999999999981</v>
      </c>
      <c r="W149" s="69">
        <f t="shared" si="89"/>
        <v>62.206999999999979</v>
      </c>
      <c r="X149" s="69">
        <f t="shared" si="89"/>
        <v>65.036999999999978</v>
      </c>
      <c r="Y149" s="69">
        <f t="shared" si="89"/>
        <v>67.866999999999976</v>
      </c>
      <c r="Z149" s="69">
        <f t="shared" si="89"/>
        <v>70.696999999999974</v>
      </c>
      <c r="AA149" s="69">
        <f t="shared" si="89"/>
        <v>73.526999999999973</v>
      </c>
      <c r="AB149" s="69"/>
      <c r="AC149" s="69"/>
      <c r="AD149" s="69"/>
      <c r="AE149" s="69"/>
      <c r="AF149" s="69"/>
      <c r="AG149" s="69"/>
      <c r="AH149" s="9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</row>
    <row r="150" spans="1:70" s="15" customFormat="1" ht="15.95" customHeight="1" outlineLevel="2" x14ac:dyDescent="0.3">
      <c r="A150" s="227">
        <v>59</v>
      </c>
      <c r="B150" s="229" t="s">
        <v>445</v>
      </c>
      <c r="C150" s="46" t="s">
        <v>291</v>
      </c>
      <c r="D150" s="227" t="s">
        <v>10</v>
      </c>
      <c r="E150" s="44" t="s">
        <v>11</v>
      </c>
      <c r="F150" s="42" t="s">
        <v>11</v>
      </c>
      <c r="G150" s="45" t="s">
        <v>30</v>
      </c>
      <c r="H150" s="121">
        <v>0.6</v>
      </c>
      <c r="I150" s="62">
        <v>1</v>
      </c>
      <c r="J150" s="69">
        <v>47</v>
      </c>
      <c r="K150" s="238">
        <f t="shared" si="76"/>
        <v>28.2</v>
      </c>
      <c r="L150" s="69">
        <f>(K150+2.82)</f>
        <v>31.02</v>
      </c>
      <c r="M150" s="69">
        <f t="shared" ref="M150:AA150" si="90">(L150+2.82)</f>
        <v>33.839999999999996</v>
      </c>
      <c r="N150" s="69">
        <f t="shared" si="90"/>
        <v>36.659999999999997</v>
      </c>
      <c r="O150" s="69">
        <f t="shared" si="90"/>
        <v>39.479999999999997</v>
      </c>
      <c r="P150" s="69">
        <f t="shared" si="90"/>
        <v>42.3</v>
      </c>
      <c r="Q150" s="69">
        <f t="shared" si="90"/>
        <v>45.12</v>
      </c>
      <c r="R150" s="69">
        <f t="shared" si="90"/>
        <v>47.94</v>
      </c>
      <c r="S150" s="69">
        <f t="shared" si="90"/>
        <v>50.76</v>
      </c>
      <c r="T150" s="69">
        <f t="shared" si="90"/>
        <v>53.58</v>
      </c>
      <c r="U150" s="69">
        <f t="shared" si="90"/>
        <v>56.4</v>
      </c>
      <c r="V150" s="69">
        <f t="shared" si="90"/>
        <v>59.22</v>
      </c>
      <c r="W150" s="69">
        <f t="shared" si="90"/>
        <v>62.04</v>
      </c>
      <c r="X150" s="69">
        <f t="shared" si="90"/>
        <v>64.86</v>
      </c>
      <c r="Y150" s="69">
        <f t="shared" si="90"/>
        <v>67.679999999999993</v>
      </c>
      <c r="Z150" s="69">
        <f t="shared" si="90"/>
        <v>70.499999999999986</v>
      </c>
      <c r="AA150" s="69">
        <f t="shared" si="90"/>
        <v>73.319999999999979</v>
      </c>
      <c r="AB150" s="69"/>
      <c r="AC150" s="69"/>
      <c r="AD150" s="69"/>
      <c r="AE150" s="69"/>
      <c r="AF150" s="69"/>
      <c r="AG150" s="69"/>
      <c r="AH150" s="9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</row>
    <row r="151" spans="1:70" s="15" customFormat="1" ht="15.95" customHeight="1" outlineLevel="2" x14ac:dyDescent="0.3">
      <c r="A151" s="227">
        <v>60</v>
      </c>
      <c r="B151" s="229" t="s">
        <v>445</v>
      </c>
      <c r="C151" s="46" t="s">
        <v>292</v>
      </c>
      <c r="D151" s="227" t="s">
        <v>10</v>
      </c>
      <c r="E151" s="44" t="s">
        <v>11</v>
      </c>
      <c r="F151" s="42" t="s">
        <v>11</v>
      </c>
      <c r="G151" s="43" t="s">
        <v>30</v>
      </c>
      <c r="H151" s="46">
        <v>1.034</v>
      </c>
      <c r="I151" s="62">
        <v>1.2</v>
      </c>
      <c r="J151" s="69">
        <v>47</v>
      </c>
      <c r="K151" s="238">
        <f t="shared" si="76"/>
        <v>58.317599999999999</v>
      </c>
      <c r="L151" s="69">
        <f>(K151+5.83)</f>
        <v>64.147599999999997</v>
      </c>
      <c r="M151" s="69">
        <f t="shared" ref="M151:AA151" si="91">(L151+5.83)</f>
        <v>69.977599999999995</v>
      </c>
      <c r="N151" s="69">
        <f t="shared" si="91"/>
        <v>75.807599999999994</v>
      </c>
      <c r="O151" s="69">
        <f t="shared" si="91"/>
        <v>81.637599999999992</v>
      </c>
      <c r="P151" s="69">
        <f t="shared" si="91"/>
        <v>87.46759999999999</v>
      </c>
      <c r="Q151" s="69">
        <f t="shared" si="91"/>
        <v>93.297599999999989</v>
      </c>
      <c r="R151" s="69">
        <f t="shared" si="91"/>
        <v>99.127599999999987</v>
      </c>
      <c r="S151" s="69">
        <f t="shared" si="91"/>
        <v>104.95759999999999</v>
      </c>
      <c r="T151" s="69">
        <f t="shared" si="91"/>
        <v>110.78759999999998</v>
      </c>
      <c r="U151" s="69">
        <f t="shared" si="91"/>
        <v>116.61759999999998</v>
      </c>
      <c r="V151" s="69">
        <f t="shared" si="91"/>
        <v>122.44759999999998</v>
      </c>
      <c r="W151" s="69">
        <f t="shared" si="91"/>
        <v>128.27759999999998</v>
      </c>
      <c r="X151" s="69">
        <f t="shared" si="91"/>
        <v>134.10759999999999</v>
      </c>
      <c r="Y151" s="69">
        <f t="shared" si="91"/>
        <v>139.9376</v>
      </c>
      <c r="Z151" s="69">
        <f t="shared" si="91"/>
        <v>145.76760000000002</v>
      </c>
      <c r="AA151" s="69">
        <f t="shared" si="91"/>
        <v>151.59760000000003</v>
      </c>
      <c r="AB151" s="69"/>
      <c r="AC151" s="69"/>
      <c r="AD151" s="69"/>
      <c r="AE151" s="69"/>
      <c r="AF151" s="69"/>
      <c r="AG151" s="69"/>
      <c r="AH151" s="9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</row>
    <row r="152" spans="1:70" s="15" customFormat="1" ht="15.95" customHeight="1" outlineLevel="2" x14ac:dyDescent="0.3">
      <c r="A152" s="227">
        <v>61</v>
      </c>
      <c r="B152" s="229" t="s">
        <v>445</v>
      </c>
      <c r="C152" s="46" t="s">
        <v>293</v>
      </c>
      <c r="D152" s="227" t="s">
        <v>10</v>
      </c>
      <c r="E152" s="44" t="s">
        <v>11</v>
      </c>
      <c r="F152" s="42" t="s">
        <v>11</v>
      </c>
      <c r="G152" s="43" t="s">
        <v>30</v>
      </c>
      <c r="H152" s="46">
        <v>0.69599999999999995</v>
      </c>
      <c r="I152" s="62">
        <v>1</v>
      </c>
      <c r="J152" s="69">
        <v>47</v>
      </c>
      <c r="K152" s="238">
        <f t="shared" si="76"/>
        <v>32.711999999999996</v>
      </c>
      <c r="L152" s="69">
        <f>(K152+3.27)</f>
        <v>35.981999999999999</v>
      </c>
      <c r="M152" s="69">
        <f t="shared" ref="M152:AA152" si="92">(L152+3.27)</f>
        <v>39.252000000000002</v>
      </c>
      <c r="N152" s="69">
        <f t="shared" si="92"/>
        <v>42.522000000000006</v>
      </c>
      <c r="O152" s="69">
        <f t="shared" si="92"/>
        <v>45.792000000000009</v>
      </c>
      <c r="P152" s="69">
        <f t="shared" si="92"/>
        <v>49.062000000000012</v>
      </c>
      <c r="Q152" s="69">
        <f t="shared" si="92"/>
        <v>52.332000000000015</v>
      </c>
      <c r="R152" s="69">
        <f t="shared" si="92"/>
        <v>55.602000000000018</v>
      </c>
      <c r="S152" s="69">
        <f t="shared" si="92"/>
        <v>58.872000000000021</v>
      </c>
      <c r="T152" s="69">
        <f t="shared" si="92"/>
        <v>62.142000000000024</v>
      </c>
      <c r="U152" s="69">
        <f t="shared" si="92"/>
        <v>65.41200000000002</v>
      </c>
      <c r="V152" s="69">
        <f t="shared" si="92"/>
        <v>68.682000000000016</v>
      </c>
      <c r="W152" s="69">
        <f t="shared" si="92"/>
        <v>71.952000000000012</v>
      </c>
      <c r="X152" s="69">
        <f t="shared" si="92"/>
        <v>75.222000000000008</v>
      </c>
      <c r="Y152" s="69">
        <f t="shared" si="92"/>
        <v>78.492000000000004</v>
      </c>
      <c r="Z152" s="69">
        <f t="shared" si="92"/>
        <v>81.762</v>
      </c>
      <c r="AA152" s="69">
        <f t="shared" si="92"/>
        <v>85.031999999999996</v>
      </c>
      <c r="AB152" s="69"/>
      <c r="AC152" s="69"/>
      <c r="AD152" s="69"/>
      <c r="AE152" s="69"/>
      <c r="AF152" s="69"/>
      <c r="AG152" s="69"/>
      <c r="AH152" s="9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</row>
    <row r="153" spans="1:70" s="15" customFormat="1" ht="15.95" customHeight="1" outlineLevel="2" x14ac:dyDescent="0.3">
      <c r="A153" s="227">
        <v>62</v>
      </c>
      <c r="B153" s="229" t="s">
        <v>445</v>
      </c>
      <c r="C153" s="46" t="s">
        <v>294</v>
      </c>
      <c r="D153" s="227" t="s">
        <v>10</v>
      </c>
      <c r="E153" s="44" t="s">
        <v>11</v>
      </c>
      <c r="F153" s="42" t="s">
        <v>11</v>
      </c>
      <c r="G153" s="43" t="s">
        <v>30</v>
      </c>
      <c r="H153" s="46">
        <v>0.84199999999999997</v>
      </c>
      <c r="I153" s="62">
        <v>1</v>
      </c>
      <c r="J153" s="69">
        <v>47</v>
      </c>
      <c r="K153" s="238">
        <f t="shared" si="76"/>
        <v>39.573999999999998</v>
      </c>
      <c r="L153" s="69">
        <f>(K153+3.96)</f>
        <v>43.533999999999999</v>
      </c>
      <c r="M153" s="69">
        <f t="shared" ref="M153:AA153" si="93">(L153+3.96)</f>
        <v>47.494</v>
      </c>
      <c r="N153" s="69">
        <f t="shared" si="93"/>
        <v>51.454000000000001</v>
      </c>
      <c r="O153" s="69">
        <f t="shared" si="93"/>
        <v>55.414000000000001</v>
      </c>
      <c r="P153" s="69">
        <f t="shared" si="93"/>
        <v>59.374000000000002</v>
      </c>
      <c r="Q153" s="69">
        <f t="shared" si="93"/>
        <v>63.334000000000003</v>
      </c>
      <c r="R153" s="69">
        <f t="shared" si="93"/>
        <v>67.293999999999997</v>
      </c>
      <c r="S153" s="69">
        <f t="shared" si="93"/>
        <v>71.253999999999991</v>
      </c>
      <c r="T153" s="69">
        <f t="shared" si="93"/>
        <v>75.213999999999984</v>
      </c>
      <c r="U153" s="69">
        <f t="shared" si="93"/>
        <v>79.173999999999978</v>
      </c>
      <c r="V153" s="69">
        <f t="shared" si="93"/>
        <v>83.133999999999972</v>
      </c>
      <c r="W153" s="69">
        <f t="shared" si="93"/>
        <v>87.093999999999966</v>
      </c>
      <c r="X153" s="69">
        <f t="shared" si="93"/>
        <v>91.053999999999959</v>
      </c>
      <c r="Y153" s="69">
        <f t="shared" si="93"/>
        <v>95.013999999999953</v>
      </c>
      <c r="Z153" s="69">
        <f t="shared" si="93"/>
        <v>98.973999999999947</v>
      </c>
      <c r="AA153" s="69">
        <f t="shared" si="93"/>
        <v>102.93399999999994</v>
      </c>
      <c r="AB153" s="69"/>
      <c r="AC153" s="69"/>
      <c r="AD153" s="69"/>
      <c r="AE153" s="69"/>
      <c r="AF153" s="69"/>
      <c r="AG153" s="69"/>
      <c r="AH153" s="9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</row>
    <row r="154" spans="1:70" s="15" customFormat="1" ht="15.95" customHeight="1" outlineLevel="2" x14ac:dyDescent="0.3">
      <c r="A154" s="227">
        <v>63</v>
      </c>
      <c r="B154" s="229" t="s">
        <v>445</v>
      </c>
      <c r="C154" s="46" t="s">
        <v>295</v>
      </c>
      <c r="D154" s="227" t="s">
        <v>10</v>
      </c>
      <c r="E154" s="44" t="s">
        <v>11</v>
      </c>
      <c r="F154" s="42" t="s">
        <v>11</v>
      </c>
      <c r="G154" s="43" t="s">
        <v>30</v>
      </c>
      <c r="H154" s="46">
        <v>0.505</v>
      </c>
      <c r="I154" s="62">
        <v>1</v>
      </c>
      <c r="J154" s="69">
        <v>47</v>
      </c>
      <c r="K154" s="238">
        <f t="shared" si="76"/>
        <v>23.734999999999999</v>
      </c>
      <c r="L154" s="69">
        <f>(K154+2.37)</f>
        <v>26.105</v>
      </c>
      <c r="M154" s="69">
        <f t="shared" ref="M154:AA154" si="94">(L154+2.37)</f>
        <v>28.475000000000001</v>
      </c>
      <c r="N154" s="69">
        <f t="shared" si="94"/>
        <v>30.845000000000002</v>
      </c>
      <c r="O154" s="69">
        <f t="shared" si="94"/>
        <v>33.215000000000003</v>
      </c>
      <c r="P154" s="69">
        <f t="shared" si="94"/>
        <v>35.585000000000001</v>
      </c>
      <c r="Q154" s="69">
        <f t="shared" si="94"/>
        <v>37.954999999999998</v>
      </c>
      <c r="R154" s="69">
        <f t="shared" si="94"/>
        <v>40.324999999999996</v>
      </c>
      <c r="S154" s="69">
        <f t="shared" si="94"/>
        <v>42.694999999999993</v>
      </c>
      <c r="T154" s="69">
        <f t="shared" si="94"/>
        <v>45.064999999999991</v>
      </c>
      <c r="U154" s="69">
        <f t="shared" si="94"/>
        <v>47.434999999999988</v>
      </c>
      <c r="V154" s="69">
        <f t="shared" si="94"/>
        <v>49.804999999999986</v>
      </c>
      <c r="W154" s="69">
        <f t="shared" si="94"/>
        <v>52.174999999999983</v>
      </c>
      <c r="X154" s="69">
        <f t="shared" si="94"/>
        <v>54.54499999999998</v>
      </c>
      <c r="Y154" s="69">
        <f t="shared" si="94"/>
        <v>56.914999999999978</v>
      </c>
      <c r="Z154" s="69">
        <f t="shared" si="94"/>
        <v>59.284999999999975</v>
      </c>
      <c r="AA154" s="69">
        <f t="shared" si="94"/>
        <v>61.654999999999973</v>
      </c>
      <c r="AB154" s="69"/>
      <c r="AC154" s="69"/>
      <c r="AD154" s="69"/>
      <c r="AE154" s="69"/>
      <c r="AF154" s="69"/>
      <c r="AG154" s="69"/>
      <c r="AH154" s="9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</row>
    <row r="155" spans="1:70" s="15" customFormat="1" ht="15.95" customHeight="1" outlineLevel="1" x14ac:dyDescent="0.3">
      <c r="A155" s="227"/>
      <c r="B155" s="206" t="s">
        <v>802</v>
      </c>
      <c r="C155" s="46"/>
      <c r="D155" s="227"/>
      <c r="E155" s="44"/>
      <c r="F155" s="62"/>
      <c r="G155" s="45"/>
      <c r="H155" s="128">
        <f>SUBTOTAL(9,H92:H154)</f>
        <v>68.702999999999989</v>
      </c>
      <c r="I155" s="62"/>
      <c r="J155" s="68"/>
      <c r="K155" s="238"/>
      <c r="L155" s="68"/>
      <c r="M155" s="68"/>
      <c r="N155" s="1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</row>
    <row r="156" spans="1:70" s="15" customFormat="1" ht="15.95" customHeight="1" outlineLevel="1" x14ac:dyDescent="0.3">
      <c r="A156" s="227"/>
      <c r="B156" s="51"/>
      <c r="C156" s="46"/>
      <c r="D156" s="227"/>
      <c r="E156" s="44"/>
      <c r="F156" s="62"/>
      <c r="G156" s="45"/>
      <c r="H156" s="128"/>
      <c r="I156" s="62"/>
      <c r="J156" s="68"/>
      <c r="K156" s="238"/>
      <c r="L156" s="68"/>
      <c r="M156" s="68"/>
      <c r="N156" s="1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</row>
    <row r="157" spans="1:70" s="15" customFormat="1" ht="15.95" customHeight="1" outlineLevel="1" x14ac:dyDescent="0.3">
      <c r="A157" s="227"/>
      <c r="B157" s="51"/>
      <c r="C157" s="46"/>
      <c r="D157" s="227"/>
      <c r="E157" s="44"/>
      <c r="F157" s="62"/>
      <c r="G157" s="45"/>
      <c r="H157" s="46"/>
      <c r="I157" s="62"/>
      <c r="J157" s="68"/>
      <c r="K157" s="238"/>
      <c r="L157" s="68"/>
      <c r="M157" s="68"/>
      <c r="N157" s="1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</row>
    <row r="158" spans="1:70" s="4" customFormat="1" ht="15.95" customHeight="1" outlineLevel="1" x14ac:dyDescent="0.3">
      <c r="A158" s="227"/>
      <c r="B158" s="51"/>
      <c r="C158" s="111"/>
      <c r="D158" s="227"/>
      <c r="E158" s="33"/>
      <c r="F158" s="230"/>
      <c r="G158" s="229"/>
      <c r="H158" s="122"/>
      <c r="I158" s="55"/>
      <c r="J158" s="68"/>
      <c r="K158" s="238"/>
      <c r="L158" s="68"/>
      <c r="M158" s="68"/>
      <c r="N158" s="1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</row>
    <row r="159" spans="1:70" ht="15.95" customHeight="1" outlineLevel="1" x14ac:dyDescent="0.3">
      <c r="A159" s="227"/>
      <c r="B159" s="229"/>
      <c r="C159" s="231"/>
      <c r="D159" s="227"/>
      <c r="E159" s="232"/>
      <c r="F159" s="229"/>
      <c r="G159" s="229"/>
      <c r="H159" s="120"/>
      <c r="I159" s="54"/>
      <c r="J159" s="68"/>
      <c r="K159" s="238"/>
    </row>
    <row r="160" spans="1:70" ht="15.95" customHeight="1" outlineLevel="2" x14ac:dyDescent="0.3">
      <c r="A160" s="227">
        <v>1</v>
      </c>
      <c r="B160" s="229" t="s">
        <v>444</v>
      </c>
      <c r="C160" s="109" t="s">
        <v>156</v>
      </c>
      <c r="D160" s="227" t="s">
        <v>26</v>
      </c>
      <c r="E160" s="232" t="s">
        <v>20</v>
      </c>
      <c r="F160" s="229" t="s">
        <v>17</v>
      </c>
      <c r="G160" s="229" t="s">
        <v>27</v>
      </c>
      <c r="H160" s="120">
        <v>6.9</v>
      </c>
      <c r="I160" s="54">
        <v>1.2</v>
      </c>
      <c r="J160" s="69">
        <v>13</v>
      </c>
      <c r="K160" s="238">
        <f t="shared" si="76"/>
        <v>107.63999999999999</v>
      </c>
      <c r="L160" s="69">
        <f>(K160+10.76)</f>
        <v>118.39999999999999</v>
      </c>
      <c r="M160" s="69">
        <f t="shared" ref="M160:U160" si="95">(L160+10.76)</f>
        <v>129.16</v>
      </c>
      <c r="N160" s="69">
        <f t="shared" si="95"/>
        <v>139.91999999999999</v>
      </c>
      <c r="O160" s="69">
        <f t="shared" si="95"/>
        <v>150.67999999999998</v>
      </c>
      <c r="P160" s="69">
        <f t="shared" si="95"/>
        <v>161.43999999999997</v>
      </c>
      <c r="Q160" s="69">
        <f t="shared" si="95"/>
        <v>172.19999999999996</v>
      </c>
      <c r="R160" s="69">
        <f t="shared" si="95"/>
        <v>182.95999999999995</v>
      </c>
      <c r="S160" s="69">
        <f t="shared" si="95"/>
        <v>193.71999999999994</v>
      </c>
      <c r="T160" s="69">
        <f t="shared" si="95"/>
        <v>204.47999999999993</v>
      </c>
      <c r="U160" s="69">
        <f t="shared" si="95"/>
        <v>215.23999999999992</v>
      </c>
      <c r="V160" s="69">
        <f>(U160+10.76)</f>
        <v>225.99999999999991</v>
      </c>
      <c r="W160" s="69">
        <f t="shared" ref="W160:BL160" si="96">(V160+10.76)</f>
        <v>236.75999999999991</v>
      </c>
      <c r="X160" s="69">
        <f t="shared" si="96"/>
        <v>247.5199999999999</v>
      </c>
      <c r="Y160" s="69">
        <f t="shared" si="96"/>
        <v>258.27999999999992</v>
      </c>
      <c r="Z160" s="69">
        <f t="shared" si="96"/>
        <v>269.03999999999991</v>
      </c>
      <c r="AA160" s="69">
        <f t="shared" si="96"/>
        <v>279.7999999999999</v>
      </c>
      <c r="AB160" s="69">
        <f t="shared" si="96"/>
        <v>290.55999999999989</v>
      </c>
      <c r="AC160" s="69">
        <f t="shared" si="96"/>
        <v>301.31999999999988</v>
      </c>
      <c r="AD160" s="69">
        <f t="shared" si="96"/>
        <v>312.07999999999987</v>
      </c>
      <c r="AE160" s="69">
        <f t="shared" si="96"/>
        <v>322.83999999999986</v>
      </c>
      <c r="AF160" s="69">
        <f t="shared" si="96"/>
        <v>333.59999999999985</v>
      </c>
      <c r="AG160" s="69">
        <f t="shared" si="96"/>
        <v>344.35999999999984</v>
      </c>
      <c r="AH160" s="69">
        <f t="shared" si="96"/>
        <v>355.11999999999983</v>
      </c>
      <c r="AI160" s="69">
        <f t="shared" si="96"/>
        <v>365.87999999999982</v>
      </c>
      <c r="AJ160" s="69">
        <f t="shared" si="96"/>
        <v>376.63999999999982</v>
      </c>
      <c r="AK160" s="69">
        <f t="shared" si="96"/>
        <v>387.39999999999981</v>
      </c>
      <c r="AL160" s="69">
        <f t="shared" si="96"/>
        <v>398.1599999999998</v>
      </c>
      <c r="AM160" s="69">
        <f t="shared" si="96"/>
        <v>408.91999999999979</v>
      </c>
      <c r="AN160" s="69">
        <f t="shared" si="96"/>
        <v>419.67999999999978</v>
      </c>
      <c r="AO160" s="69">
        <f t="shared" si="96"/>
        <v>430.43999999999977</v>
      </c>
      <c r="AP160" s="69">
        <f t="shared" si="96"/>
        <v>441.19999999999976</v>
      </c>
      <c r="AQ160" s="69">
        <f t="shared" si="96"/>
        <v>451.95999999999975</v>
      </c>
      <c r="AR160" s="69">
        <f t="shared" si="96"/>
        <v>462.71999999999974</v>
      </c>
      <c r="AS160" s="69">
        <f t="shared" si="96"/>
        <v>473.47999999999973</v>
      </c>
      <c r="AT160" s="69">
        <f t="shared" si="96"/>
        <v>484.23999999999972</v>
      </c>
      <c r="AU160" s="69">
        <f t="shared" si="96"/>
        <v>494.99999999999972</v>
      </c>
      <c r="AV160" s="69">
        <f t="shared" si="96"/>
        <v>505.75999999999971</v>
      </c>
      <c r="AW160" s="69">
        <f t="shared" si="96"/>
        <v>516.51999999999975</v>
      </c>
      <c r="AX160" s="69">
        <f t="shared" si="96"/>
        <v>527.27999999999975</v>
      </c>
      <c r="AY160" s="69">
        <f t="shared" si="96"/>
        <v>538.03999999999974</v>
      </c>
      <c r="AZ160" s="69">
        <f t="shared" si="96"/>
        <v>548.79999999999973</v>
      </c>
      <c r="BA160" s="69">
        <f t="shared" si="96"/>
        <v>559.55999999999972</v>
      </c>
      <c r="BB160" s="69">
        <f t="shared" si="96"/>
        <v>570.31999999999971</v>
      </c>
      <c r="BC160" s="69">
        <f t="shared" si="96"/>
        <v>581.0799999999997</v>
      </c>
      <c r="BD160" s="69">
        <f t="shared" si="96"/>
        <v>591.83999999999969</v>
      </c>
      <c r="BE160" s="69">
        <f t="shared" si="96"/>
        <v>602.59999999999968</v>
      </c>
      <c r="BF160" s="69">
        <f t="shared" si="96"/>
        <v>613.35999999999967</v>
      </c>
      <c r="BG160" s="69">
        <f t="shared" si="96"/>
        <v>624.11999999999966</v>
      </c>
      <c r="BH160" s="69">
        <f t="shared" si="96"/>
        <v>634.87999999999965</v>
      </c>
      <c r="BI160" s="69">
        <f t="shared" si="96"/>
        <v>645.63999999999965</v>
      </c>
      <c r="BJ160" s="69">
        <f t="shared" si="96"/>
        <v>656.39999999999964</v>
      </c>
      <c r="BK160" s="69">
        <f t="shared" si="96"/>
        <v>667.15999999999963</v>
      </c>
      <c r="BL160" s="69">
        <f t="shared" si="96"/>
        <v>677.91999999999962</v>
      </c>
    </row>
    <row r="161" spans="1:70" ht="15.95" customHeight="1" outlineLevel="2" x14ac:dyDescent="0.3">
      <c r="A161" s="227">
        <v>2</v>
      </c>
      <c r="B161" s="229" t="s">
        <v>444</v>
      </c>
      <c r="C161" s="46" t="s">
        <v>369</v>
      </c>
      <c r="D161" s="32" t="s">
        <v>28</v>
      </c>
      <c r="E161" s="44" t="s">
        <v>43</v>
      </c>
      <c r="F161" s="42" t="s">
        <v>43</v>
      </c>
      <c r="G161" s="43" t="s">
        <v>30</v>
      </c>
      <c r="H161" s="46">
        <v>1.7609999999999999</v>
      </c>
      <c r="I161" s="220">
        <v>0.7</v>
      </c>
      <c r="J161" s="69">
        <v>28</v>
      </c>
      <c r="K161" s="238">
        <f t="shared" si="76"/>
        <v>34.515599999999999</v>
      </c>
      <c r="L161" s="69">
        <f>(K161+3.45)</f>
        <v>37.965600000000002</v>
      </c>
      <c r="M161" s="69">
        <f t="shared" ref="M161:U161" si="97">(L161+3.45)</f>
        <v>41.415600000000005</v>
      </c>
      <c r="N161" s="69">
        <f t="shared" si="97"/>
        <v>44.865600000000008</v>
      </c>
      <c r="O161" s="69">
        <f t="shared" si="97"/>
        <v>48.315600000000011</v>
      </c>
      <c r="P161" s="69">
        <f t="shared" si="97"/>
        <v>51.765600000000013</v>
      </c>
      <c r="Q161" s="69">
        <f t="shared" si="97"/>
        <v>55.215600000000016</v>
      </c>
      <c r="R161" s="69">
        <f t="shared" si="97"/>
        <v>58.665600000000019</v>
      </c>
      <c r="S161" s="69">
        <f t="shared" si="97"/>
        <v>62.115600000000022</v>
      </c>
      <c r="T161" s="69">
        <f t="shared" si="97"/>
        <v>65.565600000000018</v>
      </c>
      <c r="U161" s="69">
        <f t="shared" si="97"/>
        <v>69.01560000000002</v>
      </c>
      <c r="V161" s="69">
        <f>(U161+3.45)</f>
        <v>72.465600000000023</v>
      </c>
      <c r="W161" s="69">
        <f t="shared" ref="W161:BL161" si="98">(V161+3.45)</f>
        <v>75.915600000000026</v>
      </c>
      <c r="X161" s="69">
        <f t="shared" si="98"/>
        <v>79.365600000000029</v>
      </c>
      <c r="Y161" s="69">
        <f t="shared" si="98"/>
        <v>82.815600000000032</v>
      </c>
      <c r="Z161" s="69">
        <f t="shared" si="98"/>
        <v>86.265600000000035</v>
      </c>
      <c r="AA161" s="69">
        <f t="shared" si="98"/>
        <v>89.715600000000038</v>
      </c>
      <c r="AB161" s="69">
        <f t="shared" si="98"/>
        <v>93.16560000000004</v>
      </c>
      <c r="AC161" s="69">
        <f t="shared" si="98"/>
        <v>96.615600000000043</v>
      </c>
      <c r="AD161" s="69">
        <f t="shared" si="98"/>
        <v>100.06560000000005</v>
      </c>
      <c r="AE161" s="69">
        <f t="shared" si="98"/>
        <v>103.51560000000005</v>
      </c>
      <c r="AF161" s="69">
        <f t="shared" si="98"/>
        <v>106.96560000000005</v>
      </c>
      <c r="AG161" s="69">
        <f t="shared" si="98"/>
        <v>110.41560000000005</v>
      </c>
      <c r="AH161" s="69">
        <f t="shared" si="98"/>
        <v>113.86560000000006</v>
      </c>
      <c r="AI161" s="69">
        <f t="shared" si="98"/>
        <v>117.31560000000006</v>
      </c>
      <c r="AJ161" s="69">
        <f t="shared" si="98"/>
        <v>120.76560000000006</v>
      </c>
      <c r="AK161" s="69">
        <f t="shared" si="98"/>
        <v>124.21560000000007</v>
      </c>
      <c r="AL161" s="69">
        <f t="shared" si="98"/>
        <v>127.66560000000007</v>
      </c>
      <c r="AM161" s="69">
        <f t="shared" si="98"/>
        <v>131.11560000000006</v>
      </c>
      <c r="AN161" s="69">
        <f t="shared" si="98"/>
        <v>134.56560000000005</v>
      </c>
      <c r="AO161" s="69">
        <f t="shared" si="98"/>
        <v>138.01560000000003</v>
      </c>
      <c r="AP161" s="69">
        <f t="shared" si="98"/>
        <v>141.46560000000002</v>
      </c>
      <c r="AQ161" s="69">
        <f t="shared" si="98"/>
        <v>144.91560000000001</v>
      </c>
      <c r="AR161" s="69">
        <f t="shared" si="98"/>
        <v>148.3656</v>
      </c>
      <c r="AS161" s="69">
        <f t="shared" si="98"/>
        <v>151.81559999999999</v>
      </c>
      <c r="AT161" s="69">
        <f t="shared" si="98"/>
        <v>155.26559999999998</v>
      </c>
      <c r="AU161" s="69">
        <f t="shared" si="98"/>
        <v>158.71559999999997</v>
      </c>
      <c r="AV161" s="69">
        <f t="shared" si="98"/>
        <v>162.16559999999996</v>
      </c>
      <c r="AW161" s="69">
        <f t="shared" si="98"/>
        <v>165.61559999999994</v>
      </c>
      <c r="AX161" s="69">
        <f t="shared" si="98"/>
        <v>169.06559999999993</v>
      </c>
      <c r="AY161" s="69">
        <f t="shared" si="98"/>
        <v>172.51559999999992</v>
      </c>
      <c r="AZ161" s="69">
        <f t="shared" si="98"/>
        <v>175.96559999999991</v>
      </c>
      <c r="BA161" s="69">
        <f t="shared" si="98"/>
        <v>179.4155999999999</v>
      </c>
      <c r="BB161" s="69">
        <f t="shared" si="98"/>
        <v>182.86559999999989</v>
      </c>
      <c r="BC161" s="69">
        <f t="shared" si="98"/>
        <v>186.31559999999988</v>
      </c>
      <c r="BD161" s="69">
        <f t="shared" si="98"/>
        <v>189.76559999999986</v>
      </c>
      <c r="BE161" s="69">
        <f t="shared" si="98"/>
        <v>193.21559999999985</v>
      </c>
      <c r="BF161" s="69">
        <f t="shared" si="98"/>
        <v>196.66559999999984</v>
      </c>
      <c r="BG161" s="69">
        <f t="shared" si="98"/>
        <v>200.11559999999983</v>
      </c>
      <c r="BH161" s="69">
        <f t="shared" si="98"/>
        <v>203.56559999999982</v>
      </c>
      <c r="BI161" s="69">
        <f t="shared" si="98"/>
        <v>207.01559999999981</v>
      </c>
      <c r="BJ161" s="69">
        <f t="shared" si="98"/>
        <v>210.4655999999998</v>
      </c>
      <c r="BK161" s="69">
        <f t="shared" si="98"/>
        <v>213.91559999999978</v>
      </c>
      <c r="BL161" s="69">
        <f t="shared" si="98"/>
        <v>217.36559999999977</v>
      </c>
    </row>
    <row r="162" spans="1:70" s="4" customFormat="1" ht="15.95" customHeight="1" outlineLevel="2" x14ac:dyDescent="0.3">
      <c r="A162" s="227">
        <v>3</v>
      </c>
      <c r="B162" s="229" t="s">
        <v>444</v>
      </c>
      <c r="C162" s="46" t="s">
        <v>370</v>
      </c>
      <c r="D162" s="32" t="s">
        <v>28</v>
      </c>
      <c r="E162" s="44" t="s">
        <v>43</v>
      </c>
      <c r="F162" s="42" t="s">
        <v>43</v>
      </c>
      <c r="G162" s="43" t="s">
        <v>30</v>
      </c>
      <c r="H162" s="46">
        <v>3.55</v>
      </c>
      <c r="I162" s="220">
        <v>0.7</v>
      </c>
      <c r="J162" s="69">
        <v>28</v>
      </c>
      <c r="K162" s="238">
        <f t="shared" si="76"/>
        <v>69.58</v>
      </c>
      <c r="L162" s="69">
        <f>(K162+6.96)</f>
        <v>76.539999999999992</v>
      </c>
      <c r="M162" s="69">
        <f t="shared" ref="M162:U162" si="99">(L162+6.96)</f>
        <v>83.499999999999986</v>
      </c>
      <c r="N162" s="69">
        <f t="shared" si="99"/>
        <v>90.45999999999998</v>
      </c>
      <c r="O162" s="69">
        <f t="shared" si="99"/>
        <v>97.419999999999973</v>
      </c>
      <c r="P162" s="69">
        <f t="shared" si="99"/>
        <v>104.37999999999997</v>
      </c>
      <c r="Q162" s="69">
        <f t="shared" si="99"/>
        <v>111.33999999999996</v>
      </c>
      <c r="R162" s="69">
        <f t="shared" si="99"/>
        <v>118.29999999999995</v>
      </c>
      <c r="S162" s="69">
        <f t="shared" si="99"/>
        <v>125.25999999999995</v>
      </c>
      <c r="T162" s="69">
        <f t="shared" si="99"/>
        <v>132.21999999999994</v>
      </c>
      <c r="U162" s="69">
        <f t="shared" si="99"/>
        <v>139.17999999999995</v>
      </c>
      <c r="V162" s="69">
        <f>(U162+6.96)</f>
        <v>146.13999999999996</v>
      </c>
      <c r="W162" s="69">
        <f t="shared" ref="W162:BL162" si="100">(V162+6.96)</f>
        <v>153.09999999999997</v>
      </c>
      <c r="X162" s="69">
        <f t="shared" si="100"/>
        <v>160.05999999999997</v>
      </c>
      <c r="Y162" s="69">
        <f t="shared" si="100"/>
        <v>167.01999999999998</v>
      </c>
      <c r="Z162" s="69">
        <f t="shared" si="100"/>
        <v>173.98</v>
      </c>
      <c r="AA162" s="69">
        <f t="shared" si="100"/>
        <v>180.94</v>
      </c>
      <c r="AB162" s="69">
        <f t="shared" si="100"/>
        <v>187.9</v>
      </c>
      <c r="AC162" s="69">
        <f t="shared" si="100"/>
        <v>194.86</v>
      </c>
      <c r="AD162" s="69">
        <f t="shared" si="100"/>
        <v>201.82000000000002</v>
      </c>
      <c r="AE162" s="69">
        <f t="shared" si="100"/>
        <v>208.78000000000003</v>
      </c>
      <c r="AF162" s="69">
        <f t="shared" si="100"/>
        <v>215.74000000000004</v>
      </c>
      <c r="AG162" s="69">
        <f t="shared" si="100"/>
        <v>222.70000000000005</v>
      </c>
      <c r="AH162" s="69">
        <f t="shared" si="100"/>
        <v>229.66000000000005</v>
      </c>
      <c r="AI162" s="69">
        <f t="shared" si="100"/>
        <v>236.62000000000006</v>
      </c>
      <c r="AJ162" s="69">
        <f t="shared" si="100"/>
        <v>243.58000000000007</v>
      </c>
      <c r="AK162" s="69">
        <f t="shared" si="100"/>
        <v>250.54000000000008</v>
      </c>
      <c r="AL162" s="69">
        <f t="shared" si="100"/>
        <v>257.50000000000006</v>
      </c>
      <c r="AM162" s="69">
        <f t="shared" si="100"/>
        <v>264.46000000000004</v>
      </c>
      <c r="AN162" s="69">
        <f t="shared" si="100"/>
        <v>271.42</v>
      </c>
      <c r="AO162" s="69">
        <f t="shared" si="100"/>
        <v>278.38</v>
      </c>
      <c r="AP162" s="69">
        <f t="shared" si="100"/>
        <v>285.33999999999997</v>
      </c>
      <c r="AQ162" s="69">
        <f t="shared" si="100"/>
        <v>292.29999999999995</v>
      </c>
      <c r="AR162" s="69">
        <f t="shared" si="100"/>
        <v>299.25999999999993</v>
      </c>
      <c r="AS162" s="69">
        <f t="shared" si="100"/>
        <v>306.21999999999991</v>
      </c>
      <c r="AT162" s="69">
        <f t="shared" si="100"/>
        <v>313.17999999999989</v>
      </c>
      <c r="AU162" s="69">
        <f t="shared" si="100"/>
        <v>320.13999999999987</v>
      </c>
      <c r="AV162" s="69">
        <f t="shared" si="100"/>
        <v>327.09999999999985</v>
      </c>
      <c r="AW162" s="69">
        <f t="shared" si="100"/>
        <v>334.05999999999983</v>
      </c>
      <c r="AX162" s="69">
        <f t="shared" si="100"/>
        <v>341.01999999999981</v>
      </c>
      <c r="AY162" s="69">
        <f t="shared" si="100"/>
        <v>347.97999999999979</v>
      </c>
      <c r="AZ162" s="69">
        <f t="shared" si="100"/>
        <v>354.93999999999977</v>
      </c>
      <c r="BA162" s="69">
        <f t="shared" si="100"/>
        <v>361.89999999999975</v>
      </c>
      <c r="BB162" s="69">
        <f t="shared" si="100"/>
        <v>368.85999999999973</v>
      </c>
      <c r="BC162" s="69">
        <f t="shared" si="100"/>
        <v>375.81999999999971</v>
      </c>
      <c r="BD162" s="69">
        <f t="shared" si="100"/>
        <v>382.77999999999969</v>
      </c>
      <c r="BE162" s="69">
        <f t="shared" si="100"/>
        <v>389.73999999999967</v>
      </c>
      <c r="BF162" s="69">
        <f t="shared" si="100"/>
        <v>396.69999999999965</v>
      </c>
      <c r="BG162" s="69">
        <f t="shared" si="100"/>
        <v>403.65999999999963</v>
      </c>
      <c r="BH162" s="69">
        <f t="shared" si="100"/>
        <v>410.61999999999961</v>
      </c>
      <c r="BI162" s="69">
        <f t="shared" si="100"/>
        <v>417.57999999999959</v>
      </c>
      <c r="BJ162" s="69">
        <f t="shared" si="100"/>
        <v>424.53999999999957</v>
      </c>
      <c r="BK162" s="69">
        <f t="shared" si="100"/>
        <v>431.49999999999955</v>
      </c>
      <c r="BL162" s="69">
        <f t="shared" si="100"/>
        <v>438.45999999999952</v>
      </c>
      <c r="BM162" s="3"/>
      <c r="BN162" s="3"/>
      <c r="BO162" s="3"/>
      <c r="BP162" s="3"/>
      <c r="BQ162" s="3"/>
      <c r="BR162" s="3"/>
    </row>
    <row r="163" spans="1:70" ht="15.95" customHeight="1" outlineLevel="2" x14ac:dyDescent="0.3">
      <c r="A163" s="227">
        <v>4</v>
      </c>
      <c r="B163" s="229" t="s">
        <v>444</v>
      </c>
      <c r="C163" s="46" t="s">
        <v>371</v>
      </c>
      <c r="D163" s="32" t="s">
        <v>28</v>
      </c>
      <c r="E163" s="44" t="s">
        <v>43</v>
      </c>
      <c r="F163" s="42" t="s">
        <v>43</v>
      </c>
      <c r="G163" s="43" t="s">
        <v>30</v>
      </c>
      <c r="H163" s="46">
        <v>1.2110000000000001</v>
      </c>
      <c r="I163" s="220">
        <v>0.7</v>
      </c>
      <c r="J163" s="69">
        <v>28</v>
      </c>
      <c r="K163" s="238">
        <f t="shared" si="76"/>
        <v>23.735600000000002</v>
      </c>
      <c r="L163" s="69">
        <f>(K163+2.37)</f>
        <v>26.105600000000003</v>
      </c>
      <c r="M163" s="69">
        <f t="shared" ref="M163:U163" si="101">(L163+2.37)</f>
        <v>28.475600000000004</v>
      </c>
      <c r="N163" s="69">
        <f t="shared" si="101"/>
        <v>30.845600000000005</v>
      </c>
      <c r="O163" s="69">
        <f t="shared" si="101"/>
        <v>33.215600000000002</v>
      </c>
      <c r="P163" s="69">
        <f t="shared" si="101"/>
        <v>35.585599999999999</v>
      </c>
      <c r="Q163" s="69">
        <f t="shared" si="101"/>
        <v>37.955599999999997</v>
      </c>
      <c r="R163" s="69">
        <f t="shared" si="101"/>
        <v>40.325599999999994</v>
      </c>
      <c r="S163" s="69">
        <f t="shared" si="101"/>
        <v>42.695599999999992</v>
      </c>
      <c r="T163" s="69">
        <f t="shared" si="101"/>
        <v>45.065599999999989</v>
      </c>
      <c r="U163" s="69">
        <f t="shared" si="101"/>
        <v>47.435599999999987</v>
      </c>
      <c r="V163" s="69">
        <f>(U163+2.37)</f>
        <v>49.805599999999984</v>
      </c>
      <c r="W163" s="69">
        <f t="shared" ref="W163:AW163" si="102">(V163+2.37)</f>
        <v>52.175599999999982</v>
      </c>
      <c r="X163" s="69">
        <f t="shared" si="102"/>
        <v>54.545599999999979</v>
      </c>
      <c r="Y163" s="69">
        <f t="shared" si="102"/>
        <v>56.915599999999976</v>
      </c>
      <c r="Z163" s="69">
        <f t="shared" si="102"/>
        <v>59.285599999999974</v>
      </c>
      <c r="AA163" s="69">
        <f t="shared" si="102"/>
        <v>61.655599999999971</v>
      </c>
      <c r="AB163" s="69">
        <f t="shared" si="102"/>
        <v>64.025599999999969</v>
      </c>
      <c r="AC163" s="69">
        <f t="shared" si="102"/>
        <v>66.395599999999973</v>
      </c>
      <c r="AD163" s="69">
        <f t="shared" si="102"/>
        <v>68.765599999999978</v>
      </c>
      <c r="AE163" s="69">
        <f t="shared" si="102"/>
        <v>71.135599999999982</v>
      </c>
      <c r="AF163" s="69">
        <f t="shared" si="102"/>
        <v>73.505599999999987</v>
      </c>
      <c r="AG163" s="69">
        <f t="shared" si="102"/>
        <v>75.875599999999991</v>
      </c>
      <c r="AH163" s="69">
        <f t="shared" si="102"/>
        <v>78.245599999999996</v>
      </c>
      <c r="AI163" s="69">
        <f t="shared" si="102"/>
        <v>80.615600000000001</v>
      </c>
      <c r="AJ163" s="69">
        <f t="shared" si="102"/>
        <v>82.985600000000005</v>
      </c>
      <c r="AK163" s="69">
        <f t="shared" si="102"/>
        <v>85.35560000000001</v>
      </c>
      <c r="AL163" s="69">
        <f t="shared" si="102"/>
        <v>87.725600000000014</v>
      </c>
      <c r="AM163" s="69">
        <f t="shared" si="102"/>
        <v>90.095600000000019</v>
      </c>
      <c r="AN163" s="69">
        <f t="shared" si="102"/>
        <v>92.465600000000023</v>
      </c>
      <c r="AO163" s="69">
        <f t="shared" si="102"/>
        <v>94.835600000000028</v>
      </c>
      <c r="AP163" s="69">
        <f t="shared" si="102"/>
        <v>97.205600000000032</v>
      </c>
      <c r="AQ163" s="69">
        <f t="shared" si="102"/>
        <v>99.575600000000037</v>
      </c>
      <c r="AR163" s="69">
        <f t="shared" si="102"/>
        <v>101.94560000000004</v>
      </c>
      <c r="AS163" s="69">
        <f t="shared" si="102"/>
        <v>104.31560000000005</v>
      </c>
      <c r="AT163" s="69">
        <f t="shared" si="102"/>
        <v>106.68560000000005</v>
      </c>
      <c r="AU163" s="69">
        <f t="shared" si="102"/>
        <v>109.05560000000006</v>
      </c>
      <c r="AV163" s="69">
        <f t="shared" si="102"/>
        <v>111.42560000000006</v>
      </c>
      <c r="AW163" s="69">
        <f t="shared" si="102"/>
        <v>113.79560000000006</v>
      </c>
    </row>
    <row r="164" spans="1:70" ht="15.95" customHeight="1" outlineLevel="2" x14ac:dyDescent="0.3">
      <c r="A164" s="227">
        <v>5</v>
      </c>
      <c r="B164" s="229" t="s">
        <v>444</v>
      </c>
      <c r="C164" s="46" t="s">
        <v>372</v>
      </c>
      <c r="D164" s="32" t="s">
        <v>28</v>
      </c>
      <c r="E164" s="44" t="s">
        <v>43</v>
      </c>
      <c r="F164" s="42" t="s">
        <v>43</v>
      </c>
      <c r="G164" s="43" t="s">
        <v>30</v>
      </c>
      <c r="H164" s="46">
        <v>1.655</v>
      </c>
      <c r="I164" s="220">
        <v>0.7</v>
      </c>
      <c r="J164" s="69">
        <v>28</v>
      </c>
      <c r="K164" s="238">
        <f t="shared" si="76"/>
        <v>32.437999999999995</v>
      </c>
      <c r="L164" s="69">
        <f>(K164+3.24)</f>
        <v>35.677999999999997</v>
      </c>
      <c r="M164" s="69">
        <f t="shared" ref="M164:U164" si="103">(L164+3.24)</f>
        <v>38.917999999999999</v>
      </c>
      <c r="N164" s="69">
        <f t="shared" si="103"/>
        <v>42.158000000000001</v>
      </c>
      <c r="O164" s="69">
        <f t="shared" si="103"/>
        <v>45.398000000000003</v>
      </c>
      <c r="P164" s="69">
        <f t="shared" si="103"/>
        <v>48.638000000000005</v>
      </c>
      <c r="Q164" s="69">
        <f t="shared" si="103"/>
        <v>51.878000000000007</v>
      </c>
      <c r="R164" s="69">
        <f t="shared" si="103"/>
        <v>55.118000000000009</v>
      </c>
      <c r="S164" s="69">
        <f t="shared" si="103"/>
        <v>58.358000000000011</v>
      </c>
      <c r="T164" s="69">
        <f t="shared" si="103"/>
        <v>61.598000000000013</v>
      </c>
      <c r="U164" s="69">
        <f t="shared" si="103"/>
        <v>64.838000000000008</v>
      </c>
      <c r="V164" s="69">
        <f>(U164+3.24)</f>
        <v>68.078000000000003</v>
      </c>
      <c r="W164" s="69">
        <f t="shared" ref="W164:AY164" si="104">(V164+3.24)</f>
        <v>71.317999999999998</v>
      </c>
      <c r="X164" s="69">
        <f t="shared" si="104"/>
        <v>74.557999999999993</v>
      </c>
      <c r="Y164" s="69">
        <f t="shared" si="104"/>
        <v>77.797999999999988</v>
      </c>
      <c r="Z164" s="69">
        <f t="shared" si="104"/>
        <v>81.037999999999982</v>
      </c>
      <c r="AA164" s="69">
        <f t="shared" si="104"/>
        <v>84.277999999999977</v>
      </c>
      <c r="AB164" s="69">
        <f t="shared" si="104"/>
        <v>87.517999999999972</v>
      </c>
      <c r="AC164" s="69">
        <f t="shared" si="104"/>
        <v>90.757999999999967</v>
      </c>
      <c r="AD164" s="69">
        <f t="shared" si="104"/>
        <v>93.997999999999962</v>
      </c>
      <c r="AE164" s="69">
        <f t="shared" si="104"/>
        <v>97.237999999999957</v>
      </c>
      <c r="AF164" s="69">
        <f t="shared" si="104"/>
        <v>100.47799999999995</v>
      </c>
      <c r="AG164" s="69">
        <f t="shared" si="104"/>
        <v>103.71799999999995</v>
      </c>
      <c r="AH164" s="69">
        <f t="shared" si="104"/>
        <v>106.95799999999994</v>
      </c>
      <c r="AI164" s="69">
        <f t="shared" si="104"/>
        <v>110.19799999999994</v>
      </c>
      <c r="AJ164" s="69">
        <f t="shared" si="104"/>
        <v>113.43799999999993</v>
      </c>
      <c r="AK164" s="69">
        <f t="shared" si="104"/>
        <v>116.67799999999993</v>
      </c>
      <c r="AL164" s="69">
        <f t="shared" si="104"/>
        <v>119.91799999999992</v>
      </c>
      <c r="AM164" s="69">
        <f t="shared" si="104"/>
        <v>123.15799999999992</v>
      </c>
      <c r="AN164" s="69">
        <f t="shared" si="104"/>
        <v>126.39799999999991</v>
      </c>
      <c r="AO164" s="69">
        <f t="shared" si="104"/>
        <v>129.63799999999992</v>
      </c>
      <c r="AP164" s="69">
        <f t="shared" si="104"/>
        <v>132.87799999999993</v>
      </c>
      <c r="AQ164" s="69">
        <f t="shared" si="104"/>
        <v>136.11799999999994</v>
      </c>
      <c r="AR164" s="69">
        <f t="shared" si="104"/>
        <v>139.35799999999995</v>
      </c>
      <c r="AS164" s="69">
        <f t="shared" si="104"/>
        <v>142.59799999999996</v>
      </c>
      <c r="AT164" s="69">
        <f t="shared" si="104"/>
        <v>145.83799999999997</v>
      </c>
      <c r="AU164" s="69">
        <f t="shared" si="104"/>
        <v>149.07799999999997</v>
      </c>
      <c r="AV164" s="69">
        <f t="shared" si="104"/>
        <v>152.31799999999998</v>
      </c>
      <c r="AW164" s="69">
        <f t="shared" si="104"/>
        <v>155.55799999999999</v>
      </c>
      <c r="AX164" s="69">
        <f t="shared" si="104"/>
        <v>158.798</v>
      </c>
      <c r="AY164" s="69">
        <f t="shared" si="104"/>
        <v>162.03800000000001</v>
      </c>
    </row>
    <row r="165" spans="1:70" ht="15.95" customHeight="1" outlineLevel="2" x14ac:dyDescent="0.3">
      <c r="A165" s="227">
        <v>6</v>
      </c>
      <c r="B165" s="229" t="s">
        <v>444</v>
      </c>
      <c r="C165" s="112" t="s">
        <v>157</v>
      </c>
      <c r="D165" s="32" t="s">
        <v>28</v>
      </c>
      <c r="E165" s="33" t="s">
        <v>29</v>
      </c>
      <c r="F165" s="42" t="s">
        <v>43</v>
      </c>
      <c r="G165" s="230" t="s">
        <v>30</v>
      </c>
      <c r="H165" s="29">
        <v>4.4039999999999999</v>
      </c>
      <c r="I165" s="220">
        <v>0.7</v>
      </c>
      <c r="J165" s="69">
        <v>28</v>
      </c>
      <c r="K165" s="238">
        <f t="shared" si="76"/>
        <v>86.318399999999997</v>
      </c>
      <c r="L165" s="69">
        <f>(K165+8.63)</f>
        <v>94.948399999999992</v>
      </c>
      <c r="M165" s="69">
        <f t="shared" ref="M165:U165" si="105">(L165+8.63)</f>
        <v>103.57839999999999</v>
      </c>
      <c r="N165" s="69">
        <f t="shared" si="105"/>
        <v>112.20839999999998</v>
      </c>
      <c r="O165" s="69">
        <f t="shared" si="105"/>
        <v>120.83839999999998</v>
      </c>
      <c r="P165" s="69">
        <f t="shared" si="105"/>
        <v>129.46839999999997</v>
      </c>
      <c r="Q165" s="69">
        <f t="shared" si="105"/>
        <v>138.09839999999997</v>
      </c>
      <c r="R165" s="69">
        <f t="shared" si="105"/>
        <v>146.72839999999997</v>
      </c>
      <c r="S165" s="69">
        <f t="shared" si="105"/>
        <v>155.35839999999996</v>
      </c>
      <c r="T165" s="69">
        <f t="shared" si="105"/>
        <v>163.98839999999996</v>
      </c>
      <c r="U165" s="69">
        <f t="shared" si="105"/>
        <v>172.61839999999995</v>
      </c>
      <c r="V165" s="69">
        <f>(U165+8.63)</f>
        <v>181.24839999999995</v>
      </c>
      <c r="W165" s="69">
        <f t="shared" ref="W165:AW165" si="106">(V165+8.63)</f>
        <v>189.87839999999994</v>
      </c>
      <c r="X165" s="69">
        <f t="shared" si="106"/>
        <v>198.50839999999994</v>
      </c>
      <c r="Y165" s="69">
        <f t="shared" si="106"/>
        <v>207.13839999999993</v>
      </c>
      <c r="Z165" s="69">
        <f t="shared" si="106"/>
        <v>215.76839999999993</v>
      </c>
      <c r="AA165" s="69">
        <f t="shared" si="106"/>
        <v>224.39839999999992</v>
      </c>
      <c r="AB165" s="69">
        <f t="shared" si="106"/>
        <v>233.02839999999992</v>
      </c>
      <c r="AC165" s="69">
        <f t="shared" si="106"/>
        <v>241.65839999999992</v>
      </c>
      <c r="AD165" s="69">
        <f t="shared" si="106"/>
        <v>250.28839999999991</v>
      </c>
      <c r="AE165" s="69">
        <f t="shared" si="106"/>
        <v>258.91839999999991</v>
      </c>
      <c r="AF165" s="69">
        <f t="shared" si="106"/>
        <v>267.5483999999999</v>
      </c>
      <c r="AG165" s="69">
        <f t="shared" si="106"/>
        <v>276.1783999999999</v>
      </c>
      <c r="AH165" s="69">
        <f t="shared" si="106"/>
        <v>284.80839999999989</v>
      </c>
      <c r="AI165" s="69">
        <f t="shared" si="106"/>
        <v>293.43839999999989</v>
      </c>
      <c r="AJ165" s="69">
        <f t="shared" si="106"/>
        <v>302.06839999999988</v>
      </c>
      <c r="AK165" s="69">
        <f t="shared" si="106"/>
        <v>310.69839999999988</v>
      </c>
      <c r="AL165" s="69">
        <f t="shared" si="106"/>
        <v>319.32839999999987</v>
      </c>
      <c r="AM165" s="69">
        <f t="shared" si="106"/>
        <v>327.95839999999987</v>
      </c>
      <c r="AN165" s="69">
        <f t="shared" si="106"/>
        <v>336.58839999999987</v>
      </c>
      <c r="AO165" s="69">
        <f t="shared" si="106"/>
        <v>345.21839999999986</v>
      </c>
      <c r="AP165" s="69">
        <f t="shared" si="106"/>
        <v>353.84839999999986</v>
      </c>
      <c r="AQ165" s="69">
        <f t="shared" si="106"/>
        <v>362.47839999999985</v>
      </c>
      <c r="AR165" s="69">
        <f t="shared" si="106"/>
        <v>371.10839999999985</v>
      </c>
      <c r="AS165" s="69">
        <f t="shared" si="106"/>
        <v>379.73839999999984</v>
      </c>
      <c r="AT165" s="69">
        <f t="shared" si="106"/>
        <v>388.36839999999984</v>
      </c>
      <c r="AU165" s="69">
        <f t="shared" si="106"/>
        <v>396.99839999999983</v>
      </c>
      <c r="AV165" s="69">
        <f t="shared" si="106"/>
        <v>405.62839999999983</v>
      </c>
      <c r="AW165" s="69">
        <f t="shared" si="106"/>
        <v>414.25839999999982</v>
      </c>
      <c r="AX165" s="69"/>
    </row>
    <row r="166" spans="1:70" ht="15.95" customHeight="1" outlineLevel="2" x14ac:dyDescent="0.3">
      <c r="A166" s="227">
        <v>7</v>
      </c>
      <c r="B166" s="229" t="s">
        <v>444</v>
      </c>
      <c r="C166" s="46" t="s">
        <v>373</v>
      </c>
      <c r="D166" s="32" t="s">
        <v>28</v>
      </c>
      <c r="E166" s="44" t="s">
        <v>43</v>
      </c>
      <c r="F166" s="42" t="s">
        <v>43</v>
      </c>
      <c r="G166" s="43" t="s">
        <v>30</v>
      </c>
      <c r="H166" s="46">
        <v>2.6579999999999999</v>
      </c>
      <c r="I166" s="220">
        <v>0.7</v>
      </c>
      <c r="J166" s="69">
        <v>28</v>
      </c>
      <c r="K166" s="238">
        <f t="shared" si="76"/>
        <v>52.096799999999995</v>
      </c>
      <c r="L166" s="69">
        <f>(K166+5.21)</f>
        <v>57.306799999999996</v>
      </c>
      <c r="M166" s="69">
        <f t="shared" ref="M166:U166" si="107">(L166+5.21)</f>
        <v>62.516799999999996</v>
      </c>
      <c r="N166" s="69">
        <f t="shared" si="107"/>
        <v>67.726799999999997</v>
      </c>
      <c r="O166" s="69">
        <f t="shared" si="107"/>
        <v>72.936799999999991</v>
      </c>
      <c r="P166" s="69">
        <f t="shared" si="107"/>
        <v>78.146799999999985</v>
      </c>
      <c r="Q166" s="69">
        <f t="shared" si="107"/>
        <v>83.356799999999978</v>
      </c>
      <c r="R166" s="69">
        <f t="shared" si="107"/>
        <v>88.566799999999972</v>
      </c>
      <c r="S166" s="69">
        <f t="shared" si="107"/>
        <v>93.776799999999966</v>
      </c>
      <c r="T166" s="69">
        <f t="shared" si="107"/>
        <v>98.98679999999996</v>
      </c>
      <c r="U166" s="69">
        <f t="shared" si="107"/>
        <v>104.19679999999995</v>
      </c>
      <c r="V166" s="69">
        <f>(U166+5.21)</f>
        <v>109.40679999999995</v>
      </c>
      <c r="W166" s="69">
        <f t="shared" ref="W166:AE166" si="108">(V166+5.21)</f>
        <v>114.61679999999994</v>
      </c>
      <c r="X166" s="69">
        <f t="shared" si="108"/>
        <v>119.82679999999993</v>
      </c>
      <c r="Y166" s="69">
        <f t="shared" si="108"/>
        <v>125.03679999999993</v>
      </c>
      <c r="Z166" s="69">
        <f t="shared" si="108"/>
        <v>130.24679999999992</v>
      </c>
      <c r="AA166" s="69">
        <f t="shared" si="108"/>
        <v>135.45679999999993</v>
      </c>
      <c r="AB166" s="69">
        <f t="shared" si="108"/>
        <v>140.66679999999994</v>
      </c>
      <c r="AC166" s="69">
        <f t="shared" si="108"/>
        <v>145.87679999999995</v>
      </c>
      <c r="AD166" s="69">
        <f t="shared" si="108"/>
        <v>151.08679999999995</v>
      </c>
      <c r="AE166" s="69">
        <f t="shared" si="108"/>
        <v>156.29679999999996</v>
      </c>
      <c r="AF166" s="69">
        <f>(AE166+5.21)</f>
        <v>161.50679999999997</v>
      </c>
      <c r="AG166" s="69">
        <f>(AF166+5.21)</f>
        <v>166.71679999999998</v>
      </c>
      <c r="AH166" s="69">
        <f>(AG166+5.21)</f>
        <v>171.92679999999999</v>
      </c>
      <c r="AI166" s="69">
        <f>(AH166+5.21)</f>
        <v>177.13679999999999</v>
      </c>
      <c r="AJ166" s="69">
        <f>(AI166+5.21)</f>
        <v>182.3468</v>
      </c>
      <c r="AK166" s="69">
        <f t="shared" ref="AK166:AR166" si="109">(AJ166+5.21)</f>
        <v>187.55680000000001</v>
      </c>
      <c r="AL166" s="69">
        <f t="shared" si="109"/>
        <v>192.76680000000002</v>
      </c>
      <c r="AM166" s="69">
        <f t="shared" si="109"/>
        <v>197.97680000000003</v>
      </c>
      <c r="AN166" s="69">
        <f t="shared" si="109"/>
        <v>203.18680000000003</v>
      </c>
      <c r="AO166" s="69">
        <f t="shared" si="109"/>
        <v>208.39680000000004</v>
      </c>
      <c r="AP166" s="69">
        <f t="shared" si="109"/>
        <v>213.60680000000005</v>
      </c>
      <c r="AQ166" s="69">
        <f t="shared" si="109"/>
        <v>218.81680000000006</v>
      </c>
      <c r="AR166" s="69">
        <f t="shared" si="109"/>
        <v>224.02680000000007</v>
      </c>
      <c r="AS166" s="69">
        <f t="shared" ref="AS166:AX166" si="110">(AR166+5.21)</f>
        <v>229.23680000000007</v>
      </c>
      <c r="AT166" s="69">
        <f t="shared" si="110"/>
        <v>234.44680000000008</v>
      </c>
      <c r="AU166" s="69">
        <f t="shared" si="110"/>
        <v>239.65680000000009</v>
      </c>
      <c r="AV166" s="69">
        <f t="shared" si="110"/>
        <v>244.8668000000001</v>
      </c>
      <c r="AW166" s="69">
        <f t="shared" si="110"/>
        <v>250.07680000000011</v>
      </c>
      <c r="AX166" s="69">
        <f t="shared" si="110"/>
        <v>255.28680000000011</v>
      </c>
    </row>
    <row r="167" spans="1:70" ht="15.95" customHeight="1" outlineLevel="2" x14ac:dyDescent="0.3">
      <c r="A167" s="227">
        <v>8</v>
      </c>
      <c r="B167" s="229" t="s">
        <v>444</v>
      </c>
      <c r="C167" s="46" t="s">
        <v>374</v>
      </c>
      <c r="D167" s="32" t="s">
        <v>28</v>
      </c>
      <c r="E167" s="44" t="s">
        <v>43</v>
      </c>
      <c r="F167" s="42" t="s">
        <v>43</v>
      </c>
      <c r="G167" s="43" t="s">
        <v>30</v>
      </c>
      <c r="H167" s="46">
        <v>2.0539999999999998</v>
      </c>
      <c r="I167" s="220">
        <v>0.7</v>
      </c>
      <c r="J167" s="69">
        <v>28</v>
      </c>
      <c r="K167" s="238">
        <f t="shared" si="76"/>
        <v>40.258399999999995</v>
      </c>
      <c r="L167" s="69">
        <f>(K167+4.03)</f>
        <v>44.288399999999996</v>
      </c>
      <c r="M167" s="69">
        <f t="shared" ref="M167:U167" si="111">(L167+4.03)</f>
        <v>48.318399999999997</v>
      </c>
      <c r="N167" s="69">
        <f t="shared" si="111"/>
        <v>52.348399999999998</v>
      </c>
      <c r="O167" s="69">
        <f t="shared" si="111"/>
        <v>56.378399999999999</v>
      </c>
      <c r="P167" s="69">
        <f t="shared" si="111"/>
        <v>60.4084</v>
      </c>
      <c r="Q167" s="69">
        <f t="shared" si="111"/>
        <v>64.438400000000001</v>
      </c>
      <c r="R167" s="69">
        <f t="shared" si="111"/>
        <v>68.468400000000003</v>
      </c>
      <c r="S167" s="69">
        <f t="shared" si="111"/>
        <v>72.498400000000004</v>
      </c>
      <c r="T167" s="69">
        <f t="shared" si="111"/>
        <v>76.528400000000005</v>
      </c>
      <c r="U167" s="69">
        <f t="shared" si="111"/>
        <v>80.558400000000006</v>
      </c>
      <c r="V167" s="69">
        <f>(U167+4.03)</f>
        <v>84.588400000000007</v>
      </c>
      <c r="W167" s="69">
        <f t="shared" ref="W167:AE167" si="112">(V167+4.03)</f>
        <v>88.618400000000008</v>
      </c>
      <c r="X167" s="69">
        <f t="shared" si="112"/>
        <v>92.648400000000009</v>
      </c>
      <c r="Y167" s="69">
        <f t="shared" si="112"/>
        <v>96.678400000000011</v>
      </c>
      <c r="Z167" s="69">
        <f t="shared" si="112"/>
        <v>100.70840000000001</v>
      </c>
      <c r="AA167" s="69">
        <f t="shared" si="112"/>
        <v>104.73840000000001</v>
      </c>
      <c r="AB167" s="69">
        <f t="shared" si="112"/>
        <v>108.76840000000001</v>
      </c>
      <c r="AC167" s="69">
        <f t="shared" si="112"/>
        <v>112.79840000000002</v>
      </c>
      <c r="AD167" s="69">
        <f t="shared" si="112"/>
        <v>116.82840000000002</v>
      </c>
      <c r="AE167" s="69">
        <f t="shared" si="112"/>
        <v>120.85840000000002</v>
      </c>
      <c r="AF167" s="69">
        <f>(AE167+4.03)</f>
        <v>124.88840000000002</v>
      </c>
      <c r="AG167" s="69">
        <f>(AF167+4.03)</f>
        <v>128.91840000000002</v>
      </c>
      <c r="AH167" s="69">
        <f>(AG167+4.03)</f>
        <v>132.94840000000002</v>
      </c>
      <c r="AI167" s="69">
        <f>(AH167+4.03)</f>
        <v>136.97840000000002</v>
      </c>
      <c r="AJ167" s="69">
        <f>(AI167+4.03)</f>
        <v>141.00840000000002</v>
      </c>
      <c r="AK167" s="69">
        <f t="shared" ref="AK167:AR167" si="113">(AJ167+4.03)</f>
        <v>145.03840000000002</v>
      </c>
      <c r="AL167" s="69">
        <f t="shared" si="113"/>
        <v>149.06840000000003</v>
      </c>
      <c r="AM167" s="69">
        <f t="shared" si="113"/>
        <v>153.09840000000003</v>
      </c>
      <c r="AN167" s="69">
        <f t="shared" si="113"/>
        <v>157.12840000000003</v>
      </c>
      <c r="AO167" s="69">
        <f t="shared" si="113"/>
        <v>161.15840000000003</v>
      </c>
      <c r="AP167" s="69">
        <f t="shared" si="113"/>
        <v>165.18840000000003</v>
      </c>
      <c r="AQ167" s="69">
        <f t="shared" si="113"/>
        <v>169.21840000000003</v>
      </c>
      <c r="AR167" s="69">
        <f t="shared" si="113"/>
        <v>173.24840000000003</v>
      </c>
      <c r="AS167" s="69">
        <f t="shared" ref="AS167:AX167" si="114">(AR167+4.03)</f>
        <v>177.27840000000003</v>
      </c>
      <c r="AT167" s="69">
        <f t="shared" si="114"/>
        <v>181.30840000000003</v>
      </c>
      <c r="AU167" s="69">
        <f t="shared" si="114"/>
        <v>185.33840000000004</v>
      </c>
      <c r="AV167" s="69">
        <f t="shared" si="114"/>
        <v>189.36840000000004</v>
      </c>
      <c r="AW167" s="69">
        <f t="shared" si="114"/>
        <v>193.39840000000004</v>
      </c>
      <c r="AX167" s="69">
        <f t="shared" si="114"/>
        <v>197.42840000000004</v>
      </c>
    </row>
    <row r="168" spans="1:70" s="4" customFormat="1" ht="15.95" customHeight="1" outlineLevel="2" x14ac:dyDescent="0.3">
      <c r="A168" s="227">
        <v>9</v>
      </c>
      <c r="B168" s="229" t="s">
        <v>444</v>
      </c>
      <c r="C168" s="112" t="s">
        <v>158</v>
      </c>
      <c r="D168" s="32" t="s">
        <v>28</v>
      </c>
      <c r="E168" s="33" t="s">
        <v>29</v>
      </c>
      <c r="F168" s="42" t="s">
        <v>43</v>
      </c>
      <c r="G168" s="230" t="s">
        <v>30</v>
      </c>
      <c r="H168" s="29">
        <v>5.0090000000000003</v>
      </c>
      <c r="I168" s="220">
        <v>0.7</v>
      </c>
      <c r="J168" s="69">
        <v>28</v>
      </c>
      <c r="K168" s="238">
        <f t="shared" si="76"/>
        <v>98.176400000000001</v>
      </c>
      <c r="L168" s="69">
        <f>(K168+9.82)</f>
        <v>107.99639999999999</v>
      </c>
      <c r="M168" s="69">
        <f t="shared" ref="M168:U168" si="115">(L168+9.82)</f>
        <v>117.81639999999999</v>
      </c>
      <c r="N168" s="69">
        <f t="shared" si="115"/>
        <v>127.63639999999998</v>
      </c>
      <c r="O168" s="69">
        <f t="shared" si="115"/>
        <v>137.45639999999997</v>
      </c>
      <c r="P168" s="69">
        <f t="shared" si="115"/>
        <v>147.27639999999997</v>
      </c>
      <c r="Q168" s="69">
        <f t="shared" si="115"/>
        <v>157.09639999999996</v>
      </c>
      <c r="R168" s="69">
        <f t="shared" si="115"/>
        <v>166.91639999999995</v>
      </c>
      <c r="S168" s="69">
        <f t="shared" si="115"/>
        <v>176.73639999999995</v>
      </c>
      <c r="T168" s="69">
        <f t="shared" si="115"/>
        <v>186.55639999999994</v>
      </c>
      <c r="U168" s="69">
        <f t="shared" si="115"/>
        <v>196.37639999999993</v>
      </c>
      <c r="V168" s="69">
        <f>(U168+9.82)</f>
        <v>206.19639999999993</v>
      </c>
      <c r="W168" s="69">
        <f t="shared" ref="W168:AY168" si="116">(V168+9.82)</f>
        <v>216.01639999999992</v>
      </c>
      <c r="X168" s="69">
        <f t="shared" si="116"/>
        <v>225.83639999999991</v>
      </c>
      <c r="Y168" s="69">
        <f t="shared" si="116"/>
        <v>235.65639999999991</v>
      </c>
      <c r="Z168" s="69">
        <f t="shared" si="116"/>
        <v>245.4763999999999</v>
      </c>
      <c r="AA168" s="69">
        <f t="shared" si="116"/>
        <v>255.29639999999989</v>
      </c>
      <c r="AB168" s="69">
        <f t="shared" si="116"/>
        <v>265.11639999999989</v>
      </c>
      <c r="AC168" s="69">
        <f t="shared" si="116"/>
        <v>274.93639999999988</v>
      </c>
      <c r="AD168" s="69">
        <f t="shared" si="116"/>
        <v>284.75639999999987</v>
      </c>
      <c r="AE168" s="69">
        <f t="shared" si="116"/>
        <v>294.57639999999986</v>
      </c>
      <c r="AF168" s="69">
        <f t="shared" si="116"/>
        <v>304.39639999999986</v>
      </c>
      <c r="AG168" s="69">
        <f t="shared" si="116"/>
        <v>314.21639999999985</v>
      </c>
      <c r="AH168" s="69">
        <f t="shared" si="116"/>
        <v>324.03639999999984</v>
      </c>
      <c r="AI168" s="69">
        <f t="shared" si="116"/>
        <v>333.85639999999984</v>
      </c>
      <c r="AJ168" s="69">
        <f t="shared" si="116"/>
        <v>343.67639999999983</v>
      </c>
      <c r="AK168" s="69">
        <f t="shared" si="116"/>
        <v>353.49639999999982</v>
      </c>
      <c r="AL168" s="69">
        <f t="shared" si="116"/>
        <v>363.31639999999982</v>
      </c>
      <c r="AM168" s="69">
        <f t="shared" si="116"/>
        <v>373.13639999999981</v>
      </c>
      <c r="AN168" s="69">
        <f t="shared" si="116"/>
        <v>382.9563999999998</v>
      </c>
      <c r="AO168" s="69">
        <f t="shared" si="116"/>
        <v>392.7763999999998</v>
      </c>
      <c r="AP168" s="69">
        <f t="shared" si="116"/>
        <v>402.59639999999979</v>
      </c>
      <c r="AQ168" s="69">
        <f t="shared" si="116"/>
        <v>412.41639999999978</v>
      </c>
      <c r="AR168" s="69">
        <f t="shared" si="116"/>
        <v>422.23639999999978</v>
      </c>
      <c r="AS168" s="69">
        <f t="shared" si="116"/>
        <v>432.05639999999977</v>
      </c>
      <c r="AT168" s="69">
        <f t="shared" si="116"/>
        <v>441.87639999999976</v>
      </c>
      <c r="AU168" s="69">
        <f t="shared" si="116"/>
        <v>451.69639999999976</v>
      </c>
      <c r="AV168" s="69">
        <f t="shared" si="116"/>
        <v>461.51639999999975</v>
      </c>
      <c r="AW168" s="69">
        <f t="shared" si="116"/>
        <v>471.33639999999974</v>
      </c>
      <c r="AX168" s="69">
        <f t="shared" si="116"/>
        <v>481.15639999999973</v>
      </c>
      <c r="AY168" s="69">
        <f t="shared" si="116"/>
        <v>490.97639999999973</v>
      </c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</row>
    <row r="169" spans="1:70" s="2" customFormat="1" ht="15.95" customHeight="1" outlineLevel="2" x14ac:dyDescent="0.3">
      <c r="A169" s="227">
        <v>10</v>
      </c>
      <c r="B169" s="229" t="s">
        <v>444</v>
      </c>
      <c r="C169" s="46" t="s">
        <v>375</v>
      </c>
      <c r="D169" s="32" t="s">
        <v>28</v>
      </c>
      <c r="E169" s="44" t="s">
        <v>43</v>
      </c>
      <c r="F169" s="42" t="s">
        <v>43</v>
      </c>
      <c r="G169" s="43" t="s">
        <v>30</v>
      </c>
      <c r="H169" s="46">
        <v>1.8169999999999999</v>
      </c>
      <c r="I169" s="220">
        <v>0.7</v>
      </c>
      <c r="J169" s="69">
        <v>28</v>
      </c>
      <c r="K169" s="238">
        <f t="shared" si="76"/>
        <v>35.613199999999992</v>
      </c>
      <c r="L169" s="69">
        <f>(K169+3.56)</f>
        <v>39.173199999999994</v>
      </c>
      <c r="M169" s="69">
        <f t="shared" ref="M169:U169" si="117">(L169+3.56)</f>
        <v>42.733199999999997</v>
      </c>
      <c r="N169" s="69">
        <f t="shared" si="117"/>
        <v>46.293199999999999</v>
      </c>
      <c r="O169" s="69">
        <f t="shared" si="117"/>
        <v>49.853200000000001</v>
      </c>
      <c r="P169" s="69">
        <f t="shared" si="117"/>
        <v>53.413200000000003</v>
      </c>
      <c r="Q169" s="69">
        <f t="shared" si="117"/>
        <v>56.973200000000006</v>
      </c>
      <c r="R169" s="69">
        <f t="shared" si="117"/>
        <v>60.533200000000008</v>
      </c>
      <c r="S169" s="69">
        <f t="shared" si="117"/>
        <v>64.09320000000001</v>
      </c>
      <c r="T169" s="69">
        <f t="shared" si="117"/>
        <v>67.653200000000012</v>
      </c>
      <c r="U169" s="69">
        <f t="shared" si="117"/>
        <v>71.213200000000015</v>
      </c>
      <c r="V169" s="69">
        <f>(U169+3.56)</f>
        <v>74.773200000000017</v>
      </c>
      <c r="W169" s="69">
        <f t="shared" ref="W169:AY169" si="118">(V169+3.56)</f>
        <v>78.333200000000019</v>
      </c>
      <c r="X169" s="69">
        <f t="shared" si="118"/>
        <v>81.893200000000022</v>
      </c>
      <c r="Y169" s="69">
        <f t="shared" si="118"/>
        <v>85.453200000000024</v>
      </c>
      <c r="Z169" s="69">
        <f t="shared" si="118"/>
        <v>89.013200000000026</v>
      </c>
      <c r="AA169" s="69">
        <f t="shared" si="118"/>
        <v>92.573200000000028</v>
      </c>
      <c r="AB169" s="69">
        <f t="shared" si="118"/>
        <v>96.133200000000031</v>
      </c>
      <c r="AC169" s="69">
        <f t="shared" si="118"/>
        <v>99.693200000000033</v>
      </c>
      <c r="AD169" s="69">
        <f t="shared" si="118"/>
        <v>103.25320000000004</v>
      </c>
      <c r="AE169" s="69">
        <f t="shared" si="118"/>
        <v>106.81320000000004</v>
      </c>
      <c r="AF169" s="69">
        <f t="shared" si="118"/>
        <v>110.37320000000004</v>
      </c>
      <c r="AG169" s="69">
        <f t="shared" si="118"/>
        <v>113.93320000000004</v>
      </c>
      <c r="AH169" s="69">
        <f t="shared" si="118"/>
        <v>117.49320000000004</v>
      </c>
      <c r="AI169" s="69">
        <f t="shared" si="118"/>
        <v>121.05320000000005</v>
      </c>
      <c r="AJ169" s="69">
        <f t="shared" si="118"/>
        <v>124.61320000000005</v>
      </c>
      <c r="AK169" s="69">
        <f t="shared" si="118"/>
        <v>128.17320000000004</v>
      </c>
      <c r="AL169" s="69">
        <f t="shared" si="118"/>
        <v>131.73320000000004</v>
      </c>
      <c r="AM169" s="69">
        <f t="shared" si="118"/>
        <v>135.29320000000004</v>
      </c>
      <c r="AN169" s="69">
        <f t="shared" si="118"/>
        <v>138.85320000000004</v>
      </c>
      <c r="AO169" s="69">
        <f t="shared" si="118"/>
        <v>142.41320000000005</v>
      </c>
      <c r="AP169" s="69">
        <f t="shared" si="118"/>
        <v>145.97320000000005</v>
      </c>
      <c r="AQ169" s="69">
        <f t="shared" si="118"/>
        <v>149.53320000000005</v>
      </c>
      <c r="AR169" s="69">
        <f t="shared" si="118"/>
        <v>153.09320000000005</v>
      </c>
      <c r="AS169" s="69">
        <f t="shared" si="118"/>
        <v>156.65320000000006</v>
      </c>
      <c r="AT169" s="69">
        <f t="shared" si="118"/>
        <v>160.21320000000006</v>
      </c>
      <c r="AU169" s="69">
        <f t="shared" si="118"/>
        <v>163.77320000000006</v>
      </c>
      <c r="AV169" s="69">
        <f t="shared" si="118"/>
        <v>167.33320000000006</v>
      </c>
      <c r="AW169" s="69">
        <f t="shared" si="118"/>
        <v>170.89320000000006</v>
      </c>
      <c r="AX169" s="69">
        <f t="shared" si="118"/>
        <v>174.45320000000007</v>
      </c>
      <c r="AY169" s="69">
        <f t="shared" si="118"/>
        <v>178.01320000000007</v>
      </c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</row>
    <row r="170" spans="1:70" s="2" customFormat="1" ht="15.95" customHeight="1" outlineLevel="2" x14ac:dyDescent="0.3">
      <c r="A170" s="227">
        <v>11</v>
      </c>
      <c r="B170" s="229" t="s">
        <v>444</v>
      </c>
      <c r="C170" s="46" t="s">
        <v>376</v>
      </c>
      <c r="D170" s="32" t="s">
        <v>28</v>
      </c>
      <c r="E170" s="44" t="s">
        <v>43</v>
      </c>
      <c r="F170" s="42" t="s">
        <v>43</v>
      </c>
      <c r="G170" s="43" t="s">
        <v>30</v>
      </c>
      <c r="H170" s="46">
        <v>1.1719999999999999</v>
      </c>
      <c r="I170" s="220">
        <v>0.7</v>
      </c>
      <c r="J170" s="69">
        <v>28</v>
      </c>
      <c r="K170" s="238">
        <f t="shared" si="76"/>
        <v>22.971199999999996</v>
      </c>
      <c r="L170" s="69">
        <f>(K170+2.3)</f>
        <v>25.271199999999997</v>
      </c>
      <c r="M170" s="69">
        <f t="shared" ref="M170:U170" si="119">(L170+2.3)</f>
        <v>27.571199999999997</v>
      </c>
      <c r="N170" s="69">
        <f t="shared" si="119"/>
        <v>29.871199999999998</v>
      </c>
      <c r="O170" s="69">
        <f t="shared" si="119"/>
        <v>32.171199999999999</v>
      </c>
      <c r="P170" s="69">
        <f t="shared" si="119"/>
        <v>34.471199999999996</v>
      </c>
      <c r="Q170" s="69">
        <f t="shared" si="119"/>
        <v>36.771199999999993</v>
      </c>
      <c r="R170" s="69">
        <f t="shared" si="119"/>
        <v>39.07119999999999</v>
      </c>
      <c r="S170" s="69">
        <f t="shared" si="119"/>
        <v>41.371199999999988</v>
      </c>
      <c r="T170" s="69">
        <f t="shared" si="119"/>
        <v>43.671199999999985</v>
      </c>
      <c r="U170" s="69">
        <f t="shared" si="119"/>
        <v>45.971199999999982</v>
      </c>
      <c r="V170" s="69">
        <f>(U170+2.3)</f>
        <v>48.271199999999979</v>
      </c>
      <c r="W170" s="69">
        <f t="shared" ref="W170:AY170" si="120">(V170+2.3)</f>
        <v>50.571199999999976</v>
      </c>
      <c r="X170" s="69">
        <f t="shared" si="120"/>
        <v>52.871199999999973</v>
      </c>
      <c r="Y170" s="69">
        <f t="shared" si="120"/>
        <v>55.17119999999997</v>
      </c>
      <c r="Z170" s="69">
        <f t="shared" si="120"/>
        <v>57.471199999999968</v>
      </c>
      <c r="AA170" s="69">
        <f t="shared" si="120"/>
        <v>59.771199999999965</v>
      </c>
      <c r="AB170" s="69">
        <f t="shared" si="120"/>
        <v>62.071199999999962</v>
      </c>
      <c r="AC170" s="69">
        <f t="shared" si="120"/>
        <v>64.371199999999959</v>
      </c>
      <c r="AD170" s="69">
        <f t="shared" si="120"/>
        <v>66.671199999999956</v>
      </c>
      <c r="AE170" s="69">
        <f t="shared" si="120"/>
        <v>68.971199999999953</v>
      </c>
      <c r="AF170" s="69">
        <f t="shared" si="120"/>
        <v>71.271199999999951</v>
      </c>
      <c r="AG170" s="69">
        <f t="shared" si="120"/>
        <v>73.571199999999948</v>
      </c>
      <c r="AH170" s="69">
        <f t="shared" si="120"/>
        <v>75.871199999999945</v>
      </c>
      <c r="AI170" s="69">
        <f t="shared" si="120"/>
        <v>78.171199999999942</v>
      </c>
      <c r="AJ170" s="69">
        <f t="shared" si="120"/>
        <v>80.471199999999939</v>
      </c>
      <c r="AK170" s="69">
        <f t="shared" si="120"/>
        <v>82.771199999999936</v>
      </c>
      <c r="AL170" s="69">
        <f t="shared" si="120"/>
        <v>85.071199999999934</v>
      </c>
      <c r="AM170" s="69">
        <f t="shared" si="120"/>
        <v>87.371199999999931</v>
      </c>
      <c r="AN170" s="69">
        <f t="shared" si="120"/>
        <v>89.671199999999928</v>
      </c>
      <c r="AO170" s="69">
        <f t="shared" si="120"/>
        <v>91.971199999999925</v>
      </c>
      <c r="AP170" s="69">
        <f t="shared" si="120"/>
        <v>94.271199999999922</v>
      </c>
      <c r="AQ170" s="69">
        <f t="shared" si="120"/>
        <v>96.571199999999919</v>
      </c>
      <c r="AR170" s="69">
        <f t="shared" si="120"/>
        <v>98.871199999999916</v>
      </c>
      <c r="AS170" s="69">
        <f t="shared" si="120"/>
        <v>101.17119999999991</v>
      </c>
      <c r="AT170" s="69">
        <f t="shared" si="120"/>
        <v>103.47119999999991</v>
      </c>
      <c r="AU170" s="69">
        <f t="shared" si="120"/>
        <v>105.77119999999991</v>
      </c>
      <c r="AV170" s="69">
        <f t="shared" si="120"/>
        <v>108.07119999999991</v>
      </c>
      <c r="AW170" s="69">
        <f t="shared" si="120"/>
        <v>110.3711999999999</v>
      </c>
      <c r="AX170" s="69">
        <f t="shared" si="120"/>
        <v>112.6711999999999</v>
      </c>
      <c r="AY170" s="69">
        <f t="shared" si="120"/>
        <v>114.9711999999999</v>
      </c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</row>
    <row r="171" spans="1:70" s="15" customFormat="1" ht="15.95" customHeight="1" outlineLevel="2" x14ac:dyDescent="0.3">
      <c r="A171" s="227">
        <v>12</v>
      </c>
      <c r="B171" s="229" t="s">
        <v>444</v>
      </c>
      <c r="C171" s="46" t="s">
        <v>377</v>
      </c>
      <c r="D171" s="32" t="s">
        <v>28</v>
      </c>
      <c r="E171" s="44" t="s">
        <v>11</v>
      </c>
      <c r="F171" s="62" t="s">
        <v>11</v>
      </c>
      <c r="G171" s="45" t="s">
        <v>30</v>
      </c>
      <c r="H171" s="46">
        <v>3.9660000000000002</v>
      </c>
      <c r="I171" s="62">
        <v>1.2</v>
      </c>
      <c r="J171" s="69">
        <v>28</v>
      </c>
      <c r="K171" s="238">
        <f t="shared" si="76"/>
        <v>133.2576</v>
      </c>
      <c r="L171" s="69">
        <f>(K171+13.33)</f>
        <v>146.58760000000001</v>
      </c>
      <c r="M171" s="69">
        <f t="shared" ref="M171:U171" si="121">(L171+13.33)</f>
        <v>159.91760000000002</v>
      </c>
      <c r="N171" s="69">
        <f t="shared" si="121"/>
        <v>173.24760000000003</v>
      </c>
      <c r="O171" s="69">
        <f t="shared" si="121"/>
        <v>186.57760000000005</v>
      </c>
      <c r="P171" s="69">
        <f t="shared" si="121"/>
        <v>199.90760000000006</v>
      </c>
      <c r="Q171" s="69">
        <f t="shared" si="121"/>
        <v>213.23760000000007</v>
      </c>
      <c r="R171" s="69">
        <f t="shared" si="121"/>
        <v>226.56760000000008</v>
      </c>
      <c r="S171" s="69">
        <f t="shared" si="121"/>
        <v>239.8976000000001</v>
      </c>
      <c r="T171" s="69">
        <f t="shared" si="121"/>
        <v>253.22760000000011</v>
      </c>
      <c r="U171" s="69">
        <f t="shared" si="121"/>
        <v>266.55760000000009</v>
      </c>
      <c r="V171" s="69">
        <f>(U171+13.33)</f>
        <v>279.88760000000008</v>
      </c>
      <c r="W171" s="69">
        <f t="shared" ref="W171:AE171" si="122">(V171+13.33)</f>
        <v>293.21760000000006</v>
      </c>
      <c r="X171" s="69">
        <f t="shared" si="122"/>
        <v>306.54760000000005</v>
      </c>
      <c r="Y171" s="69">
        <f t="shared" si="122"/>
        <v>319.87760000000003</v>
      </c>
      <c r="Z171" s="69">
        <f t="shared" si="122"/>
        <v>333.20760000000001</v>
      </c>
      <c r="AA171" s="69">
        <f t="shared" si="122"/>
        <v>346.5376</v>
      </c>
      <c r="AB171" s="69">
        <f t="shared" si="122"/>
        <v>359.86759999999998</v>
      </c>
      <c r="AC171" s="69">
        <f t="shared" si="122"/>
        <v>373.19759999999997</v>
      </c>
      <c r="AD171" s="69">
        <f t="shared" si="122"/>
        <v>386.52759999999995</v>
      </c>
      <c r="AE171" s="69">
        <f t="shared" si="122"/>
        <v>399.85759999999993</v>
      </c>
      <c r="AF171" s="9"/>
      <c r="AG171" s="9"/>
      <c r="AH171" s="9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</row>
    <row r="172" spans="1:70" s="15" customFormat="1" ht="15.95" customHeight="1" outlineLevel="2" x14ac:dyDescent="0.3">
      <c r="A172" s="227">
        <v>13</v>
      </c>
      <c r="B172" s="229" t="s">
        <v>444</v>
      </c>
      <c r="C172" s="46" t="s">
        <v>378</v>
      </c>
      <c r="D172" s="32" t="s">
        <v>28</v>
      </c>
      <c r="E172" s="44" t="s">
        <v>43</v>
      </c>
      <c r="F172" s="42" t="s">
        <v>43</v>
      </c>
      <c r="G172" s="45" t="s">
        <v>30</v>
      </c>
      <c r="H172" s="46">
        <v>1.619</v>
      </c>
      <c r="I172" s="220">
        <v>0.7</v>
      </c>
      <c r="J172" s="69">
        <v>28</v>
      </c>
      <c r="K172" s="238">
        <f t="shared" si="76"/>
        <v>31.732399999999998</v>
      </c>
      <c r="L172" s="69">
        <f>(K172+3.17)</f>
        <v>34.9024</v>
      </c>
      <c r="M172" s="69">
        <f t="shared" ref="M172:U172" si="123">(L172+3.17)</f>
        <v>38.072400000000002</v>
      </c>
      <c r="N172" s="69">
        <f t="shared" si="123"/>
        <v>41.242400000000004</v>
      </c>
      <c r="O172" s="69">
        <f t="shared" si="123"/>
        <v>44.412400000000005</v>
      </c>
      <c r="P172" s="69">
        <f t="shared" si="123"/>
        <v>47.582400000000007</v>
      </c>
      <c r="Q172" s="69">
        <f t="shared" si="123"/>
        <v>50.752400000000009</v>
      </c>
      <c r="R172" s="69">
        <f t="shared" si="123"/>
        <v>53.92240000000001</v>
      </c>
      <c r="S172" s="69">
        <f t="shared" si="123"/>
        <v>57.092400000000012</v>
      </c>
      <c r="T172" s="69">
        <f t="shared" si="123"/>
        <v>60.262400000000014</v>
      </c>
      <c r="U172" s="69">
        <f t="shared" si="123"/>
        <v>63.432400000000015</v>
      </c>
      <c r="V172" s="69">
        <f>(U172+3.17)</f>
        <v>66.602400000000017</v>
      </c>
      <c r="W172" s="69">
        <f t="shared" ref="W172:AY172" si="124">(V172+3.17)</f>
        <v>69.772400000000019</v>
      </c>
      <c r="X172" s="69">
        <f t="shared" si="124"/>
        <v>72.942400000000021</v>
      </c>
      <c r="Y172" s="69">
        <f t="shared" si="124"/>
        <v>76.112400000000022</v>
      </c>
      <c r="Z172" s="69">
        <f t="shared" si="124"/>
        <v>79.282400000000024</v>
      </c>
      <c r="AA172" s="69">
        <f t="shared" si="124"/>
        <v>82.452400000000026</v>
      </c>
      <c r="AB172" s="69">
        <f t="shared" si="124"/>
        <v>85.622400000000027</v>
      </c>
      <c r="AC172" s="69">
        <f t="shared" si="124"/>
        <v>88.792400000000029</v>
      </c>
      <c r="AD172" s="69">
        <f t="shared" si="124"/>
        <v>91.962400000000031</v>
      </c>
      <c r="AE172" s="69">
        <f t="shared" si="124"/>
        <v>95.132400000000032</v>
      </c>
      <c r="AF172" s="69">
        <f t="shared" si="124"/>
        <v>98.302400000000034</v>
      </c>
      <c r="AG172" s="69">
        <f t="shared" si="124"/>
        <v>101.47240000000004</v>
      </c>
      <c r="AH172" s="69">
        <f t="shared" si="124"/>
        <v>104.64240000000004</v>
      </c>
      <c r="AI172" s="69">
        <f t="shared" si="124"/>
        <v>107.81240000000004</v>
      </c>
      <c r="AJ172" s="69">
        <f t="shared" si="124"/>
        <v>110.98240000000004</v>
      </c>
      <c r="AK172" s="69">
        <f t="shared" si="124"/>
        <v>114.15240000000004</v>
      </c>
      <c r="AL172" s="69">
        <f t="shared" si="124"/>
        <v>117.32240000000004</v>
      </c>
      <c r="AM172" s="69">
        <f t="shared" si="124"/>
        <v>120.49240000000005</v>
      </c>
      <c r="AN172" s="69">
        <f t="shared" si="124"/>
        <v>123.66240000000005</v>
      </c>
      <c r="AO172" s="69">
        <f t="shared" si="124"/>
        <v>126.83240000000005</v>
      </c>
      <c r="AP172" s="69">
        <f t="shared" si="124"/>
        <v>130.00240000000005</v>
      </c>
      <c r="AQ172" s="69">
        <f t="shared" si="124"/>
        <v>133.17240000000004</v>
      </c>
      <c r="AR172" s="69">
        <f t="shared" si="124"/>
        <v>136.34240000000003</v>
      </c>
      <c r="AS172" s="69">
        <f t="shared" si="124"/>
        <v>139.51240000000001</v>
      </c>
      <c r="AT172" s="69">
        <f t="shared" si="124"/>
        <v>142.6824</v>
      </c>
      <c r="AU172" s="69">
        <f t="shared" si="124"/>
        <v>145.85239999999999</v>
      </c>
      <c r="AV172" s="69">
        <f t="shared" si="124"/>
        <v>149.02239999999998</v>
      </c>
      <c r="AW172" s="69">
        <f t="shared" si="124"/>
        <v>152.19239999999996</v>
      </c>
      <c r="AX172" s="69">
        <f t="shared" si="124"/>
        <v>155.36239999999995</v>
      </c>
      <c r="AY172" s="69">
        <f t="shared" si="124"/>
        <v>158.53239999999994</v>
      </c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</row>
    <row r="173" spans="1:70" s="15" customFormat="1" ht="15.95" customHeight="1" outlineLevel="2" x14ac:dyDescent="0.3">
      <c r="A173" s="227">
        <v>14</v>
      </c>
      <c r="B173" s="229" t="s">
        <v>444</v>
      </c>
      <c r="C173" s="46" t="s">
        <v>379</v>
      </c>
      <c r="D173" s="32" t="s">
        <v>28</v>
      </c>
      <c r="E173" s="44" t="s">
        <v>11</v>
      </c>
      <c r="F173" s="62" t="s">
        <v>11</v>
      </c>
      <c r="G173" s="45" t="s">
        <v>30</v>
      </c>
      <c r="H173" s="46">
        <v>2.3940000000000001</v>
      </c>
      <c r="I173" s="62">
        <v>1.2</v>
      </c>
      <c r="J173" s="69">
        <v>28</v>
      </c>
      <c r="K173" s="238">
        <f t="shared" si="76"/>
        <v>80.438400000000001</v>
      </c>
      <c r="L173" s="69">
        <f>(K173+8.04)</f>
        <v>88.478399999999993</v>
      </c>
      <c r="M173" s="69">
        <f t="shared" ref="M173:U173" si="125">(L173+8.04)</f>
        <v>96.518399999999986</v>
      </c>
      <c r="N173" s="69">
        <f t="shared" si="125"/>
        <v>104.55839999999998</v>
      </c>
      <c r="O173" s="69">
        <f t="shared" si="125"/>
        <v>112.59839999999997</v>
      </c>
      <c r="P173" s="69">
        <f t="shared" si="125"/>
        <v>120.63839999999996</v>
      </c>
      <c r="Q173" s="69">
        <f t="shared" si="125"/>
        <v>128.67839999999995</v>
      </c>
      <c r="R173" s="69">
        <f t="shared" si="125"/>
        <v>136.71839999999995</v>
      </c>
      <c r="S173" s="69">
        <f t="shared" si="125"/>
        <v>144.75839999999994</v>
      </c>
      <c r="T173" s="69">
        <f t="shared" si="125"/>
        <v>152.79839999999993</v>
      </c>
      <c r="U173" s="69">
        <f t="shared" si="125"/>
        <v>160.83839999999992</v>
      </c>
      <c r="V173" s="69">
        <f>(U173+8.04)</f>
        <v>168.87839999999991</v>
      </c>
      <c r="W173" s="69">
        <f t="shared" ref="W173:AE173" si="126">(V173+8.04)</f>
        <v>176.91839999999991</v>
      </c>
      <c r="X173" s="69">
        <f t="shared" si="126"/>
        <v>184.9583999999999</v>
      </c>
      <c r="Y173" s="69">
        <f t="shared" si="126"/>
        <v>192.99839999999989</v>
      </c>
      <c r="Z173" s="69">
        <f t="shared" si="126"/>
        <v>201.03839999999988</v>
      </c>
      <c r="AA173" s="69">
        <f t="shared" si="126"/>
        <v>209.07839999999987</v>
      </c>
      <c r="AB173" s="69">
        <f t="shared" si="126"/>
        <v>217.11839999999987</v>
      </c>
      <c r="AC173" s="69">
        <f t="shared" si="126"/>
        <v>225.15839999999986</v>
      </c>
      <c r="AD173" s="69">
        <f t="shared" si="126"/>
        <v>233.19839999999985</v>
      </c>
      <c r="AE173" s="69">
        <f t="shared" si="126"/>
        <v>241.23839999999984</v>
      </c>
      <c r="AF173" s="9"/>
      <c r="AG173" s="9"/>
      <c r="AH173" s="9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</row>
    <row r="174" spans="1:70" s="15" customFormat="1" ht="15.95" customHeight="1" outlineLevel="2" x14ac:dyDescent="0.3">
      <c r="A174" s="227">
        <v>15</v>
      </c>
      <c r="B174" s="229" t="s">
        <v>444</v>
      </c>
      <c r="C174" s="46" t="s">
        <v>380</v>
      </c>
      <c r="D174" s="32" t="s">
        <v>28</v>
      </c>
      <c r="E174" s="44" t="s">
        <v>43</v>
      </c>
      <c r="F174" s="62" t="s">
        <v>43</v>
      </c>
      <c r="G174" s="45" t="s">
        <v>30</v>
      </c>
      <c r="H174" s="46">
        <v>1.0169999999999999</v>
      </c>
      <c r="I174" s="220">
        <v>0.7</v>
      </c>
      <c r="J174" s="69">
        <v>28</v>
      </c>
      <c r="K174" s="238">
        <f t="shared" si="76"/>
        <v>19.933199999999996</v>
      </c>
      <c r="L174" s="69">
        <f>(K174+1.99)</f>
        <v>21.923199999999994</v>
      </c>
      <c r="M174" s="69">
        <f t="shared" ref="M174:U174" si="127">(L174+1.99)</f>
        <v>23.913199999999993</v>
      </c>
      <c r="N174" s="69">
        <f t="shared" si="127"/>
        <v>25.903199999999991</v>
      </c>
      <c r="O174" s="69">
        <f t="shared" si="127"/>
        <v>27.89319999999999</v>
      </c>
      <c r="P174" s="69">
        <f t="shared" si="127"/>
        <v>29.883199999999988</v>
      </c>
      <c r="Q174" s="69">
        <f t="shared" si="127"/>
        <v>31.873199999999986</v>
      </c>
      <c r="R174" s="69">
        <f t="shared" si="127"/>
        <v>33.863199999999985</v>
      </c>
      <c r="S174" s="69">
        <f t="shared" si="127"/>
        <v>35.853199999999987</v>
      </c>
      <c r="T174" s="69">
        <f t="shared" si="127"/>
        <v>37.843199999999989</v>
      </c>
      <c r="U174" s="69">
        <f t="shared" si="127"/>
        <v>39.833199999999991</v>
      </c>
      <c r="V174" s="69">
        <f>(U174+1.99)</f>
        <v>41.823199999999993</v>
      </c>
      <c r="W174" s="69">
        <f t="shared" ref="W174:AY174" si="128">(V174+1.99)</f>
        <v>43.813199999999995</v>
      </c>
      <c r="X174" s="69">
        <f t="shared" si="128"/>
        <v>45.803199999999997</v>
      </c>
      <c r="Y174" s="69">
        <f t="shared" si="128"/>
        <v>47.793199999999999</v>
      </c>
      <c r="Z174" s="69">
        <f t="shared" si="128"/>
        <v>49.783200000000001</v>
      </c>
      <c r="AA174" s="69">
        <f t="shared" si="128"/>
        <v>51.773200000000003</v>
      </c>
      <c r="AB174" s="69">
        <f t="shared" si="128"/>
        <v>53.763200000000005</v>
      </c>
      <c r="AC174" s="69">
        <f t="shared" si="128"/>
        <v>55.753200000000007</v>
      </c>
      <c r="AD174" s="69">
        <f t="shared" si="128"/>
        <v>57.743200000000009</v>
      </c>
      <c r="AE174" s="69">
        <f t="shared" si="128"/>
        <v>59.733200000000011</v>
      </c>
      <c r="AF174" s="69">
        <f t="shared" si="128"/>
        <v>61.723200000000013</v>
      </c>
      <c r="AG174" s="69">
        <f t="shared" si="128"/>
        <v>63.713200000000015</v>
      </c>
      <c r="AH174" s="69">
        <f t="shared" si="128"/>
        <v>65.70320000000001</v>
      </c>
      <c r="AI174" s="69">
        <f t="shared" si="128"/>
        <v>67.693200000000004</v>
      </c>
      <c r="AJ174" s="69">
        <f t="shared" si="128"/>
        <v>69.683199999999999</v>
      </c>
      <c r="AK174" s="69">
        <f t="shared" si="128"/>
        <v>71.673199999999994</v>
      </c>
      <c r="AL174" s="69">
        <f t="shared" si="128"/>
        <v>73.663199999999989</v>
      </c>
      <c r="AM174" s="69">
        <f t="shared" si="128"/>
        <v>75.653199999999984</v>
      </c>
      <c r="AN174" s="69">
        <f t="shared" si="128"/>
        <v>77.643199999999979</v>
      </c>
      <c r="AO174" s="69">
        <f t="shared" si="128"/>
        <v>79.633199999999974</v>
      </c>
      <c r="AP174" s="69">
        <f t="shared" si="128"/>
        <v>81.623199999999969</v>
      </c>
      <c r="AQ174" s="69">
        <f t="shared" si="128"/>
        <v>83.613199999999964</v>
      </c>
      <c r="AR174" s="69">
        <f t="shared" si="128"/>
        <v>85.603199999999958</v>
      </c>
      <c r="AS174" s="69">
        <f t="shared" si="128"/>
        <v>87.593199999999953</v>
      </c>
      <c r="AT174" s="69">
        <f t="shared" si="128"/>
        <v>89.583199999999948</v>
      </c>
      <c r="AU174" s="69">
        <f t="shared" si="128"/>
        <v>91.573199999999943</v>
      </c>
      <c r="AV174" s="69">
        <f t="shared" si="128"/>
        <v>93.563199999999938</v>
      </c>
      <c r="AW174" s="69">
        <f t="shared" si="128"/>
        <v>95.553199999999933</v>
      </c>
      <c r="AX174" s="69">
        <f t="shared" si="128"/>
        <v>97.543199999999928</v>
      </c>
      <c r="AY174" s="69">
        <f t="shared" si="128"/>
        <v>99.533199999999923</v>
      </c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</row>
    <row r="175" spans="1:70" s="15" customFormat="1" ht="15.95" customHeight="1" outlineLevel="2" x14ac:dyDescent="0.3">
      <c r="A175" s="227">
        <v>16</v>
      </c>
      <c r="B175" s="229" t="s">
        <v>444</v>
      </c>
      <c r="C175" s="46" t="s">
        <v>381</v>
      </c>
      <c r="D175" s="32" t="s">
        <v>45</v>
      </c>
      <c r="E175" s="44" t="s">
        <v>11</v>
      </c>
      <c r="F175" s="62" t="s">
        <v>11</v>
      </c>
      <c r="G175" s="45" t="s">
        <v>30</v>
      </c>
      <c r="H175" s="46">
        <v>1.609</v>
      </c>
      <c r="I175" s="62">
        <v>1.2</v>
      </c>
      <c r="J175" s="69">
        <v>28</v>
      </c>
      <c r="K175" s="238">
        <f t="shared" si="76"/>
        <v>54.062399999999997</v>
      </c>
      <c r="L175" s="69">
        <f>(K175+5.41)</f>
        <v>59.472399999999993</v>
      </c>
      <c r="M175" s="69">
        <f t="shared" ref="M175:U175" si="129">(L175+5.41)</f>
        <v>64.88239999999999</v>
      </c>
      <c r="N175" s="69">
        <f t="shared" si="129"/>
        <v>70.292399999999986</v>
      </c>
      <c r="O175" s="69">
        <f t="shared" si="129"/>
        <v>75.702399999999983</v>
      </c>
      <c r="P175" s="69">
        <f t="shared" si="129"/>
        <v>81.11239999999998</v>
      </c>
      <c r="Q175" s="69">
        <f t="shared" si="129"/>
        <v>86.522399999999976</v>
      </c>
      <c r="R175" s="69">
        <f t="shared" si="129"/>
        <v>91.932399999999973</v>
      </c>
      <c r="S175" s="69">
        <f t="shared" si="129"/>
        <v>97.342399999999969</v>
      </c>
      <c r="T175" s="69">
        <f t="shared" si="129"/>
        <v>102.75239999999997</v>
      </c>
      <c r="U175" s="69">
        <f t="shared" si="129"/>
        <v>108.16239999999996</v>
      </c>
      <c r="V175" s="69">
        <f>(U175+5.41)</f>
        <v>113.57239999999996</v>
      </c>
      <c r="W175" s="69">
        <f t="shared" ref="W175:AE175" si="130">(V175+5.41)</f>
        <v>118.98239999999996</v>
      </c>
      <c r="X175" s="69">
        <f t="shared" si="130"/>
        <v>124.39239999999995</v>
      </c>
      <c r="Y175" s="69">
        <f t="shared" si="130"/>
        <v>129.80239999999995</v>
      </c>
      <c r="Z175" s="69">
        <f t="shared" si="130"/>
        <v>135.21239999999995</v>
      </c>
      <c r="AA175" s="69">
        <f t="shared" si="130"/>
        <v>140.62239999999994</v>
      </c>
      <c r="AB175" s="69">
        <f t="shared" si="130"/>
        <v>146.03239999999994</v>
      </c>
      <c r="AC175" s="69">
        <f t="shared" si="130"/>
        <v>151.44239999999994</v>
      </c>
      <c r="AD175" s="69">
        <f t="shared" si="130"/>
        <v>156.85239999999993</v>
      </c>
      <c r="AE175" s="69">
        <f t="shared" si="130"/>
        <v>162.26239999999993</v>
      </c>
      <c r="AF175" s="9"/>
      <c r="AG175" s="9"/>
      <c r="AH175" s="9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</row>
    <row r="176" spans="1:70" s="2" customFormat="1" ht="15.95" customHeight="1" outlineLevel="2" x14ac:dyDescent="0.3">
      <c r="A176" s="241">
        <v>17</v>
      </c>
      <c r="B176" s="249" t="s">
        <v>444</v>
      </c>
      <c r="C176" s="243" t="s">
        <v>382</v>
      </c>
      <c r="D176" s="180" t="s">
        <v>45</v>
      </c>
      <c r="E176" s="269"/>
      <c r="F176" s="184" t="s">
        <v>11</v>
      </c>
      <c r="G176" s="270" t="s">
        <v>633</v>
      </c>
      <c r="H176" s="180">
        <v>1.552</v>
      </c>
      <c r="I176" s="245">
        <v>1.2</v>
      </c>
      <c r="J176" s="246">
        <v>28</v>
      </c>
      <c r="K176" s="238">
        <f t="shared" si="76"/>
        <v>52.147199999999998</v>
      </c>
      <c r="L176" s="246">
        <f>(K176+5.22)</f>
        <v>57.367199999999997</v>
      </c>
      <c r="M176" s="246">
        <f t="shared" ref="M176:U176" si="131">(L176+5.22)</f>
        <v>62.587199999999996</v>
      </c>
      <c r="N176" s="246">
        <f t="shared" si="131"/>
        <v>67.807199999999995</v>
      </c>
      <c r="O176" s="246">
        <f t="shared" si="131"/>
        <v>73.027199999999993</v>
      </c>
      <c r="P176" s="246">
        <f t="shared" si="131"/>
        <v>78.247199999999992</v>
      </c>
      <c r="Q176" s="246">
        <f t="shared" si="131"/>
        <v>83.467199999999991</v>
      </c>
      <c r="R176" s="246">
        <f t="shared" si="131"/>
        <v>88.68719999999999</v>
      </c>
      <c r="S176" s="246">
        <f t="shared" si="131"/>
        <v>93.907199999999989</v>
      </c>
      <c r="T176" s="246">
        <f t="shared" si="131"/>
        <v>99.127199999999988</v>
      </c>
      <c r="U176" s="246">
        <f t="shared" si="131"/>
        <v>104.34719999999999</v>
      </c>
      <c r="V176" s="246">
        <f>(U176+5.22)</f>
        <v>109.56719999999999</v>
      </c>
      <c r="W176" s="246">
        <f t="shared" ref="W176:AE176" si="132">(V176+5.22)</f>
        <v>114.78719999999998</v>
      </c>
      <c r="X176" s="246">
        <f t="shared" si="132"/>
        <v>120.00719999999998</v>
      </c>
      <c r="Y176" s="246">
        <f t="shared" si="132"/>
        <v>125.22719999999998</v>
      </c>
      <c r="Z176" s="246">
        <f t="shared" si="132"/>
        <v>130.44719999999998</v>
      </c>
      <c r="AA176" s="246">
        <f t="shared" si="132"/>
        <v>135.66719999999998</v>
      </c>
      <c r="AB176" s="246">
        <f t="shared" si="132"/>
        <v>140.88719999999998</v>
      </c>
      <c r="AC176" s="246">
        <f t="shared" si="132"/>
        <v>146.10719999999998</v>
      </c>
      <c r="AD176" s="246">
        <f t="shared" si="132"/>
        <v>151.32719999999998</v>
      </c>
      <c r="AE176" s="246">
        <f t="shared" si="132"/>
        <v>156.54719999999998</v>
      </c>
      <c r="AF176" s="247"/>
      <c r="AG176" s="247"/>
      <c r="AH176" s="247"/>
    </row>
    <row r="177" spans="1:70" s="2" customFormat="1" ht="15.95" customHeight="1" outlineLevel="2" x14ac:dyDescent="0.3">
      <c r="A177" s="241">
        <v>18</v>
      </c>
      <c r="B177" s="249" t="s">
        <v>444</v>
      </c>
      <c r="C177" s="243" t="s">
        <v>383</v>
      </c>
      <c r="D177" s="180" t="s">
        <v>45</v>
      </c>
      <c r="E177" s="269"/>
      <c r="F177" s="184" t="s">
        <v>11</v>
      </c>
      <c r="G177" s="270" t="s">
        <v>633</v>
      </c>
      <c r="H177" s="180">
        <v>1.966</v>
      </c>
      <c r="I177" s="245">
        <v>1.2</v>
      </c>
      <c r="J177" s="246">
        <v>28</v>
      </c>
      <c r="K177" s="238">
        <f t="shared" si="76"/>
        <v>66.057599999999994</v>
      </c>
      <c r="L177" s="246">
        <f>(K177+6.61)</f>
        <v>72.667599999999993</v>
      </c>
      <c r="M177" s="246">
        <f t="shared" ref="M177:U177" si="133">(L177+6.61)</f>
        <v>79.277599999999993</v>
      </c>
      <c r="N177" s="246">
        <f t="shared" si="133"/>
        <v>85.887599999999992</v>
      </c>
      <c r="O177" s="246">
        <f t="shared" si="133"/>
        <v>92.497599999999991</v>
      </c>
      <c r="P177" s="246">
        <f t="shared" si="133"/>
        <v>99.107599999999991</v>
      </c>
      <c r="Q177" s="246">
        <f t="shared" si="133"/>
        <v>105.71759999999999</v>
      </c>
      <c r="R177" s="246">
        <f t="shared" si="133"/>
        <v>112.32759999999999</v>
      </c>
      <c r="S177" s="246">
        <f t="shared" si="133"/>
        <v>118.93759999999999</v>
      </c>
      <c r="T177" s="246">
        <f t="shared" si="133"/>
        <v>125.54759999999999</v>
      </c>
      <c r="U177" s="246">
        <f t="shared" si="133"/>
        <v>132.1576</v>
      </c>
      <c r="V177" s="246">
        <f t="shared" ref="V177:AA177" si="134">(U177+6.61)</f>
        <v>138.76760000000002</v>
      </c>
      <c r="W177" s="246">
        <f t="shared" si="134"/>
        <v>145.37760000000003</v>
      </c>
      <c r="X177" s="246">
        <f t="shared" si="134"/>
        <v>151.98760000000004</v>
      </c>
      <c r="Y177" s="246">
        <f t="shared" si="134"/>
        <v>158.59760000000006</v>
      </c>
      <c r="Z177" s="246">
        <f t="shared" si="134"/>
        <v>165.20760000000007</v>
      </c>
      <c r="AA177" s="246">
        <f t="shared" si="134"/>
        <v>171.81760000000008</v>
      </c>
      <c r="AB177" s="246">
        <f t="shared" ref="AB177:AI177" si="135">(AA177+6.61)</f>
        <v>178.4276000000001</v>
      </c>
      <c r="AC177" s="246">
        <f t="shared" si="135"/>
        <v>185.03760000000011</v>
      </c>
      <c r="AD177" s="246">
        <f t="shared" si="135"/>
        <v>191.64760000000012</v>
      </c>
      <c r="AE177" s="246">
        <f t="shared" si="135"/>
        <v>198.25760000000014</v>
      </c>
      <c r="AF177" s="246">
        <f t="shared" si="135"/>
        <v>204.86760000000015</v>
      </c>
      <c r="AG177" s="246">
        <f t="shared" si="135"/>
        <v>211.47760000000017</v>
      </c>
      <c r="AH177" s="246">
        <f t="shared" si="135"/>
        <v>218.08760000000018</v>
      </c>
      <c r="AI177" s="246">
        <f t="shared" si="135"/>
        <v>224.69760000000019</v>
      </c>
    </row>
    <row r="178" spans="1:70" s="15" customFormat="1" ht="15.95" customHeight="1" outlineLevel="2" x14ac:dyDescent="0.3">
      <c r="A178" s="227">
        <v>19</v>
      </c>
      <c r="B178" s="229" t="s">
        <v>444</v>
      </c>
      <c r="C178" s="46" t="s">
        <v>384</v>
      </c>
      <c r="D178" s="32" t="s">
        <v>45</v>
      </c>
      <c r="E178" s="44" t="s">
        <v>11</v>
      </c>
      <c r="F178" s="62" t="s">
        <v>11</v>
      </c>
      <c r="G178" s="45" t="s">
        <v>30</v>
      </c>
      <c r="H178" s="46">
        <v>1.853</v>
      </c>
      <c r="I178" s="62">
        <v>1.2</v>
      </c>
      <c r="J178" s="69">
        <v>28</v>
      </c>
      <c r="K178" s="238">
        <f t="shared" si="76"/>
        <v>62.260799999999996</v>
      </c>
      <c r="L178" s="69">
        <f>(K178+6.23)</f>
        <v>68.490799999999993</v>
      </c>
      <c r="M178" s="69">
        <f t="shared" ref="M178:U178" si="136">(L178+6.23)</f>
        <v>74.720799999999997</v>
      </c>
      <c r="N178" s="69">
        <f t="shared" si="136"/>
        <v>80.950800000000001</v>
      </c>
      <c r="O178" s="69">
        <f t="shared" si="136"/>
        <v>87.180800000000005</v>
      </c>
      <c r="P178" s="69">
        <f t="shared" si="136"/>
        <v>93.410800000000009</v>
      </c>
      <c r="Q178" s="69">
        <f t="shared" si="136"/>
        <v>99.640800000000013</v>
      </c>
      <c r="R178" s="69">
        <f t="shared" si="136"/>
        <v>105.87080000000002</v>
      </c>
      <c r="S178" s="69">
        <f t="shared" si="136"/>
        <v>112.10080000000002</v>
      </c>
      <c r="T178" s="69">
        <f t="shared" si="136"/>
        <v>118.33080000000002</v>
      </c>
      <c r="U178" s="69">
        <f t="shared" si="136"/>
        <v>124.56080000000003</v>
      </c>
      <c r="V178" s="69">
        <f t="shared" ref="V178:AA178" si="137">(U178+6.23)</f>
        <v>130.79080000000002</v>
      </c>
      <c r="W178" s="69">
        <f t="shared" si="137"/>
        <v>137.02080000000001</v>
      </c>
      <c r="X178" s="69">
        <f t="shared" si="137"/>
        <v>143.2508</v>
      </c>
      <c r="Y178" s="69">
        <f t="shared" si="137"/>
        <v>149.48079999999999</v>
      </c>
      <c r="Z178" s="69">
        <f t="shared" si="137"/>
        <v>155.71079999999998</v>
      </c>
      <c r="AA178" s="69">
        <f t="shared" si="137"/>
        <v>161.94079999999997</v>
      </c>
      <c r="AB178" s="69">
        <f t="shared" ref="AB178:AI178" si="138">(AA178+6.23)</f>
        <v>168.17079999999996</v>
      </c>
      <c r="AC178" s="69">
        <f t="shared" si="138"/>
        <v>174.40079999999995</v>
      </c>
      <c r="AD178" s="69">
        <f t="shared" si="138"/>
        <v>180.63079999999994</v>
      </c>
      <c r="AE178" s="69">
        <f t="shared" si="138"/>
        <v>186.86079999999993</v>
      </c>
      <c r="AF178" s="69">
        <f t="shared" si="138"/>
        <v>193.09079999999992</v>
      </c>
      <c r="AG178" s="69">
        <f t="shared" si="138"/>
        <v>199.32079999999991</v>
      </c>
      <c r="AH178" s="69">
        <f t="shared" si="138"/>
        <v>205.5507999999999</v>
      </c>
      <c r="AI178" s="69">
        <f t="shared" si="138"/>
        <v>211.78079999999989</v>
      </c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</row>
    <row r="179" spans="1:70" s="15" customFormat="1" ht="15.95" customHeight="1" outlineLevel="2" x14ac:dyDescent="0.3">
      <c r="A179" s="227">
        <v>20</v>
      </c>
      <c r="B179" s="229" t="s">
        <v>444</v>
      </c>
      <c r="C179" s="109" t="s">
        <v>154</v>
      </c>
      <c r="D179" s="227" t="s">
        <v>24</v>
      </c>
      <c r="E179" s="232" t="s">
        <v>11</v>
      </c>
      <c r="F179" s="62" t="s">
        <v>11</v>
      </c>
      <c r="G179" s="45" t="s">
        <v>30</v>
      </c>
      <c r="H179" s="120">
        <v>6.86</v>
      </c>
      <c r="I179" s="62">
        <v>1.2</v>
      </c>
      <c r="J179" s="69">
        <v>28</v>
      </c>
      <c r="K179" s="238">
        <f t="shared" si="76"/>
        <v>230.49599999999998</v>
      </c>
      <c r="L179" s="69">
        <f>(K179+23.05)</f>
        <v>253.54599999999999</v>
      </c>
      <c r="M179" s="69">
        <f t="shared" ref="M179:U179" si="139">(L179+23.05)</f>
        <v>276.596</v>
      </c>
      <c r="N179" s="69">
        <f t="shared" si="139"/>
        <v>299.64600000000002</v>
      </c>
      <c r="O179" s="69">
        <f t="shared" si="139"/>
        <v>322.69600000000003</v>
      </c>
      <c r="P179" s="69">
        <f t="shared" si="139"/>
        <v>345.74600000000004</v>
      </c>
      <c r="Q179" s="69">
        <f t="shared" si="139"/>
        <v>368.79600000000005</v>
      </c>
      <c r="R179" s="69">
        <f t="shared" si="139"/>
        <v>391.84600000000006</v>
      </c>
      <c r="S179" s="69">
        <f t="shared" si="139"/>
        <v>414.89600000000007</v>
      </c>
      <c r="T179" s="69">
        <f t="shared" si="139"/>
        <v>437.94600000000008</v>
      </c>
      <c r="U179" s="69">
        <f t="shared" si="139"/>
        <v>460.99600000000009</v>
      </c>
      <c r="V179" s="69">
        <f t="shared" ref="V179:AJ179" si="140">(U179+23.05)</f>
        <v>484.04600000000011</v>
      </c>
      <c r="W179" s="69">
        <f t="shared" si="140"/>
        <v>507.09600000000012</v>
      </c>
      <c r="X179" s="69">
        <f t="shared" si="140"/>
        <v>530.14600000000007</v>
      </c>
      <c r="Y179" s="69">
        <f t="shared" si="140"/>
        <v>553.19600000000003</v>
      </c>
      <c r="Z179" s="69">
        <f t="shared" si="140"/>
        <v>576.24599999999998</v>
      </c>
      <c r="AA179" s="69">
        <f t="shared" si="140"/>
        <v>599.29599999999994</v>
      </c>
      <c r="AB179" s="69">
        <f t="shared" si="140"/>
        <v>622.34599999999989</v>
      </c>
      <c r="AC179" s="69">
        <f t="shared" si="140"/>
        <v>645.39599999999984</v>
      </c>
      <c r="AD179" s="69">
        <f t="shared" si="140"/>
        <v>668.4459999999998</v>
      </c>
      <c r="AE179" s="69">
        <f t="shared" si="140"/>
        <v>691.49599999999975</v>
      </c>
      <c r="AF179" s="69">
        <f t="shared" si="140"/>
        <v>714.54599999999971</v>
      </c>
      <c r="AG179" s="69">
        <f t="shared" si="140"/>
        <v>737.59599999999966</v>
      </c>
      <c r="AH179" s="69">
        <f t="shared" si="140"/>
        <v>760.64599999999962</v>
      </c>
      <c r="AI179" s="69">
        <f t="shared" si="140"/>
        <v>783.69599999999957</v>
      </c>
      <c r="AJ179" s="69">
        <f t="shared" si="140"/>
        <v>806.74599999999953</v>
      </c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</row>
    <row r="180" spans="1:70" s="15" customFormat="1" ht="15.95" customHeight="1" outlineLevel="2" x14ac:dyDescent="0.3">
      <c r="A180" s="227">
        <v>21</v>
      </c>
      <c r="B180" s="49" t="s">
        <v>444</v>
      </c>
      <c r="C180" s="46" t="s">
        <v>159</v>
      </c>
      <c r="D180" s="32" t="s">
        <v>31</v>
      </c>
      <c r="E180" s="44"/>
      <c r="F180" s="55" t="s">
        <v>17</v>
      </c>
      <c r="G180" s="45" t="s">
        <v>36</v>
      </c>
      <c r="H180" s="32">
        <v>13.231</v>
      </c>
      <c r="I180" s="55">
        <v>1.2</v>
      </c>
      <c r="J180" s="69">
        <v>28</v>
      </c>
      <c r="K180" s="238">
        <f t="shared" si="76"/>
        <v>444.56159999999994</v>
      </c>
      <c r="L180" s="69">
        <f>(K180+44.46)</f>
        <v>489.02159999999992</v>
      </c>
      <c r="M180" s="69">
        <f t="shared" ref="M180:U180" si="141">(L180+44.46)</f>
        <v>533.48159999999996</v>
      </c>
      <c r="N180" s="69">
        <f t="shared" si="141"/>
        <v>577.94159999999999</v>
      </c>
      <c r="O180" s="69">
        <f t="shared" si="141"/>
        <v>622.40160000000003</v>
      </c>
      <c r="P180" s="69">
        <f t="shared" si="141"/>
        <v>666.86160000000007</v>
      </c>
      <c r="Q180" s="69">
        <f t="shared" si="141"/>
        <v>711.3216000000001</v>
      </c>
      <c r="R180" s="69">
        <f t="shared" si="141"/>
        <v>755.78160000000014</v>
      </c>
      <c r="S180" s="69">
        <f t="shared" si="141"/>
        <v>800.24160000000018</v>
      </c>
      <c r="T180" s="69">
        <f t="shared" si="141"/>
        <v>844.70160000000021</v>
      </c>
      <c r="U180" s="69">
        <f t="shared" si="141"/>
        <v>889.16160000000025</v>
      </c>
      <c r="V180" s="69">
        <f t="shared" ref="V180:AG180" si="142">(U180+44.46)</f>
        <v>933.62160000000029</v>
      </c>
      <c r="W180" s="69">
        <f t="shared" si="142"/>
        <v>978.08160000000032</v>
      </c>
      <c r="X180" s="69">
        <f t="shared" si="142"/>
        <v>1022.5416000000004</v>
      </c>
      <c r="Y180" s="69">
        <f t="shared" si="142"/>
        <v>1067.0016000000003</v>
      </c>
      <c r="Z180" s="69">
        <f t="shared" si="142"/>
        <v>1111.4616000000003</v>
      </c>
      <c r="AA180" s="69">
        <f t="shared" si="142"/>
        <v>1155.9216000000004</v>
      </c>
      <c r="AB180" s="69">
        <f t="shared" si="142"/>
        <v>1200.3816000000004</v>
      </c>
      <c r="AC180" s="69">
        <f t="shared" si="142"/>
        <v>1244.8416000000004</v>
      </c>
      <c r="AD180" s="69">
        <f t="shared" si="142"/>
        <v>1289.3016000000005</v>
      </c>
      <c r="AE180" s="69">
        <f t="shared" si="142"/>
        <v>1333.7616000000005</v>
      </c>
      <c r="AF180" s="69">
        <f t="shared" si="142"/>
        <v>1378.2216000000005</v>
      </c>
      <c r="AG180" s="69">
        <f t="shared" si="142"/>
        <v>1422.6816000000006</v>
      </c>
      <c r="AH180" s="69"/>
      <c r="AI180" s="69"/>
      <c r="AJ180" s="69"/>
      <c r="AK180" s="69"/>
      <c r="AL180" s="69"/>
      <c r="AM180" s="69"/>
      <c r="AN180" s="69"/>
      <c r="AO180" s="69"/>
      <c r="AP180" s="69"/>
      <c r="AQ180" s="69"/>
      <c r="AR180" s="69"/>
      <c r="AS180" s="69"/>
      <c r="AT180" s="69"/>
      <c r="AU180" s="69"/>
      <c r="AV180" s="69"/>
      <c r="AW180" s="69"/>
      <c r="AX180" s="69"/>
      <c r="AY180" s="69"/>
      <c r="AZ180" s="69"/>
      <c r="BA180" s="69"/>
      <c r="BB180" s="69"/>
      <c r="BC180" s="69"/>
      <c r="BD180" s="69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</row>
    <row r="181" spans="1:70" s="15" customFormat="1" ht="15.95" customHeight="1" outlineLevel="2" x14ac:dyDescent="0.3">
      <c r="A181" s="227">
        <v>22</v>
      </c>
      <c r="B181" s="49" t="s">
        <v>444</v>
      </c>
      <c r="C181" s="46" t="s">
        <v>155</v>
      </c>
      <c r="D181" s="32" t="s">
        <v>120</v>
      </c>
      <c r="E181" s="44"/>
      <c r="F181" s="55" t="s">
        <v>17</v>
      </c>
      <c r="G181" s="45" t="s">
        <v>633</v>
      </c>
      <c r="H181" s="32">
        <v>7.3109999999999999</v>
      </c>
      <c r="I181" s="55">
        <v>1.2</v>
      </c>
      <c r="J181" s="69">
        <v>28</v>
      </c>
      <c r="K181" s="238">
        <f t="shared" si="76"/>
        <v>245.64959999999996</v>
      </c>
      <c r="L181" s="69">
        <f>(K181+24.57)</f>
        <v>270.21959999999996</v>
      </c>
      <c r="M181" s="69">
        <f t="shared" ref="M181:U181" si="143">(L181+24.57)</f>
        <v>294.78959999999995</v>
      </c>
      <c r="N181" s="69">
        <f t="shared" si="143"/>
        <v>319.35959999999994</v>
      </c>
      <c r="O181" s="69">
        <f t="shared" si="143"/>
        <v>343.92959999999994</v>
      </c>
      <c r="P181" s="69">
        <f t="shared" si="143"/>
        <v>368.49959999999993</v>
      </c>
      <c r="Q181" s="69">
        <f t="shared" si="143"/>
        <v>393.06959999999992</v>
      </c>
      <c r="R181" s="69">
        <f t="shared" si="143"/>
        <v>417.63959999999992</v>
      </c>
      <c r="S181" s="69">
        <f t="shared" si="143"/>
        <v>442.20959999999991</v>
      </c>
      <c r="T181" s="69">
        <f t="shared" si="143"/>
        <v>466.7795999999999</v>
      </c>
      <c r="U181" s="69">
        <f t="shared" si="143"/>
        <v>491.3495999999999</v>
      </c>
      <c r="V181" s="69">
        <f>(U181+24.57)</f>
        <v>515.91959999999995</v>
      </c>
      <c r="W181" s="69">
        <f t="shared" ref="W181:AI181" si="144">(V181+24.57)</f>
        <v>540.4896</v>
      </c>
      <c r="X181" s="69">
        <f t="shared" si="144"/>
        <v>565.05960000000005</v>
      </c>
      <c r="Y181" s="69">
        <f t="shared" si="144"/>
        <v>589.6296000000001</v>
      </c>
      <c r="Z181" s="69">
        <f t="shared" si="144"/>
        <v>614.19960000000015</v>
      </c>
      <c r="AA181" s="69">
        <f t="shared" si="144"/>
        <v>638.7696000000002</v>
      </c>
      <c r="AB181" s="69">
        <f t="shared" si="144"/>
        <v>663.33960000000025</v>
      </c>
      <c r="AC181" s="69">
        <f t="shared" si="144"/>
        <v>687.9096000000003</v>
      </c>
      <c r="AD181" s="69">
        <f t="shared" si="144"/>
        <v>712.47960000000035</v>
      </c>
      <c r="AE181" s="69">
        <f t="shared" si="144"/>
        <v>737.0496000000004</v>
      </c>
      <c r="AF181" s="69">
        <f t="shared" si="144"/>
        <v>761.61960000000045</v>
      </c>
      <c r="AG181" s="69">
        <f t="shared" si="144"/>
        <v>786.1896000000005</v>
      </c>
      <c r="AH181" s="69">
        <f t="shared" si="144"/>
        <v>810.75960000000055</v>
      </c>
      <c r="AI181" s="69">
        <f t="shared" si="144"/>
        <v>835.3296000000006</v>
      </c>
      <c r="AJ181" s="69"/>
      <c r="AK181" s="69"/>
      <c r="AL181" s="69"/>
      <c r="AM181" s="69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</row>
    <row r="182" spans="1:70" s="15" customFormat="1" ht="15.95" customHeight="1" outlineLevel="2" x14ac:dyDescent="0.3">
      <c r="A182" s="227">
        <v>23</v>
      </c>
      <c r="B182" s="171" t="s">
        <v>444</v>
      </c>
      <c r="C182" s="109" t="s">
        <v>160</v>
      </c>
      <c r="D182" s="170" t="s">
        <v>32</v>
      </c>
      <c r="E182" s="232" t="s">
        <v>20</v>
      </c>
      <c r="F182" s="229" t="s">
        <v>17</v>
      </c>
      <c r="G182" s="171" t="s">
        <v>107</v>
      </c>
      <c r="H182" s="231">
        <v>8.5419999999999998</v>
      </c>
      <c r="I182" s="55">
        <v>1.2</v>
      </c>
      <c r="J182" s="69">
        <v>28</v>
      </c>
      <c r="K182" s="238">
        <f t="shared" si="76"/>
        <v>287.01119999999997</v>
      </c>
      <c r="L182" s="69">
        <f>(K182+28.7)</f>
        <v>315.71119999999996</v>
      </c>
      <c r="M182" s="69">
        <f t="shared" ref="M182:U182" si="145">(L182+28.7)</f>
        <v>344.41119999999995</v>
      </c>
      <c r="N182" s="69">
        <f t="shared" si="145"/>
        <v>373.11119999999994</v>
      </c>
      <c r="O182" s="69">
        <f t="shared" si="145"/>
        <v>401.81119999999993</v>
      </c>
      <c r="P182" s="69">
        <f t="shared" si="145"/>
        <v>430.51119999999992</v>
      </c>
      <c r="Q182" s="69">
        <f t="shared" si="145"/>
        <v>459.21119999999991</v>
      </c>
      <c r="R182" s="69">
        <f t="shared" si="145"/>
        <v>487.91119999999989</v>
      </c>
      <c r="S182" s="69">
        <f t="shared" si="145"/>
        <v>516.61119999999994</v>
      </c>
      <c r="T182" s="69">
        <f t="shared" si="145"/>
        <v>545.31119999999999</v>
      </c>
      <c r="U182" s="69">
        <f t="shared" si="145"/>
        <v>574.01120000000003</v>
      </c>
      <c r="V182" s="69">
        <f>(U182+28.7)</f>
        <v>602.71120000000008</v>
      </c>
      <c r="W182" s="69">
        <f t="shared" ref="W182:AI182" si="146">(V182+28.7)</f>
        <v>631.41120000000012</v>
      </c>
      <c r="X182" s="69">
        <f t="shared" si="146"/>
        <v>660.11120000000017</v>
      </c>
      <c r="Y182" s="69">
        <f t="shared" si="146"/>
        <v>688.81120000000021</v>
      </c>
      <c r="Z182" s="69">
        <f t="shared" si="146"/>
        <v>717.51120000000026</v>
      </c>
      <c r="AA182" s="69">
        <f t="shared" si="146"/>
        <v>746.2112000000003</v>
      </c>
      <c r="AB182" s="69">
        <f t="shared" si="146"/>
        <v>774.91120000000035</v>
      </c>
      <c r="AC182" s="69">
        <f t="shared" si="146"/>
        <v>803.61120000000039</v>
      </c>
      <c r="AD182" s="69">
        <f t="shared" si="146"/>
        <v>832.31120000000044</v>
      </c>
      <c r="AE182" s="69">
        <f t="shared" si="146"/>
        <v>861.01120000000049</v>
      </c>
      <c r="AF182" s="69">
        <f t="shared" si="146"/>
        <v>889.71120000000053</v>
      </c>
      <c r="AG182" s="69">
        <f t="shared" si="146"/>
        <v>918.41120000000058</v>
      </c>
      <c r="AH182" s="69">
        <f t="shared" si="146"/>
        <v>947.11120000000062</v>
      </c>
      <c r="AI182" s="69">
        <f t="shared" si="146"/>
        <v>975.81120000000067</v>
      </c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</row>
    <row r="183" spans="1:70" s="15" customFormat="1" ht="15.95" customHeight="1" outlineLevel="2" x14ac:dyDescent="0.3">
      <c r="A183" s="227">
        <v>24</v>
      </c>
      <c r="B183" s="171" t="s">
        <v>444</v>
      </c>
      <c r="C183" s="112" t="s">
        <v>161</v>
      </c>
      <c r="D183" s="157" t="s">
        <v>136</v>
      </c>
      <c r="E183" s="232" t="s">
        <v>20</v>
      </c>
      <c r="F183" s="229" t="s">
        <v>17</v>
      </c>
      <c r="G183" s="171" t="s">
        <v>107</v>
      </c>
      <c r="H183" s="29">
        <v>17.923999999999999</v>
      </c>
      <c r="I183" s="55">
        <v>1.2</v>
      </c>
      <c r="J183" s="69">
        <v>28</v>
      </c>
      <c r="K183" s="238">
        <f t="shared" si="76"/>
        <v>602.24639999999988</v>
      </c>
      <c r="L183" s="69">
        <f>(K183+60.23)</f>
        <v>662.4763999999999</v>
      </c>
      <c r="M183" s="69">
        <f t="shared" ref="M183:U183" si="147">(L183+60.23)</f>
        <v>722.70639999999992</v>
      </c>
      <c r="N183" s="69">
        <f t="shared" si="147"/>
        <v>782.93639999999994</v>
      </c>
      <c r="O183" s="69">
        <f t="shared" si="147"/>
        <v>843.16639999999995</v>
      </c>
      <c r="P183" s="69">
        <f t="shared" si="147"/>
        <v>903.39639999999997</v>
      </c>
      <c r="Q183" s="69">
        <f t="shared" si="147"/>
        <v>963.62639999999999</v>
      </c>
      <c r="R183" s="69">
        <f t="shared" si="147"/>
        <v>1023.8564</v>
      </c>
      <c r="S183" s="69">
        <f t="shared" si="147"/>
        <v>1084.0863999999999</v>
      </c>
      <c r="T183" s="69">
        <f t="shared" si="147"/>
        <v>1144.3163999999999</v>
      </c>
      <c r="U183" s="69">
        <f t="shared" si="147"/>
        <v>1204.5463999999999</v>
      </c>
      <c r="V183" s="69">
        <f t="shared" ref="V183:AI183" si="148">(U183+60.23)</f>
        <v>1264.7764</v>
      </c>
      <c r="W183" s="69">
        <f t="shared" si="148"/>
        <v>1325.0064</v>
      </c>
      <c r="X183" s="69">
        <f t="shared" si="148"/>
        <v>1385.2364</v>
      </c>
      <c r="Y183" s="69">
        <f t="shared" si="148"/>
        <v>1445.4664</v>
      </c>
      <c r="Z183" s="69">
        <f t="shared" si="148"/>
        <v>1505.6964</v>
      </c>
      <c r="AA183" s="69">
        <f t="shared" si="148"/>
        <v>1565.9264000000001</v>
      </c>
      <c r="AB183" s="69">
        <f t="shared" si="148"/>
        <v>1626.1564000000001</v>
      </c>
      <c r="AC183" s="69">
        <f t="shared" si="148"/>
        <v>1686.3864000000001</v>
      </c>
      <c r="AD183" s="69">
        <f t="shared" si="148"/>
        <v>1746.6164000000001</v>
      </c>
      <c r="AE183" s="69">
        <f t="shared" si="148"/>
        <v>1806.8464000000001</v>
      </c>
      <c r="AF183" s="69">
        <f t="shared" si="148"/>
        <v>1867.0764000000001</v>
      </c>
      <c r="AG183" s="69">
        <f t="shared" si="148"/>
        <v>1927.3064000000002</v>
      </c>
      <c r="AH183" s="69">
        <f t="shared" si="148"/>
        <v>1987.5364000000002</v>
      </c>
      <c r="AI183" s="69">
        <f t="shared" si="148"/>
        <v>2047.7664000000002</v>
      </c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</row>
    <row r="184" spans="1:70" s="15" customFormat="1" ht="15.95" customHeight="1" outlineLevel="2" x14ac:dyDescent="0.3">
      <c r="A184" s="227">
        <v>25</v>
      </c>
      <c r="B184" s="161" t="s">
        <v>444</v>
      </c>
      <c r="C184" s="46" t="s">
        <v>162</v>
      </c>
      <c r="D184" s="172" t="s">
        <v>112</v>
      </c>
      <c r="E184" s="44"/>
      <c r="F184" s="230" t="s">
        <v>11</v>
      </c>
      <c r="G184" s="156" t="s">
        <v>633</v>
      </c>
      <c r="H184" s="32">
        <v>1.516</v>
      </c>
      <c r="I184" s="55">
        <v>1.2</v>
      </c>
      <c r="J184" s="69">
        <v>28</v>
      </c>
      <c r="K184" s="238">
        <f t="shared" si="76"/>
        <v>50.937599999999996</v>
      </c>
      <c r="L184" s="69">
        <f>(K184+5.09)</f>
        <v>56.027599999999993</v>
      </c>
      <c r="M184" s="69">
        <f t="shared" ref="M184:U184" si="149">(L184+5.09)</f>
        <v>61.117599999999996</v>
      </c>
      <c r="N184" s="69">
        <f t="shared" si="149"/>
        <v>66.207599999999999</v>
      </c>
      <c r="O184" s="69">
        <f t="shared" si="149"/>
        <v>71.297600000000003</v>
      </c>
      <c r="P184" s="69">
        <f t="shared" si="149"/>
        <v>76.387600000000006</v>
      </c>
      <c r="Q184" s="69">
        <f t="shared" si="149"/>
        <v>81.47760000000001</v>
      </c>
      <c r="R184" s="69">
        <f t="shared" si="149"/>
        <v>86.567600000000013</v>
      </c>
      <c r="S184" s="69">
        <f t="shared" si="149"/>
        <v>91.657600000000016</v>
      </c>
      <c r="T184" s="69">
        <f t="shared" si="149"/>
        <v>96.74760000000002</v>
      </c>
      <c r="U184" s="69">
        <f t="shared" si="149"/>
        <v>101.83760000000002</v>
      </c>
      <c r="V184" s="69">
        <f>(U184+5.09)</f>
        <v>106.92760000000003</v>
      </c>
      <c r="W184" s="69">
        <f t="shared" ref="W184:AE184" si="150">(V184+5.09)</f>
        <v>112.01760000000003</v>
      </c>
      <c r="X184" s="69">
        <f t="shared" si="150"/>
        <v>117.10760000000003</v>
      </c>
      <c r="Y184" s="69">
        <f t="shared" si="150"/>
        <v>122.19760000000004</v>
      </c>
      <c r="Z184" s="69">
        <f t="shared" si="150"/>
        <v>127.28760000000004</v>
      </c>
      <c r="AA184" s="69">
        <f t="shared" si="150"/>
        <v>132.37760000000003</v>
      </c>
      <c r="AB184" s="69">
        <f t="shared" si="150"/>
        <v>137.46760000000003</v>
      </c>
      <c r="AC184" s="69">
        <f t="shared" si="150"/>
        <v>142.55760000000004</v>
      </c>
      <c r="AD184" s="69">
        <f t="shared" si="150"/>
        <v>147.64760000000004</v>
      </c>
      <c r="AE184" s="69">
        <f t="shared" si="150"/>
        <v>152.73760000000004</v>
      </c>
      <c r="AF184" s="9"/>
      <c r="AG184" s="9"/>
      <c r="AH184" s="9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</row>
    <row r="185" spans="1:70" s="15" customFormat="1" ht="15.95" customHeight="1" outlineLevel="2" x14ac:dyDescent="0.3">
      <c r="A185" s="227">
        <v>26</v>
      </c>
      <c r="B185" s="171" t="s">
        <v>444</v>
      </c>
      <c r="C185" s="109" t="s">
        <v>153</v>
      </c>
      <c r="D185" s="170" t="s">
        <v>24</v>
      </c>
      <c r="E185" s="232" t="s">
        <v>25</v>
      </c>
      <c r="F185" s="42" t="s">
        <v>43</v>
      </c>
      <c r="G185" s="156" t="s">
        <v>30</v>
      </c>
      <c r="H185" s="29">
        <v>4.0449999999999999</v>
      </c>
      <c r="I185" s="220">
        <v>0.7</v>
      </c>
      <c r="J185" s="69">
        <v>28</v>
      </c>
      <c r="K185" s="238">
        <f t="shared" si="76"/>
        <v>79.281999999999996</v>
      </c>
      <c r="L185" s="69">
        <f>(K185+7.93)</f>
        <v>87.211999999999989</v>
      </c>
      <c r="M185" s="69">
        <f t="shared" ref="M185:U185" si="151">(L185+7.93)</f>
        <v>95.141999999999996</v>
      </c>
      <c r="N185" s="69">
        <f t="shared" si="151"/>
        <v>103.072</v>
      </c>
      <c r="O185" s="69">
        <f t="shared" si="151"/>
        <v>111.00200000000001</v>
      </c>
      <c r="P185" s="69">
        <f t="shared" si="151"/>
        <v>118.93200000000002</v>
      </c>
      <c r="Q185" s="69">
        <f t="shared" si="151"/>
        <v>126.86200000000002</v>
      </c>
      <c r="R185" s="69">
        <f t="shared" si="151"/>
        <v>134.79200000000003</v>
      </c>
      <c r="S185" s="69">
        <f t="shared" si="151"/>
        <v>142.72200000000004</v>
      </c>
      <c r="T185" s="69">
        <f t="shared" si="151"/>
        <v>150.65200000000004</v>
      </c>
      <c r="U185" s="69">
        <f t="shared" si="151"/>
        <v>158.58200000000005</v>
      </c>
      <c r="V185" s="69">
        <f>(U185+7.93)</f>
        <v>166.51200000000006</v>
      </c>
      <c r="W185" s="69">
        <f t="shared" ref="W185:AZ185" si="152">(V185+7.93)</f>
        <v>174.44200000000006</v>
      </c>
      <c r="X185" s="69">
        <f t="shared" si="152"/>
        <v>182.37200000000007</v>
      </c>
      <c r="Y185" s="69">
        <f t="shared" si="152"/>
        <v>190.30200000000008</v>
      </c>
      <c r="Z185" s="69">
        <f t="shared" si="152"/>
        <v>198.23200000000008</v>
      </c>
      <c r="AA185" s="69">
        <f t="shared" si="152"/>
        <v>206.16200000000009</v>
      </c>
      <c r="AB185" s="69">
        <f t="shared" si="152"/>
        <v>214.0920000000001</v>
      </c>
      <c r="AC185" s="69">
        <f t="shared" si="152"/>
        <v>222.02200000000011</v>
      </c>
      <c r="AD185" s="69">
        <f t="shared" si="152"/>
        <v>229.95200000000011</v>
      </c>
      <c r="AE185" s="69">
        <f t="shared" si="152"/>
        <v>237.88200000000012</v>
      </c>
      <c r="AF185" s="69">
        <f t="shared" si="152"/>
        <v>245.81200000000013</v>
      </c>
      <c r="AG185" s="69">
        <f t="shared" si="152"/>
        <v>253.74200000000013</v>
      </c>
      <c r="AH185" s="69">
        <f t="shared" si="152"/>
        <v>261.67200000000014</v>
      </c>
      <c r="AI185" s="69">
        <f t="shared" si="152"/>
        <v>269.60200000000015</v>
      </c>
      <c r="AJ185" s="69">
        <f t="shared" si="152"/>
        <v>277.53200000000015</v>
      </c>
      <c r="AK185" s="69">
        <f t="shared" si="152"/>
        <v>285.46200000000016</v>
      </c>
      <c r="AL185" s="69">
        <f t="shared" si="152"/>
        <v>293.39200000000017</v>
      </c>
      <c r="AM185" s="69">
        <f t="shared" si="152"/>
        <v>301.32200000000017</v>
      </c>
      <c r="AN185" s="69">
        <f t="shared" si="152"/>
        <v>309.25200000000018</v>
      </c>
      <c r="AO185" s="69">
        <f t="shared" si="152"/>
        <v>317.18200000000019</v>
      </c>
      <c r="AP185" s="69">
        <f t="shared" si="152"/>
        <v>325.11200000000019</v>
      </c>
      <c r="AQ185" s="69">
        <f t="shared" si="152"/>
        <v>333.0420000000002</v>
      </c>
      <c r="AR185" s="69">
        <f t="shared" si="152"/>
        <v>340.97200000000021</v>
      </c>
      <c r="AS185" s="69">
        <f t="shared" si="152"/>
        <v>348.90200000000021</v>
      </c>
      <c r="AT185" s="69">
        <f t="shared" si="152"/>
        <v>356.83200000000022</v>
      </c>
      <c r="AU185" s="69">
        <f t="shared" si="152"/>
        <v>364.76200000000023</v>
      </c>
      <c r="AV185" s="69">
        <f t="shared" si="152"/>
        <v>372.69200000000023</v>
      </c>
      <c r="AW185" s="69">
        <f t="shared" si="152"/>
        <v>380.62200000000024</v>
      </c>
      <c r="AX185" s="69">
        <f t="shared" si="152"/>
        <v>388.55200000000025</v>
      </c>
      <c r="AY185" s="69">
        <f t="shared" si="152"/>
        <v>396.48200000000026</v>
      </c>
      <c r="AZ185" s="69">
        <f t="shared" si="152"/>
        <v>404.41200000000026</v>
      </c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</row>
    <row r="186" spans="1:70" s="2" customFormat="1" ht="15.95" customHeight="1" outlineLevel="2" x14ac:dyDescent="0.3">
      <c r="A186" s="241">
        <v>27</v>
      </c>
      <c r="B186" s="271" t="s">
        <v>444</v>
      </c>
      <c r="C186" s="243" t="s">
        <v>163</v>
      </c>
      <c r="D186" s="180" t="s">
        <v>33</v>
      </c>
      <c r="E186" s="269"/>
      <c r="F186" s="242" t="s">
        <v>43</v>
      </c>
      <c r="G186" s="264" t="s">
        <v>36</v>
      </c>
      <c r="H186" s="180">
        <v>5.7610000000000001</v>
      </c>
      <c r="I186" s="256">
        <v>0.7</v>
      </c>
      <c r="J186" s="246">
        <v>28</v>
      </c>
      <c r="K186" s="238">
        <f t="shared" si="76"/>
        <v>112.91560000000001</v>
      </c>
      <c r="L186" s="246">
        <f>(K186+11.29)</f>
        <v>124.2056</v>
      </c>
      <c r="M186" s="246">
        <f t="shared" ref="M186:U186" si="153">(L186+11.29)</f>
        <v>135.4956</v>
      </c>
      <c r="N186" s="246">
        <f t="shared" si="153"/>
        <v>146.78559999999999</v>
      </c>
      <c r="O186" s="246">
        <f t="shared" si="153"/>
        <v>158.07559999999998</v>
      </c>
      <c r="P186" s="246">
        <f t="shared" si="153"/>
        <v>169.36559999999997</v>
      </c>
      <c r="Q186" s="246">
        <f t="shared" si="153"/>
        <v>180.65559999999996</v>
      </c>
      <c r="R186" s="246">
        <f t="shared" si="153"/>
        <v>191.94559999999996</v>
      </c>
      <c r="S186" s="246">
        <f t="shared" si="153"/>
        <v>203.23559999999995</v>
      </c>
      <c r="T186" s="246">
        <f t="shared" si="153"/>
        <v>214.52559999999994</v>
      </c>
      <c r="U186" s="246">
        <f t="shared" si="153"/>
        <v>225.81559999999993</v>
      </c>
      <c r="V186" s="246">
        <f>(U186+11.29)</f>
        <v>237.10559999999992</v>
      </c>
      <c r="W186" s="246">
        <f t="shared" ref="W186:BA186" si="154">(V186+11.29)</f>
        <v>248.39559999999992</v>
      </c>
      <c r="X186" s="246">
        <f t="shared" si="154"/>
        <v>259.68559999999991</v>
      </c>
      <c r="Y186" s="246">
        <f t="shared" si="154"/>
        <v>270.97559999999993</v>
      </c>
      <c r="Z186" s="246">
        <f t="shared" si="154"/>
        <v>282.26559999999995</v>
      </c>
      <c r="AA186" s="246">
        <f t="shared" si="154"/>
        <v>293.55559999999997</v>
      </c>
      <c r="AB186" s="246">
        <f t="shared" si="154"/>
        <v>304.84559999999999</v>
      </c>
      <c r="AC186" s="246">
        <f t="shared" si="154"/>
        <v>316.13560000000001</v>
      </c>
      <c r="AD186" s="246">
        <f t="shared" si="154"/>
        <v>327.42560000000003</v>
      </c>
      <c r="AE186" s="246">
        <f t="shared" si="154"/>
        <v>338.71560000000005</v>
      </c>
      <c r="AF186" s="246">
        <f t="shared" si="154"/>
        <v>350.00560000000007</v>
      </c>
      <c r="AG186" s="246">
        <f t="shared" si="154"/>
        <v>361.29560000000009</v>
      </c>
      <c r="AH186" s="246">
        <f t="shared" si="154"/>
        <v>372.58560000000011</v>
      </c>
      <c r="AI186" s="246">
        <f t="shared" si="154"/>
        <v>383.87560000000013</v>
      </c>
      <c r="AJ186" s="246">
        <f t="shared" si="154"/>
        <v>395.16560000000015</v>
      </c>
      <c r="AK186" s="246">
        <f t="shared" si="154"/>
        <v>406.45560000000017</v>
      </c>
      <c r="AL186" s="246">
        <f t="shared" si="154"/>
        <v>417.74560000000019</v>
      </c>
      <c r="AM186" s="246">
        <f t="shared" si="154"/>
        <v>429.03560000000022</v>
      </c>
      <c r="AN186" s="246">
        <f t="shared" si="154"/>
        <v>440.32560000000024</v>
      </c>
      <c r="AO186" s="246">
        <f t="shared" si="154"/>
        <v>451.61560000000026</v>
      </c>
      <c r="AP186" s="246">
        <f t="shared" si="154"/>
        <v>462.90560000000028</v>
      </c>
      <c r="AQ186" s="246">
        <f t="shared" si="154"/>
        <v>474.1956000000003</v>
      </c>
      <c r="AR186" s="246">
        <f t="shared" si="154"/>
        <v>485.48560000000032</v>
      </c>
      <c r="AS186" s="246">
        <f t="shared" si="154"/>
        <v>496.77560000000034</v>
      </c>
      <c r="AT186" s="246">
        <f t="shared" si="154"/>
        <v>508.06560000000036</v>
      </c>
      <c r="AU186" s="246">
        <f t="shared" si="154"/>
        <v>519.35560000000032</v>
      </c>
      <c r="AV186" s="246">
        <f t="shared" si="154"/>
        <v>530.64560000000029</v>
      </c>
      <c r="AW186" s="246">
        <f t="shared" si="154"/>
        <v>541.93560000000025</v>
      </c>
      <c r="AX186" s="246">
        <f t="shared" si="154"/>
        <v>553.22560000000021</v>
      </c>
      <c r="AY186" s="246">
        <f t="shared" si="154"/>
        <v>564.51560000000018</v>
      </c>
      <c r="AZ186" s="246">
        <f t="shared" si="154"/>
        <v>575.80560000000014</v>
      </c>
      <c r="BA186" s="246">
        <f t="shared" si="154"/>
        <v>587.0956000000001</v>
      </c>
    </row>
    <row r="187" spans="1:70" s="15" customFormat="1" ht="15.95" customHeight="1" outlineLevel="2" x14ac:dyDescent="0.3">
      <c r="A187" s="227">
        <v>28</v>
      </c>
      <c r="B187" s="171" t="s">
        <v>444</v>
      </c>
      <c r="C187" s="46" t="s">
        <v>385</v>
      </c>
      <c r="D187" s="157" t="s">
        <v>407</v>
      </c>
      <c r="E187" s="44" t="s">
        <v>43</v>
      </c>
      <c r="F187" s="42" t="s">
        <v>43</v>
      </c>
      <c r="G187" s="156" t="s">
        <v>30</v>
      </c>
      <c r="H187" s="46">
        <v>1.1990000000000001</v>
      </c>
      <c r="I187" s="220">
        <v>0.7</v>
      </c>
      <c r="J187" s="69">
        <v>28</v>
      </c>
      <c r="K187" s="238">
        <f t="shared" si="76"/>
        <v>23.500400000000003</v>
      </c>
      <c r="L187" s="69">
        <f>(K187+2.35)</f>
        <v>25.850400000000004</v>
      </c>
      <c r="M187" s="69">
        <f t="shared" ref="M187:U187" si="155">(L187+2.35)</f>
        <v>28.200400000000005</v>
      </c>
      <c r="N187" s="69">
        <f t="shared" si="155"/>
        <v>30.550400000000007</v>
      </c>
      <c r="O187" s="69">
        <f t="shared" si="155"/>
        <v>32.900400000000005</v>
      </c>
      <c r="P187" s="69">
        <f t="shared" si="155"/>
        <v>35.250400000000006</v>
      </c>
      <c r="Q187" s="69">
        <f t="shared" si="155"/>
        <v>37.600400000000008</v>
      </c>
      <c r="R187" s="69">
        <f t="shared" si="155"/>
        <v>39.950400000000009</v>
      </c>
      <c r="S187" s="69">
        <f t="shared" si="155"/>
        <v>42.30040000000001</v>
      </c>
      <c r="T187" s="69">
        <f t="shared" si="155"/>
        <v>44.650400000000012</v>
      </c>
      <c r="U187" s="69">
        <f t="shared" si="155"/>
        <v>47.000400000000013</v>
      </c>
      <c r="V187" s="69">
        <f>(U187+2.35)</f>
        <v>49.350400000000015</v>
      </c>
      <c r="W187" s="69">
        <f t="shared" ref="W187:AY187" si="156">(V187+2.35)</f>
        <v>51.700400000000016</v>
      </c>
      <c r="X187" s="69">
        <f t="shared" si="156"/>
        <v>54.050400000000018</v>
      </c>
      <c r="Y187" s="69">
        <f t="shared" si="156"/>
        <v>56.400400000000019</v>
      </c>
      <c r="Z187" s="69">
        <f t="shared" si="156"/>
        <v>58.75040000000002</v>
      </c>
      <c r="AA187" s="69">
        <f t="shared" si="156"/>
        <v>61.100400000000022</v>
      </c>
      <c r="AB187" s="69">
        <f t="shared" si="156"/>
        <v>63.450400000000023</v>
      </c>
      <c r="AC187" s="69">
        <f t="shared" si="156"/>
        <v>65.800400000000025</v>
      </c>
      <c r="AD187" s="69">
        <f t="shared" si="156"/>
        <v>68.150400000000019</v>
      </c>
      <c r="AE187" s="69">
        <f t="shared" si="156"/>
        <v>70.500400000000013</v>
      </c>
      <c r="AF187" s="69">
        <f t="shared" si="156"/>
        <v>72.850400000000008</v>
      </c>
      <c r="AG187" s="69">
        <f t="shared" si="156"/>
        <v>75.200400000000002</v>
      </c>
      <c r="AH187" s="69">
        <f t="shared" si="156"/>
        <v>77.550399999999996</v>
      </c>
      <c r="AI187" s="69">
        <f t="shared" si="156"/>
        <v>79.900399999999991</v>
      </c>
      <c r="AJ187" s="69">
        <f t="shared" si="156"/>
        <v>82.250399999999985</v>
      </c>
      <c r="AK187" s="69">
        <f t="shared" si="156"/>
        <v>84.600399999999979</v>
      </c>
      <c r="AL187" s="69">
        <f t="shared" si="156"/>
        <v>86.950399999999973</v>
      </c>
      <c r="AM187" s="69">
        <f t="shared" si="156"/>
        <v>89.300399999999968</v>
      </c>
      <c r="AN187" s="69">
        <f t="shared" si="156"/>
        <v>91.650399999999962</v>
      </c>
      <c r="AO187" s="69">
        <f t="shared" si="156"/>
        <v>94.000399999999956</v>
      </c>
      <c r="AP187" s="69">
        <f t="shared" si="156"/>
        <v>96.350399999999951</v>
      </c>
      <c r="AQ187" s="69">
        <f t="shared" si="156"/>
        <v>98.700399999999945</v>
      </c>
      <c r="AR187" s="69">
        <f t="shared" si="156"/>
        <v>101.05039999999994</v>
      </c>
      <c r="AS187" s="69">
        <f t="shared" si="156"/>
        <v>103.40039999999993</v>
      </c>
      <c r="AT187" s="69">
        <f t="shared" si="156"/>
        <v>105.75039999999993</v>
      </c>
      <c r="AU187" s="69">
        <f t="shared" si="156"/>
        <v>108.10039999999992</v>
      </c>
      <c r="AV187" s="69">
        <f t="shared" si="156"/>
        <v>110.45039999999992</v>
      </c>
      <c r="AW187" s="69">
        <f t="shared" si="156"/>
        <v>112.80039999999991</v>
      </c>
      <c r="AX187" s="69">
        <f t="shared" si="156"/>
        <v>115.15039999999991</v>
      </c>
      <c r="AY187" s="69">
        <f t="shared" si="156"/>
        <v>117.5003999999999</v>
      </c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</row>
    <row r="188" spans="1:70" s="96" customFormat="1" ht="15.95" customHeight="1" outlineLevel="2" x14ac:dyDescent="0.3">
      <c r="A188" s="227">
        <v>29</v>
      </c>
      <c r="B188" s="171" t="s">
        <v>444</v>
      </c>
      <c r="C188" s="46" t="s">
        <v>693</v>
      </c>
      <c r="D188" s="170" t="s">
        <v>24</v>
      </c>
      <c r="E188" s="44"/>
      <c r="F188" s="42" t="s">
        <v>43</v>
      </c>
      <c r="G188" s="156" t="s">
        <v>30</v>
      </c>
      <c r="H188" s="121">
        <v>7.96</v>
      </c>
      <c r="I188" s="220">
        <v>0.7</v>
      </c>
      <c r="J188" s="69">
        <v>28</v>
      </c>
      <c r="K188" s="238">
        <f t="shared" si="76"/>
        <v>156.01599999999999</v>
      </c>
      <c r="L188" s="69">
        <f>(K188+15.6)</f>
        <v>171.61599999999999</v>
      </c>
      <c r="M188" s="69">
        <f t="shared" ref="M188:U188" si="157">(L188+15.6)</f>
        <v>187.21599999999998</v>
      </c>
      <c r="N188" s="69">
        <f t="shared" si="157"/>
        <v>202.81599999999997</v>
      </c>
      <c r="O188" s="69">
        <f t="shared" si="157"/>
        <v>218.41599999999997</v>
      </c>
      <c r="P188" s="69">
        <f t="shared" si="157"/>
        <v>234.01599999999996</v>
      </c>
      <c r="Q188" s="69">
        <f t="shared" si="157"/>
        <v>249.61599999999996</v>
      </c>
      <c r="R188" s="69">
        <f t="shared" si="157"/>
        <v>265.21599999999995</v>
      </c>
      <c r="S188" s="69">
        <f t="shared" si="157"/>
        <v>280.81599999999997</v>
      </c>
      <c r="T188" s="69">
        <f t="shared" si="157"/>
        <v>296.416</v>
      </c>
      <c r="U188" s="69">
        <f t="shared" si="157"/>
        <v>312.01600000000002</v>
      </c>
      <c r="V188" s="69">
        <f>(U188+15.6)</f>
        <v>327.61600000000004</v>
      </c>
      <c r="W188" s="69">
        <f t="shared" ref="W188:BA188" si="158">(V188+15.6)</f>
        <v>343.21600000000007</v>
      </c>
      <c r="X188" s="69">
        <f t="shared" si="158"/>
        <v>358.81600000000009</v>
      </c>
      <c r="Y188" s="69">
        <f t="shared" si="158"/>
        <v>374.41600000000011</v>
      </c>
      <c r="Z188" s="69">
        <f t="shared" si="158"/>
        <v>390.01600000000013</v>
      </c>
      <c r="AA188" s="69">
        <f t="shared" si="158"/>
        <v>405.61600000000016</v>
      </c>
      <c r="AB188" s="69">
        <f t="shared" si="158"/>
        <v>421.21600000000018</v>
      </c>
      <c r="AC188" s="69">
        <f t="shared" si="158"/>
        <v>436.8160000000002</v>
      </c>
      <c r="AD188" s="69">
        <f t="shared" si="158"/>
        <v>452.41600000000022</v>
      </c>
      <c r="AE188" s="69">
        <f t="shared" si="158"/>
        <v>468.01600000000025</v>
      </c>
      <c r="AF188" s="69">
        <f t="shared" si="158"/>
        <v>483.61600000000027</v>
      </c>
      <c r="AG188" s="69">
        <f t="shared" si="158"/>
        <v>499.21600000000029</v>
      </c>
      <c r="AH188" s="69">
        <f t="shared" si="158"/>
        <v>514.81600000000026</v>
      </c>
      <c r="AI188" s="69">
        <f t="shared" si="158"/>
        <v>530.41600000000028</v>
      </c>
      <c r="AJ188" s="69">
        <f t="shared" si="158"/>
        <v>546.0160000000003</v>
      </c>
      <c r="AK188" s="69">
        <f t="shared" si="158"/>
        <v>561.61600000000033</v>
      </c>
      <c r="AL188" s="69">
        <f t="shared" si="158"/>
        <v>577.21600000000035</v>
      </c>
      <c r="AM188" s="69">
        <f t="shared" si="158"/>
        <v>592.81600000000037</v>
      </c>
      <c r="AN188" s="69">
        <f t="shared" si="158"/>
        <v>608.41600000000039</v>
      </c>
      <c r="AO188" s="69">
        <f t="shared" si="158"/>
        <v>624.01600000000042</v>
      </c>
      <c r="AP188" s="69">
        <f t="shared" si="158"/>
        <v>639.61600000000044</v>
      </c>
      <c r="AQ188" s="69">
        <f t="shared" si="158"/>
        <v>655.21600000000046</v>
      </c>
      <c r="AR188" s="69">
        <f t="shared" si="158"/>
        <v>670.81600000000049</v>
      </c>
      <c r="AS188" s="69">
        <f t="shared" si="158"/>
        <v>686.41600000000051</v>
      </c>
      <c r="AT188" s="69">
        <f t="shared" si="158"/>
        <v>702.01600000000053</v>
      </c>
      <c r="AU188" s="69">
        <f t="shared" si="158"/>
        <v>717.61600000000055</v>
      </c>
      <c r="AV188" s="69">
        <f t="shared" si="158"/>
        <v>733.21600000000058</v>
      </c>
      <c r="AW188" s="69">
        <f t="shared" si="158"/>
        <v>748.8160000000006</v>
      </c>
      <c r="AX188" s="69">
        <f t="shared" si="158"/>
        <v>764.41600000000062</v>
      </c>
      <c r="AY188" s="69">
        <f t="shared" si="158"/>
        <v>780.01600000000064</v>
      </c>
      <c r="AZ188" s="69">
        <f t="shared" si="158"/>
        <v>795.61600000000067</v>
      </c>
      <c r="BA188" s="69">
        <f t="shared" si="158"/>
        <v>811.21600000000069</v>
      </c>
    </row>
    <row r="189" spans="1:70" s="2" customFormat="1" ht="15.95" customHeight="1" outlineLevel="2" x14ac:dyDescent="0.3">
      <c r="A189" s="241">
        <v>30</v>
      </c>
      <c r="B189" s="272" t="s">
        <v>444</v>
      </c>
      <c r="C189" s="243" t="s">
        <v>694</v>
      </c>
      <c r="D189" s="273" t="s">
        <v>697</v>
      </c>
      <c r="E189" s="269"/>
      <c r="F189" s="242" t="s">
        <v>11</v>
      </c>
      <c r="G189" s="248" t="s">
        <v>30</v>
      </c>
      <c r="H189" s="243">
        <v>3.8149999999999999</v>
      </c>
      <c r="I189" s="184">
        <v>1.2</v>
      </c>
      <c r="J189" s="246">
        <v>28</v>
      </c>
      <c r="K189" s="238">
        <f t="shared" si="76"/>
        <v>128.18399999999997</v>
      </c>
      <c r="L189" s="246">
        <f>(K189+12.82)</f>
        <v>141.00399999999996</v>
      </c>
      <c r="M189" s="246">
        <f t="shared" ref="M189:U189" si="159">(L189+12.82)</f>
        <v>153.82399999999996</v>
      </c>
      <c r="N189" s="246">
        <f t="shared" si="159"/>
        <v>166.64399999999995</v>
      </c>
      <c r="O189" s="246">
        <f t="shared" si="159"/>
        <v>179.46399999999994</v>
      </c>
      <c r="P189" s="246">
        <f t="shared" si="159"/>
        <v>192.28399999999993</v>
      </c>
      <c r="Q189" s="246">
        <f t="shared" si="159"/>
        <v>205.10399999999993</v>
      </c>
      <c r="R189" s="246">
        <f t="shared" si="159"/>
        <v>217.92399999999992</v>
      </c>
      <c r="S189" s="246">
        <f t="shared" si="159"/>
        <v>230.74399999999991</v>
      </c>
      <c r="T189" s="246">
        <f t="shared" si="159"/>
        <v>243.56399999999991</v>
      </c>
      <c r="U189" s="246">
        <f t="shared" si="159"/>
        <v>256.3839999999999</v>
      </c>
      <c r="V189" s="246">
        <f>(U189+12.82)</f>
        <v>269.20399999999989</v>
      </c>
      <c r="W189" s="246">
        <f t="shared" ref="W189:AH189" si="160">(V189+12.82)</f>
        <v>282.02399999999989</v>
      </c>
      <c r="X189" s="246">
        <f t="shared" si="160"/>
        <v>294.84399999999988</v>
      </c>
      <c r="Y189" s="246">
        <f t="shared" si="160"/>
        <v>307.66399999999987</v>
      </c>
      <c r="Z189" s="246">
        <f t="shared" si="160"/>
        <v>320.48399999999987</v>
      </c>
      <c r="AA189" s="246">
        <f t="shared" si="160"/>
        <v>333.30399999999986</v>
      </c>
      <c r="AB189" s="246">
        <f t="shared" si="160"/>
        <v>346.12399999999985</v>
      </c>
      <c r="AC189" s="246">
        <f t="shared" si="160"/>
        <v>358.94399999999985</v>
      </c>
      <c r="AD189" s="246">
        <f t="shared" si="160"/>
        <v>371.76399999999984</v>
      </c>
      <c r="AE189" s="246">
        <f t="shared" si="160"/>
        <v>384.58399999999983</v>
      </c>
      <c r="AF189" s="246">
        <f t="shared" si="160"/>
        <v>397.40399999999983</v>
      </c>
      <c r="AG189" s="246">
        <f t="shared" si="160"/>
        <v>410.22399999999982</v>
      </c>
      <c r="AH189" s="246">
        <f t="shared" si="160"/>
        <v>423.04399999999981</v>
      </c>
    </row>
    <row r="190" spans="1:70" s="96" customFormat="1" ht="15.95" customHeight="1" outlineLevel="2" x14ac:dyDescent="0.3">
      <c r="A190" s="227">
        <v>31</v>
      </c>
      <c r="B190" s="171" t="s">
        <v>444</v>
      </c>
      <c r="C190" s="46" t="s">
        <v>695</v>
      </c>
      <c r="D190" s="157" t="s">
        <v>698</v>
      </c>
      <c r="E190" s="44"/>
      <c r="F190" s="229" t="s">
        <v>17</v>
      </c>
      <c r="G190" s="209" t="s">
        <v>36</v>
      </c>
      <c r="H190" s="46">
        <v>10.061999999999999</v>
      </c>
      <c r="I190" s="55">
        <v>1.2</v>
      </c>
      <c r="J190" s="69">
        <v>28</v>
      </c>
      <c r="K190" s="238">
        <f t="shared" si="76"/>
        <v>338.08319999999998</v>
      </c>
      <c r="L190" s="69">
        <f>(K190+33.81)</f>
        <v>371.89319999999998</v>
      </c>
      <c r="M190" s="69">
        <f t="shared" ref="M190:U190" si="161">(L190+33.81)</f>
        <v>405.70319999999998</v>
      </c>
      <c r="N190" s="69">
        <f t="shared" si="161"/>
        <v>439.51319999999998</v>
      </c>
      <c r="O190" s="69">
        <f t="shared" si="161"/>
        <v>473.32319999999999</v>
      </c>
      <c r="P190" s="69">
        <f t="shared" si="161"/>
        <v>507.13319999999999</v>
      </c>
      <c r="Q190" s="69">
        <f t="shared" si="161"/>
        <v>540.94319999999993</v>
      </c>
      <c r="R190" s="69">
        <f t="shared" si="161"/>
        <v>574.75319999999988</v>
      </c>
      <c r="S190" s="69">
        <f t="shared" si="161"/>
        <v>608.56319999999982</v>
      </c>
      <c r="T190" s="69">
        <f t="shared" si="161"/>
        <v>642.37319999999977</v>
      </c>
      <c r="U190" s="69">
        <f t="shared" si="161"/>
        <v>676.18319999999972</v>
      </c>
      <c r="V190" s="69">
        <f>(U190+33.81)</f>
        <v>709.99319999999966</v>
      </c>
      <c r="W190" s="69">
        <f t="shared" ref="W190:AH190" si="162">(V190+33.81)</f>
        <v>743.80319999999961</v>
      </c>
      <c r="X190" s="69">
        <f t="shared" si="162"/>
        <v>777.61319999999955</v>
      </c>
      <c r="Y190" s="69">
        <f t="shared" si="162"/>
        <v>811.4231999999995</v>
      </c>
      <c r="Z190" s="69">
        <f t="shared" si="162"/>
        <v>845.23319999999944</v>
      </c>
      <c r="AA190" s="69">
        <f t="shared" si="162"/>
        <v>879.04319999999939</v>
      </c>
      <c r="AB190" s="69">
        <f t="shared" si="162"/>
        <v>912.85319999999933</v>
      </c>
      <c r="AC190" s="69">
        <f t="shared" si="162"/>
        <v>946.66319999999928</v>
      </c>
      <c r="AD190" s="69">
        <f t="shared" si="162"/>
        <v>980.47319999999922</v>
      </c>
      <c r="AE190" s="69">
        <f t="shared" si="162"/>
        <v>1014.2831999999992</v>
      </c>
      <c r="AF190" s="69">
        <f t="shared" si="162"/>
        <v>1048.0931999999991</v>
      </c>
      <c r="AG190" s="69">
        <f t="shared" si="162"/>
        <v>1081.9031999999991</v>
      </c>
      <c r="AH190" s="69">
        <f t="shared" si="162"/>
        <v>1115.713199999999</v>
      </c>
    </row>
    <row r="191" spans="1:70" s="96" customFormat="1" ht="15.95" customHeight="1" outlineLevel="2" x14ac:dyDescent="0.3">
      <c r="A191" s="227">
        <v>32</v>
      </c>
      <c r="B191" s="171" t="s">
        <v>444</v>
      </c>
      <c r="C191" s="46" t="s">
        <v>707</v>
      </c>
      <c r="D191" s="157" t="s">
        <v>699</v>
      </c>
      <c r="E191" s="44"/>
      <c r="F191" s="230" t="s">
        <v>19</v>
      </c>
      <c r="G191" s="209" t="s">
        <v>36</v>
      </c>
      <c r="H191" s="46">
        <v>7.4560000000000004</v>
      </c>
      <c r="I191" s="220">
        <v>0.7</v>
      </c>
      <c r="J191" s="69">
        <v>28</v>
      </c>
      <c r="K191" s="238">
        <f t="shared" si="76"/>
        <v>146.13759999999999</v>
      </c>
      <c r="L191" s="69">
        <f>(K191+14.61)</f>
        <v>160.74759999999998</v>
      </c>
      <c r="M191" s="69">
        <f t="shared" ref="M191:U191" si="163">(L191+14.61)</f>
        <v>175.35759999999999</v>
      </c>
      <c r="N191" s="69">
        <f t="shared" si="163"/>
        <v>189.9676</v>
      </c>
      <c r="O191" s="69">
        <f t="shared" si="163"/>
        <v>204.57760000000002</v>
      </c>
      <c r="P191" s="69">
        <f t="shared" si="163"/>
        <v>219.18760000000003</v>
      </c>
      <c r="Q191" s="69">
        <f t="shared" si="163"/>
        <v>233.79760000000005</v>
      </c>
      <c r="R191" s="69">
        <f t="shared" si="163"/>
        <v>248.40760000000006</v>
      </c>
      <c r="S191" s="69">
        <f t="shared" si="163"/>
        <v>263.01760000000007</v>
      </c>
      <c r="T191" s="69">
        <f t="shared" si="163"/>
        <v>277.62760000000009</v>
      </c>
      <c r="U191" s="69">
        <f t="shared" si="163"/>
        <v>292.2376000000001</v>
      </c>
      <c r="V191" s="69">
        <f>(U191+14.61)</f>
        <v>306.84760000000011</v>
      </c>
      <c r="W191" s="69">
        <f t="shared" ref="W191:BA191" si="164">(V191+14.61)</f>
        <v>321.45760000000013</v>
      </c>
      <c r="X191" s="69">
        <f t="shared" si="164"/>
        <v>336.06760000000014</v>
      </c>
      <c r="Y191" s="69">
        <f t="shared" si="164"/>
        <v>350.67760000000015</v>
      </c>
      <c r="Z191" s="69">
        <f t="shared" si="164"/>
        <v>365.28760000000017</v>
      </c>
      <c r="AA191" s="69">
        <f t="shared" si="164"/>
        <v>379.89760000000018</v>
      </c>
      <c r="AB191" s="69">
        <f t="shared" si="164"/>
        <v>394.5076000000002</v>
      </c>
      <c r="AC191" s="69">
        <f t="shared" si="164"/>
        <v>409.11760000000021</v>
      </c>
      <c r="AD191" s="69">
        <f t="shared" si="164"/>
        <v>423.72760000000022</v>
      </c>
      <c r="AE191" s="69">
        <f t="shared" si="164"/>
        <v>438.33760000000024</v>
      </c>
      <c r="AF191" s="69">
        <f t="shared" si="164"/>
        <v>452.94760000000025</v>
      </c>
      <c r="AG191" s="69">
        <f t="shared" si="164"/>
        <v>467.55760000000026</v>
      </c>
      <c r="AH191" s="69">
        <f t="shared" si="164"/>
        <v>482.16760000000028</v>
      </c>
      <c r="AI191" s="69">
        <f t="shared" si="164"/>
        <v>496.77760000000029</v>
      </c>
      <c r="AJ191" s="69">
        <f t="shared" si="164"/>
        <v>511.3876000000003</v>
      </c>
      <c r="AK191" s="69">
        <f t="shared" si="164"/>
        <v>525.99760000000026</v>
      </c>
      <c r="AL191" s="69">
        <f t="shared" si="164"/>
        <v>540.60760000000028</v>
      </c>
      <c r="AM191" s="69">
        <f t="shared" si="164"/>
        <v>555.21760000000029</v>
      </c>
      <c r="AN191" s="69">
        <f t="shared" si="164"/>
        <v>569.8276000000003</v>
      </c>
      <c r="AO191" s="69">
        <f t="shared" si="164"/>
        <v>584.43760000000032</v>
      </c>
      <c r="AP191" s="69">
        <f t="shared" si="164"/>
        <v>599.04760000000033</v>
      </c>
      <c r="AQ191" s="69">
        <f t="shared" si="164"/>
        <v>613.65760000000034</v>
      </c>
      <c r="AR191" s="69">
        <f t="shared" si="164"/>
        <v>628.26760000000036</v>
      </c>
      <c r="AS191" s="69">
        <f t="shared" si="164"/>
        <v>642.87760000000037</v>
      </c>
      <c r="AT191" s="69">
        <f t="shared" si="164"/>
        <v>657.48760000000038</v>
      </c>
      <c r="AU191" s="69">
        <f t="shared" si="164"/>
        <v>672.0976000000004</v>
      </c>
      <c r="AV191" s="69">
        <f t="shared" si="164"/>
        <v>686.70760000000041</v>
      </c>
      <c r="AW191" s="69">
        <f t="shared" si="164"/>
        <v>701.31760000000043</v>
      </c>
      <c r="AX191" s="69">
        <f t="shared" si="164"/>
        <v>715.92760000000044</v>
      </c>
      <c r="AY191" s="69">
        <f t="shared" si="164"/>
        <v>730.53760000000045</v>
      </c>
      <c r="AZ191" s="69">
        <f t="shared" si="164"/>
        <v>745.14760000000047</v>
      </c>
      <c r="BA191" s="69">
        <f t="shared" si="164"/>
        <v>759.75760000000048</v>
      </c>
    </row>
    <row r="192" spans="1:70" s="96" customFormat="1" ht="15.95" customHeight="1" outlineLevel="2" x14ac:dyDescent="0.3">
      <c r="A192" s="227">
        <v>33</v>
      </c>
      <c r="B192" s="171" t="s">
        <v>444</v>
      </c>
      <c r="C192" s="46" t="s">
        <v>708</v>
      </c>
      <c r="D192" s="157" t="s">
        <v>699</v>
      </c>
      <c r="E192" s="44"/>
      <c r="F192" s="230" t="s">
        <v>19</v>
      </c>
      <c r="G192" s="156" t="s">
        <v>30</v>
      </c>
      <c r="H192" s="46">
        <v>4.9210000000000003</v>
      </c>
      <c r="I192" s="220">
        <v>0.7</v>
      </c>
      <c r="J192" s="69">
        <v>28</v>
      </c>
      <c r="K192" s="238">
        <f t="shared" si="76"/>
        <v>96.451599999999999</v>
      </c>
      <c r="L192" s="69">
        <f>(K192+9.65)</f>
        <v>106.1016</v>
      </c>
      <c r="M192" s="69">
        <f t="shared" ref="M192:U192" si="165">(L192+9.65)</f>
        <v>115.75160000000001</v>
      </c>
      <c r="N192" s="69">
        <f t="shared" si="165"/>
        <v>125.40160000000002</v>
      </c>
      <c r="O192" s="69">
        <f t="shared" si="165"/>
        <v>135.05160000000001</v>
      </c>
      <c r="P192" s="69">
        <f t="shared" si="165"/>
        <v>144.70160000000001</v>
      </c>
      <c r="Q192" s="69">
        <f t="shared" si="165"/>
        <v>154.35160000000002</v>
      </c>
      <c r="R192" s="69">
        <f t="shared" si="165"/>
        <v>164.00160000000002</v>
      </c>
      <c r="S192" s="69">
        <f t="shared" si="165"/>
        <v>173.65160000000003</v>
      </c>
      <c r="T192" s="69">
        <f t="shared" si="165"/>
        <v>183.30160000000004</v>
      </c>
      <c r="U192" s="69">
        <f t="shared" si="165"/>
        <v>192.95160000000004</v>
      </c>
      <c r="V192" s="69">
        <f>(U192+9.65)</f>
        <v>202.60160000000005</v>
      </c>
      <c r="W192" s="69">
        <f t="shared" ref="W192:AZ192" si="166">(V192+9.65)</f>
        <v>212.25160000000005</v>
      </c>
      <c r="X192" s="69">
        <f t="shared" si="166"/>
        <v>221.90160000000006</v>
      </c>
      <c r="Y192" s="69">
        <f t="shared" si="166"/>
        <v>231.55160000000006</v>
      </c>
      <c r="Z192" s="69">
        <f t="shared" si="166"/>
        <v>241.20160000000007</v>
      </c>
      <c r="AA192" s="69">
        <f t="shared" si="166"/>
        <v>250.85160000000008</v>
      </c>
      <c r="AB192" s="69">
        <f t="shared" si="166"/>
        <v>260.50160000000005</v>
      </c>
      <c r="AC192" s="69">
        <f t="shared" si="166"/>
        <v>270.15160000000003</v>
      </c>
      <c r="AD192" s="69">
        <f t="shared" si="166"/>
        <v>279.80160000000001</v>
      </c>
      <c r="AE192" s="69">
        <f t="shared" si="166"/>
        <v>289.45159999999998</v>
      </c>
      <c r="AF192" s="69">
        <f t="shared" si="166"/>
        <v>299.10159999999996</v>
      </c>
      <c r="AG192" s="69">
        <f t="shared" si="166"/>
        <v>308.75159999999994</v>
      </c>
      <c r="AH192" s="69">
        <f t="shared" si="166"/>
        <v>318.40159999999992</v>
      </c>
      <c r="AI192" s="69">
        <f t="shared" si="166"/>
        <v>328.05159999999989</v>
      </c>
      <c r="AJ192" s="69">
        <f t="shared" si="166"/>
        <v>337.70159999999987</v>
      </c>
      <c r="AK192" s="69">
        <f t="shared" si="166"/>
        <v>347.35159999999985</v>
      </c>
      <c r="AL192" s="69">
        <f t="shared" si="166"/>
        <v>357.00159999999983</v>
      </c>
      <c r="AM192" s="69">
        <f t="shared" si="166"/>
        <v>366.6515999999998</v>
      </c>
      <c r="AN192" s="69">
        <f t="shared" si="166"/>
        <v>376.30159999999978</v>
      </c>
      <c r="AO192" s="69">
        <f t="shared" si="166"/>
        <v>385.95159999999976</v>
      </c>
      <c r="AP192" s="69">
        <f t="shared" si="166"/>
        <v>395.60159999999973</v>
      </c>
      <c r="AQ192" s="69">
        <f t="shared" si="166"/>
        <v>405.25159999999971</v>
      </c>
      <c r="AR192" s="69">
        <f t="shared" si="166"/>
        <v>414.90159999999969</v>
      </c>
      <c r="AS192" s="69">
        <f t="shared" si="166"/>
        <v>424.55159999999967</v>
      </c>
      <c r="AT192" s="69">
        <f t="shared" si="166"/>
        <v>434.20159999999964</v>
      </c>
      <c r="AU192" s="69">
        <f t="shared" si="166"/>
        <v>443.85159999999962</v>
      </c>
      <c r="AV192" s="69">
        <f t="shared" si="166"/>
        <v>453.5015999999996</v>
      </c>
      <c r="AW192" s="69">
        <f t="shared" si="166"/>
        <v>463.15159999999958</v>
      </c>
      <c r="AX192" s="69">
        <f t="shared" si="166"/>
        <v>472.80159999999955</v>
      </c>
      <c r="AY192" s="69">
        <f t="shared" si="166"/>
        <v>482.45159999999953</v>
      </c>
      <c r="AZ192" s="69">
        <f t="shared" si="166"/>
        <v>492.10159999999951</v>
      </c>
    </row>
    <row r="193" spans="1:53" s="96" customFormat="1" ht="15.95" customHeight="1" outlineLevel="2" x14ac:dyDescent="0.3">
      <c r="A193" s="227">
        <v>34</v>
      </c>
      <c r="B193" s="171" t="s">
        <v>444</v>
      </c>
      <c r="C193" s="46" t="s">
        <v>709</v>
      </c>
      <c r="D193" s="157" t="s">
        <v>699</v>
      </c>
      <c r="E193" s="44"/>
      <c r="F193" s="230" t="s">
        <v>19</v>
      </c>
      <c r="G193" s="156" t="s">
        <v>30</v>
      </c>
      <c r="H193" s="46">
        <v>8.3620000000000001</v>
      </c>
      <c r="I193" s="220">
        <v>0.7</v>
      </c>
      <c r="J193" s="69">
        <v>28</v>
      </c>
      <c r="K193" s="238">
        <f t="shared" si="76"/>
        <v>163.89519999999999</v>
      </c>
      <c r="L193" s="69">
        <f>(K193+16.39)</f>
        <v>180.28519999999997</v>
      </c>
      <c r="M193" s="69">
        <f t="shared" ref="M193:U193" si="167">(L193+16.39)</f>
        <v>196.67519999999996</v>
      </c>
      <c r="N193" s="69">
        <f t="shared" si="167"/>
        <v>213.06519999999995</v>
      </c>
      <c r="O193" s="69">
        <f t="shared" si="167"/>
        <v>229.45519999999993</v>
      </c>
      <c r="P193" s="69">
        <f t="shared" si="167"/>
        <v>245.84519999999992</v>
      </c>
      <c r="Q193" s="69">
        <f t="shared" si="167"/>
        <v>262.23519999999991</v>
      </c>
      <c r="R193" s="69">
        <f t="shared" si="167"/>
        <v>278.62519999999989</v>
      </c>
      <c r="S193" s="69">
        <f t="shared" si="167"/>
        <v>295.01519999999988</v>
      </c>
      <c r="T193" s="69">
        <f t="shared" si="167"/>
        <v>311.40519999999987</v>
      </c>
      <c r="U193" s="69">
        <f t="shared" si="167"/>
        <v>327.79519999999985</v>
      </c>
      <c r="V193" s="69">
        <f>(U193+16.39)</f>
        <v>344.18519999999984</v>
      </c>
      <c r="W193" s="69">
        <f t="shared" ref="W193:BA193" si="168">(V193+16.39)</f>
        <v>360.57519999999982</v>
      </c>
      <c r="X193" s="69">
        <f t="shared" si="168"/>
        <v>376.96519999999981</v>
      </c>
      <c r="Y193" s="69">
        <f t="shared" si="168"/>
        <v>393.3551999999998</v>
      </c>
      <c r="Z193" s="69">
        <f t="shared" si="168"/>
        <v>409.74519999999978</v>
      </c>
      <c r="AA193" s="69">
        <f t="shared" si="168"/>
        <v>426.13519999999977</v>
      </c>
      <c r="AB193" s="69">
        <f t="shared" si="168"/>
        <v>442.52519999999976</v>
      </c>
      <c r="AC193" s="69">
        <f t="shared" si="168"/>
        <v>458.91519999999974</v>
      </c>
      <c r="AD193" s="69">
        <f t="shared" si="168"/>
        <v>475.30519999999973</v>
      </c>
      <c r="AE193" s="69">
        <f t="shared" si="168"/>
        <v>491.69519999999972</v>
      </c>
      <c r="AF193" s="69">
        <f t="shared" si="168"/>
        <v>508.0851999999997</v>
      </c>
      <c r="AG193" s="69">
        <f t="shared" si="168"/>
        <v>524.47519999999975</v>
      </c>
      <c r="AH193" s="69">
        <f t="shared" si="168"/>
        <v>540.86519999999973</v>
      </c>
      <c r="AI193" s="69">
        <f t="shared" si="168"/>
        <v>557.25519999999972</v>
      </c>
      <c r="AJ193" s="69">
        <f t="shared" si="168"/>
        <v>573.6451999999997</v>
      </c>
      <c r="AK193" s="69">
        <f t="shared" si="168"/>
        <v>590.03519999999969</v>
      </c>
      <c r="AL193" s="69">
        <f t="shared" si="168"/>
        <v>606.42519999999968</v>
      </c>
      <c r="AM193" s="69">
        <f t="shared" si="168"/>
        <v>622.81519999999966</v>
      </c>
      <c r="AN193" s="69">
        <f t="shared" si="168"/>
        <v>639.20519999999965</v>
      </c>
      <c r="AO193" s="69">
        <f t="shared" si="168"/>
        <v>655.59519999999964</v>
      </c>
      <c r="AP193" s="69">
        <f t="shared" si="168"/>
        <v>671.98519999999962</v>
      </c>
      <c r="AQ193" s="69">
        <f t="shared" si="168"/>
        <v>688.37519999999961</v>
      </c>
      <c r="AR193" s="69">
        <f t="shared" si="168"/>
        <v>704.7651999999996</v>
      </c>
      <c r="AS193" s="69">
        <f t="shared" si="168"/>
        <v>721.15519999999958</v>
      </c>
      <c r="AT193" s="69">
        <f t="shared" si="168"/>
        <v>737.54519999999957</v>
      </c>
      <c r="AU193" s="69">
        <f t="shared" si="168"/>
        <v>753.93519999999955</v>
      </c>
      <c r="AV193" s="69">
        <f t="shared" si="168"/>
        <v>770.32519999999954</v>
      </c>
      <c r="AW193" s="69">
        <f t="shared" si="168"/>
        <v>786.71519999999953</v>
      </c>
      <c r="AX193" s="69">
        <f t="shared" si="168"/>
        <v>803.10519999999951</v>
      </c>
      <c r="AY193" s="69">
        <f t="shared" si="168"/>
        <v>819.4951999999995</v>
      </c>
      <c r="AZ193" s="69">
        <f t="shared" si="168"/>
        <v>835.88519999999949</v>
      </c>
      <c r="BA193" s="69">
        <f t="shared" si="168"/>
        <v>852.27519999999947</v>
      </c>
    </row>
    <row r="194" spans="1:53" s="96" customFormat="1" ht="15.95" customHeight="1" outlineLevel="2" x14ac:dyDescent="0.3">
      <c r="A194" s="227">
        <v>35</v>
      </c>
      <c r="B194" s="171" t="s">
        <v>444</v>
      </c>
      <c r="C194" s="46" t="s">
        <v>710</v>
      </c>
      <c r="D194" s="157" t="s">
        <v>700</v>
      </c>
      <c r="E194" s="44"/>
      <c r="F194" s="230" t="s">
        <v>11</v>
      </c>
      <c r="G194" s="209" t="s">
        <v>36</v>
      </c>
      <c r="H194" s="46">
        <v>4.9989999999999997</v>
      </c>
      <c r="I194" s="55">
        <v>1.2</v>
      </c>
      <c r="J194" s="69">
        <v>28</v>
      </c>
      <c r="K194" s="238">
        <f t="shared" si="76"/>
        <v>167.96639999999996</v>
      </c>
      <c r="L194" s="69">
        <f>(K194+16.8)</f>
        <v>184.76639999999998</v>
      </c>
      <c r="M194" s="69">
        <f t="shared" ref="M194:U194" si="169">(L194+16.8)</f>
        <v>201.56639999999999</v>
      </c>
      <c r="N194" s="69">
        <f t="shared" si="169"/>
        <v>218.3664</v>
      </c>
      <c r="O194" s="69">
        <f t="shared" si="169"/>
        <v>235.16640000000001</v>
      </c>
      <c r="P194" s="69">
        <f t="shared" si="169"/>
        <v>251.96640000000002</v>
      </c>
      <c r="Q194" s="69">
        <f t="shared" si="169"/>
        <v>268.76640000000003</v>
      </c>
      <c r="R194" s="69">
        <f t="shared" si="169"/>
        <v>285.56640000000004</v>
      </c>
      <c r="S194" s="69">
        <f t="shared" si="169"/>
        <v>302.36640000000006</v>
      </c>
      <c r="T194" s="69">
        <f t="shared" si="169"/>
        <v>319.16640000000007</v>
      </c>
      <c r="U194" s="69">
        <f t="shared" si="169"/>
        <v>335.96640000000008</v>
      </c>
      <c r="V194" s="69">
        <f>(U194+16.8)</f>
        <v>352.76640000000009</v>
      </c>
      <c r="W194" s="69">
        <f t="shared" ref="W194:AF194" si="170">(V194+16.8)</f>
        <v>369.5664000000001</v>
      </c>
      <c r="X194" s="69">
        <f t="shared" si="170"/>
        <v>386.36640000000011</v>
      </c>
      <c r="Y194" s="69">
        <f t="shared" si="170"/>
        <v>403.16640000000012</v>
      </c>
      <c r="Z194" s="69">
        <f t="shared" si="170"/>
        <v>419.96640000000014</v>
      </c>
      <c r="AA194" s="69">
        <f t="shared" si="170"/>
        <v>436.76640000000015</v>
      </c>
      <c r="AB194" s="69">
        <f t="shared" si="170"/>
        <v>453.56640000000016</v>
      </c>
      <c r="AC194" s="69">
        <f t="shared" si="170"/>
        <v>470.36640000000017</v>
      </c>
      <c r="AD194" s="69">
        <f t="shared" si="170"/>
        <v>487.16640000000018</v>
      </c>
      <c r="AE194" s="69">
        <f t="shared" si="170"/>
        <v>503.96640000000019</v>
      </c>
      <c r="AF194" s="69">
        <f t="shared" si="170"/>
        <v>520.7664000000002</v>
      </c>
      <c r="AG194" s="69"/>
      <c r="AH194" s="9"/>
    </row>
    <row r="195" spans="1:53" s="96" customFormat="1" ht="15.95" customHeight="1" outlineLevel="2" x14ac:dyDescent="0.3">
      <c r="A195" s="227">
        <v>36</v>
      </c>
      <c r="B195" s="171" t="s">
        <v>444</v>
      </c>
      <c r="C195" s="46" t="s">
        <v>711</v>
      </c>
      <c r="D195" s="157" t="s">
        <v>32</v>
      </c>
      <c r="E195" s="44"/>
      <c r="F195" s="230" t="s">
        <v>19</v>
      </c>
      <c r="G195" s="209" t="s">
        <v>36</v>
      </c>
      <c r="H195" s="46">
        <v>19.939</v>
      </c>
      <c r="I195" s="55">
        <v>1.2</v>
      </c>
      <c r="J195" s="69">
        <v>28</v>
      </c>
      <c r="K195" s="238">
        <f t="shared" si="76"/>
        <v>669.95039999999995</v>
      </c>
      <c r="L195" s="69">
        <f>(K195+67)</f>
        <v>736.95039999999995</v>
      </c>
      <c r="M195" s="69">
        <f t="shared" ref="M195:U195" si="171">(L195+67)</f>
        <v>803.95039999999995</v>
      </c>
      <c r="N195" s="69">
        <f t="shared" si="171"/>
        <v>870.95039999999995</v>
      </c>
      <c r="O195" s="69">
        <f t="shared" si="171"/>
        <v>937.95039999999995</v>
      </c>
      <c r="P195" s="69">
        <f t="shared" si="171"/>
        <v>1004.9503999999999</v>
      </c>
      <c r="Q195" s="69">
        <f t="shared" si="171"/>
        <v>1071.9503999999999</v>
      </c>
      <c r="R195" s="69">
        <f t="shared" si="171"/>
        <v>1138.9503999999999</v>
      </c>
      <c r="S195" s="69">
        <f t="shared" si="171"/>
        <v>1205.9503999999999</v>
      </c>
      <c r="T195" s="69">
        <f t="shared" si="171"/>
        <v>1272.9503999999999</v>
      </c>
      <c r="U195" s="69">
        <f t="shared" si="171"/>
        <v>1339.9503999999999</v>
      </c>
      <c r="V195" s="69">
        <f>(U195+67)</f>
        <v>1406.9503999999999</v>
      </c>
      <c r="W195" s="69">
        <f t="shared" ref="W195:AI195" si="172">(V195+67)</f>
        <v>1473.9503999999999</v>
      </c>
      <c r="X195" s="69">
        <f t="shared" si="172"/>
        <v>1540.9503999999999</v>
      </c>
      <c r="Y195" s="69">
        <f t="shared" si="172"/>
        <v>1607.9503999999999</v>
      </c>
      <c r="Z195" s="69">
        <f t="shared" si="172"/>
        <v>1674.9503999999999</v>
      </c>
      <c r="AA195" s="69">
        <f t="shared" si="172"/>
        <v>1741.9503999999999</v>
      </c>
      <c r="AB195" s="69">
        <f t="shared" si="172"/>
        <v>1808.9503999999999</v>
      </c>
      <c r="AC195" s="69">
        <f t="shared" si="172"/>
        <v>1875.9503999999999</v>
      </c>
      <c r="AD195" s="69">
        <f t="shared" si="172"/>
        <v>1942.9503999999999</v>
      </c>
      <c r="AE195" s="69">
        <f t="shared" si="172"/>
        <v>2009.9503999999999</v>
      </c>
      <c r="AF195" s="69">
        <f t="shared" si="172"/>
        <v>2076.9503999999997</v>
      </c>
      <c r="AG195" s="69">
        <f t="shared" si="172"/>
        <v>2143.9503999999997</v>
      </c>
      <c r="AH195" s="69">
        <f t="shared" si="172"/>
        <v>2210.9503999999997</v>
      </c>
      <c r="AI195" s="69">
        <f t="shared" si="172"/>
        <v>2277.9503999999997</v>
      </c>
      <c r="AJ195" s="69"/>
      <c r="AK195" s="69"/>
      <c r="AL195" s="69"/>
      <c r="AM195" s="69"/>
      <c r="AN195" s="69"/>
      <c r="AO195" s="69"/>
    </row>
    <row r="196" spans="1:53" s="96" customFormat="1" ht="15.95" customHeight="1" outlineLevel="2" x14ac:dyDescent="0.3">
      <c r="A196" s="227">
        <v>37</v>
      </c>
      <c r="B196" s="171" t="s">
        <v>444</v>
      </c>
      <c r="C196" s="46" t="s">
        <v>712</v>
      </c>
      <c r="D196" s="157" t="s">
        <v>32</v>
      </c>
      <c r="E196" s="44"/>
      <c r="F196" s="229" t="s">
        <v>17</v>
      </c>
      <c r="G196" s="209" t="s">
        <v>36</v>
      </c>
      <c r="H196" s="46">
        <v>2.5459999999999998</v>
      </c>
      <c r="I196" s="55">
        <v>1.2</v>
      </c>
      <c r="J196" s="69">
        <v>28</v>
      </c>
      <c r="K196" s="238">
        <f t="shared" si="76"/>
        <v>85.545599999999993</v>
      </c>
      <c r="L196" s="69">
        <f>(K196+8.56)</f>
        <v>94.105599999999995</v>
      </c>
      <c r="M196" s="69">
        <f t="shared" ref="M196:U196" si="173">(L196+8.56)</f>
        <v>102.6656</v>
      </c>
      <c r="N196" s="69">
        <f t="shared" si="173"/>
        <v>111.2256</v>
      </c>
      <c r="O196" s="69">
        <f t="shared" si="173"/>
        <v>119.7856</v>
      </c>
      <c r="P196" s="69">
        <f t="shared" si="173"/>
        <v>128.34559999999999</v>
      </c>
      <c r="Q196" s="69">
        <f t="shared" si="173"/>
        <v>136.90559999999999</v>
      </c>
      <c r="R196" s="69">
        <f t="shared" si="173"/>
        <v>145.46559999999999</v>
      </c>
      <c r="S196" s="69">
        <f t="shared" si="173"/>
        <v>154.0256</v>
      </c>
      <c r="T196" s="69">
        <f t="shared" si="173"/>
        <v>162.5856</v>
      </c>
      <c r="U196" s="69">
        <f t="shared" si="173"/>
        <v>171.1456</v>
      </c>
      <c r="V196" s="69">
        <f>(U196+8.56)</f>
        <v>179.7056</v>
      </c>
      <c r="W196" s="69">
        <f t="shared" ref="W196:AH196" si="174">(V196+8.56)</f>
        <v>188.26560000000001</v>
      </c>
      <c r="X196" s="69">
        <f t="shared" si="174"/>
        <v>196.82560000000001</v>
      </c>
      <c r="Y196" s="69">
        <f t="shared" si="174"/>
        <v>205.38560000000001</v>
      </c>
      <c r="Z196" s="69">
        <f t="shared" si="174"/>
        <v>213.94560000000001</v>
      </c>
      <c r="AA196" s="69">
        <f t="shared" si="174"/>
        <v>222.50560000000002</v>
      </c>
      <c r="AB196" s="69">
        <f t="shared" si="174"/>
        <v>231.06560000000002</v>
      </c>
      <c r="AC196" s="69">
        <f t="shared" si="174"/>
        <v>239.62560000000002</v>
      </c>
      <c r="AD196" s="69">
        <f t="shared" si="174"/>
        <v>248.18560000000002</v>
      </c>
      <c r="AE196" s="69">
        <f t="shared" si="174"/>
        <v>256.74560000000002</v>
      </c>
      <c r="AF196" s="69">
        <f t="shared" si="174"/>
        <v>265.30560000000003</v>
      </c>
      <c r="AG196" s="69">
        <f t="shared" si="174"/>
        <v>273.86560000000003</v>
      </c>
      <c r="AH196" s="69">
        <f t="shared" si="174"/>
        <v>282.42560000000003</v>
      </c>
    </row>
    <row r="197" spans="1:53" s="2" customFormat="1" ht="15.95" customHeight="1" outlineLevel="2" x14ac:dyDescent="0.3">
      <c r="A197" s="241">
        <v>38</v>
      </c>
      <c r="B197" s="272" t="s">
        <v>444</v>
      </c>
      <c r="C197" s="243" t="s">
        <v>713</v>
      </c>
      <c r="D197" s="273" t="s">
        <v>406</v>
      </c>
      <c r="E197" s="269"/>
      <c r="F197" s="253" t="s">
        <v>43</v>
      </c>
      <c r="G197" s="264" t="s">
        <v>30</v>
      </c>
      <c r="H197" s="243">
        <v>5.9989999999999997</v>
      </c>
      <c r="I197" s="256">
        <v>0.7</v>
      </c>
      <c r="J197" s="246">
        <v>28</v>
      </c>
      <c r="K197" s="238">
        <f t="shared" si="76"/>
        <v>117.58039999999997</v>
      </c>
      <c r="L197" s="246">
        <f>(K197+11.76)</f>
        <v>129.34039999999996</v>
      </c>
      <c r="M197" s="246">
        <f t="shared" ref="M197:U197" si="175">(L197+11.76)</f>
        <v>141.10039999999995</v>
      </c>
      <c r="N197" s="246">
        <f t="shared" si="175"/>
        <v>152.86039999999994</v>
      </c>
      <c r="O197" s="246">
        <f t="shared" si="175"/>
        <v>164.62039999999993</v>
      </c>
      <c r="P197" s="246">
        <f t="shared" si="175"/>
        <v>176.38039999999992</v>
      </c>
      <c r="Q197" s="246">
        <f t="shared" si="175"/>
        <v>188.14039999999991</v>
      </c>
      <c r="R197" s="246">
        <f t="shared" si="175"/>
        <v>199.90039999999991</v>
      </c>
      <c r="S197" s="246">
        <f t="shared" si="175"/>
        <v>211.6603999999999</v>
      </c>
      <c r="T197" s="246">
        <f t="shared" si="175"/>
        <v>223.42039999999989</v>
      </c>
      <c r="U197" s="246">
        <f t="shared" si="175"/>
        <v>235.18039999999988</v>
      </c>
      <c r="V197" s="246">
        <f>(U197+11.76)</f>
        <v>246.94039999999987</v>
      </c>
      <c r="W197" s="246">
        <f t="shared" ref="W197:BA197" si="176">(V197+11.76)</f>
        <v>258.70039999999989</v>
      </c>
      <c r="X197" s="246">
        <f t="shared" si="176"/>
        <v>270.46039999999988</v>
      </c>
      <c r="Y197" s="246">
        <f t="shared" si="176"/>
        <v>282.22039999999987</v>
      </c>
      <c r="Z197" s="246">
        <f t="shared" si="176"/>
        <v>293.98039999999986</v>
      </c>
      <c r="AA197" s="246">
        <f t="shared" si="176"/>
        <v>305.74039999999985</v>
      </c>
      <c r="AB197" s="246">
        <f t="shared" si="176"/>
        <v>317.50039999999984</v>
      </c>
      <c r="AC197" s="246">
        <f t="shared" si="176"/>
        <v>329.26039999999983</v>
      </c>
      <c r="AD197" s="246">
        <f t="shared" si="176"/>
        <v>341.02039999999982</v>
      </c>
      <c r="AE197" s="246">
        <f t="shared" si="176"/>
        <v>352.78039999999982</v>
      </c>
      <c r="AF197" s="246">
        <f t="shared" si="176"/>
        <v>364.54039999999981</v>
      </c>
      <c r="AG197" s="246">
        <f t="shared" si="176"/>
        <v>376.3003999999998</v>
      </c>
      <c r="AH197" s="246">
        <f t="shared" si="176"/>
        <v>388.06039999999979</v>
      </c>
      <c r="AI197" s="246">
        <f t="shared" si="176"/>
        <v>399.82039999999978</v>
      </c>
      <c r="AJ197" s="246">
        <f t="shared" si="176"/>
        <v>411.58039999999977</v>
      </c>
      <c r="AK197" s="246">
        <f t="shared" si="176"/>
        <v>423.34039999999976</v>
      </c>
      <c r="AL197" s="246">
        <f t="shared" si="176"/>
        <v>435.10039999999975</v>
      </c>
      <c r="AM197" s="246">
        <f t="shared" si="176"/>
        <v>446.86039999999974</v>
      </c>
      <c r="AN197" s="246">
        <f t="shared" si="176"/>
        <v>458.62039999999973</v>
      </c>
      <c r="AO197" s="246">
        <f t="shared" si="176"/>
        <v>470.38039999999972</v>
      </c>
      <c r="AP197" s="246">
        <f t="shared" si="176"/>
        <v>482.14039999999972</v>
      </c>
      <c r="AQ197" s="246">
        <f t="shared" si="176"/>
        <v>493.90039999999971</v>
      </c>
      <c r="AR197" s="246">
        <f t="shared" si="176"/>
        <v>505.6603999999997</v>
      </c>
      <c r="AS197" s="246">
        <f t="shared" si="176"/>
        <v>517.42039999999974</v>
      </c>
      <c r="AT197" s="246">
        <f t="shared" si="176"/>
        <v>529.18039999999974</v>
      </c>
      <c r="AU197" s="246">
        <f t="shared" si="176"/>
        <v>540.94039999999973</v>
      </c>
      <c r="AV197" s="246">
        <f t="shared" si="176"/>
        <v>552.70039999999972</v>
      </c>
      <c r="AW197" s="246">
        <f t="shared" si="176"/>
        <v>564.46039999999971</v>
      </c>
      <c r="AX197" s="246">
        <f t="shared" si="176"/>
        <v>576.2203999999997</v>
      </c>
      <c r="AY197" s="246">
        <f t="shared" si="176"/>
        <v>587.98039999999969</v>
      </c>
      <c r="AZ197" s="246">
        <f t="shared" si="176"/>
        <v>599.74039999999968</v>
      </c>
      <c r="BA197" s="246">
        <f t="shared" si="176"/>
        <v>611.50039999999967</v>
      </c>
    </row>
    <row r="198" spans="1:53" s="2" customFormat="1" ht="15.95" customHeight="1" outlineLevel="2" x14ac:dyDescent="0.3">
      <c r="A198" s="241">
        <v>39</v>
      </c>
      <c r="B198" s="272" t="s">
        <v>444</v>
      </c>
      <c r="C198" s="243" t="s">
        <v>714</v>
      </c>
      <c r="D198" s="273" t="s">
        <v>701</v>
      </c>
      <c r="E198" s="269"/>
      <c r="F198" s="253" t="s">
        <v>43</v>
      </c>
      <c r="G198" s="274" t="s">
        <v>36</v>
      </c>
      <c r="H198" s="243">
        <v>12.279</v>
      </c>
      <c r="I198" s="184">
        <v>1.2</v>
      </c>
      <c r="J198" s="246">
        <v>28</v>
      </c>
      <c r="K198" s="238">
        <f t="shared" si="76"/>
        <v>412.57439999999997</v>
      </c>
      <c r="L198" s="246">
        <f>(K198+41.26)</f>
        <v>453.83439999999996</v>
      </c>
      <c r="M198" s="246">
        <f t="shared" ref="M198:U198" si="177">(L198+41.26)</f>
        <v>495.09439999999995</v>
      </c>
      <c r="N198" s="246">
        <f t="shared" si="177"/>
        <v>536.35439999999994</v>
      </c>
      <c r="O198" s="246">
        <f t="shared" si="177"/>
        <v>577.61439999999993</v>
      </c>
      <c r="P198" s="246">
        <f t="shared" si="177"/>
        <v>618.87439999999992</v>
      </c>
      <c r="Q198" s="246">
        <f t="shared" si="177"/>
        <v>660.13439999999991</v>
      </c>
      <c r="R198" s="246">
        <f t="shared" si="177"/>
        <v>701.39439999999991</v>
      </c>
      <c r="S198" s="246">
        <f t="shared" si="177"/>
        <v>742.6543999999999</v>
      </c>
      <c r="T198" s="246">
        <f t="shared" si="177"/>
        <v>783.91439999999989</v>
      </c>
      <c r="U198" s="246">
        <f t="shared" si="177"/>
        <v>825.17439999999988</v>
      </c>
      <c r="V198" s="246">
        <f>(U198+41.26)</f>
        <v>866.43439999999987</v>
      </c>
      <c r="W198" s="246">
        <f t="shared" ref="W198:AE198" si="178">(V198+41.26)</f>
        <v>907.69439999999986</v>
      </c>
      <c r="X198" s="246">
        <f t="shared" si="178"/>
        <v>948.95439999999985</v>
      </c>
      <c r="Y198" s="246">
        <f t="shared" si="178"/>
        <v>990.21439999999984</v>
      </c>
      <c r="Z198" s="246">
        <f t="shared" si="178"/>
        <v>1031.4743999999998</v>
      </c>
      <c r="AA198" s="246">
        <f t="shared" si="178"/>
        <v>1072.7343999999998</v>
      </c>
      <c r="AB198" s="246">
        <f t="shared" si="178"/>
        <v>1113.9943999999998</v>
      </c>
      <c r="AC198" s="246">
        <f t="shared" si="178"/>
        <v>1155.2543999999998</v>
      </c>
      <c r="AD198" s="246">
        <f t="shared" si="178"/>
        <v>1196.5143999999998</v>
      </c>
      <c r="AE198" s="246">
        <f t="shared" si="178"/>
        <v>1237.7743999999998</v>
      </c>
      <c r="AF198" s="247"/>
      <c r="AG198" s="247"/>
      <c r="AH198" s="247"/>
    </row>
    <row r="199" spans="1:53" s="2" customFormat="1" ht="15.95" customHeight="1" outlineLevel="2" x14ac:dyDescent="0.3">
      <c r="A199" s="241">
        <v>40</v>
      </c>
      <c r="B199" s="272" t="s">
        <v>444</v>
      </c>
      <c r="C199" s="243" t="s">
        <v>715</v>
      </c>
      <c r="D199" s="273" t="s">
        <v>702</v>
      </c>
      <c r="E199" s="269"/>
      <c r="F199" s="242" t="s">
        <v>11</v>
      </c>
      <c r="G199" s="264" t="s">
        <v>30</v>
      </c>
      <c r="H199" s="268">
        <v>2.81</v>
      </c>
      <c r="I199" s="184">
        <v>1.2</v>
      </c>
      <c r="J199" s="246">
        <v>28</v>
      </c>
      <c r="K199" s="238">
        <f t="shared" si="76"/>
        <v>94.415999999999997</v>
      </c>
      <c r="L199" s="246">
        <f>(K199+9.44)</f>
        <v>103.85599999999999</v>
      </c>
      <c r="M199" s="246">
        <f t="shared" ref="M199:U199" si="179">(L199+9.44)</f>
        <v>113.29599999999999</v>
      </c>
      <c r="N199" s="246">
        <f t="shared" si="179"/>
        <v>122.73599999999999</v>
      </c>
      <c r="O199" s="246">
        <f t="shared" si="179"/>
        <v>132.17599999999999</v>
      </c>
      <c r="P199" s="246">
        <f t="shared" si="179"/>
        <v>141.61599999999999</v>
      </c>
      <c r="Q199" s="246">
        <f t="shared" si="179"/>
        <v>151.05599999999998</v>
      </c>
      <c r="R199" s="246">
        <f t="shared" si="179"/>
        <v>160.49599999999998</v>
      </c>
      <c r="S199" s="246">
        <f t="shared" si="179"/>
        <v>169.93599999999998</v>
      </c>
      <c r="T199" s="246">
        <f t="shared" si="179"/>
        <v>179.37599999999998</v>
      </c>
      <c r="U199" s="246">
        <f t="shared" si="179"/>
        <v>188.81599999999997</v>
      </c>
      <c r="V199" s="246">
        <f>(U199+9.44)</f>
        <v>198.25599999999997</v>
      </c>
      <c r="W199" s="246">
        <f t="shared" ref="W199:AE199" si="180">(V199+9.44)</f>
        <v>207.69599999999997</v>
      </c>
      <c r="X199" s="246">
        <f t="shared" si="180"/>
        <v>217.13599999999997</v>
      </c>
      <c r="Y199" s="246">
        <f t="shared" si="180"/>
        <v>226.57599999999996</v>
      </c>
      <c r="Z199" s="246">
        <f t="shared" si="180"/>
        <v>236.01599999999996</v>
      </c>
      <c r="AA199" s="246">
        <f t="shared" si="180"/>
        <v>245.45599999999996</v>
      </c>
      <c r="AB199" s="246">
        <f t="shared" si="180"/>
        <v>254.89599999999996</v>
      </c>
      <c r="AC199" s="246">
        <f t="shared" si="180"/>
        <v>264.33599999999996</v>
      </c>
      <c r="AD199" s="246">
        <f t="shared" si="180"/>
        <v>273.77599999999995</v>
      </c>
      <c r="AE199" s="246">
        <f t="shared" si="180"/>
        <v>283.21599999999995</v>
      </c>
      <c r="AF199" s="247"/>
      <c r="AG199" s="247"/>
      <c r="AH199" s="247"/>
    </row>
    <row r="200" spans="1:53" s="2" customFormat="1" ht="15.95" customHeight="1" outlineLevel="2" x14ac:dyDescent="0.3">
      <c r="A200" s="241">
        <v>41</v>
      </c>
      <c r="B200" s="272" t="s">
        <v>444</v>
      </c>
      <c r="C200" s="275" t="s">
        <v>724</v>
      </c>
      <c r="D200" s="273" t="s">
        <v>702</v>
      </c>
      <c r="E200" s="269"/>
      <c r="F200" s="242" t="s">
        <v>11</v>
      </c>
      <c r="G200" s="264" t="s">
        <v>30</v>
      </c>
      <c r="H200" s="268">
        <v>2.12</v>
      </c>
      <c r="I200" s="184">
        <v>1.2</v>
      </c>
      <c r="J200" s="246">
        <v>28</v>
      </c>
      <c r="K200" s="238">
        <f t="shared" si="76"/>
        <v>71.231999999999999</v>
      </c>
      <c r="L200" s="246">
        <f>(K200+7.12)</f>
        <v>78.352000000000004</v>
      </c>
      <c r="M200" s="246">
        <f t="shared" ref="M200:U200" si="181">(L200+7.12)</f>
        <v>85.472000000000008</v>
      </c>
      <c r="N200" s="246">
        <f t="shared" si="181"/>
        <v>92.592000000000013</v>
      </c>
      <c r="O200" s="246">
        <f t="shared" si="181"/>
        <v>99.712000000000018</v>
      </c>
      <c r="P200" s="246">
        <f t="shared" si="181"/>
        <v>106.83200000000002</v>
      </c>
      <c r="Q200" s="246">
        <f t="shared" si="181"/>
        <v>113.95200000000003</v>
      </c>
      <c r="R200" s="246">
        <f t="shared" si="181"/>
        <v>121.07200000000003</v>
      </c>
      <c r="S200" s="246">
        <f t="shared" si="181"/>
        <v>128.19200000000004</v>
      </c>
      <c r="T200" s="246">
        <f t="shared" si="181"/>
        <v>135.31200000000004</v>
      </c>
      <c r="U200" s="246">
        <f t="shared" si="181"/>
        <v>142.43200000000004</v>
      </c>
      <c r="V200" s="246">
        <f>(U200+7.12)</f>
        <v>149.55200000000005</v>
      </c>
      <c r="W200" s="246">
        <f t="shared" ref="W200:AE200" si="182">(V200+7.12)</f>
        <v>156.67200000000005</v>
      </c>
      <c r="X200" s="246">
        <f t="shared" si="182"/>
        <v>163.79200000000006</v>
      </c>
      <c r="Y200" s="246">
        <f t="shared" si="182"/>
        <v>170.91200000000006</v>
      </c>
      <c r="Z200" s="246">
        <f t="shared" si="182"/>
        <v>178.03200000000007</v>
      </c>
      <c r="AA200" s="246">
        <f t="shared" si="182"/>
        <v>185.15200000000007</v>
      </c>
      <c r="AB200" s="246">
        <f t="shared" si="182"/>
        <v>192.27200000000008</v>
      </c>
      <c r="AC200" s="246">
        <f t="shared" si="182"/>
        <v>199.39200000000008</v>
      </c>
      <c r="AD200" s="246">
        <f t="shared" si="182"/>
        <v>206.51200000000009</v>
      </c>
      <c r="AE200" s="246">
        <f t="shared" si="182"/>
        <v>213.63200000000009</v>
      </c>
      <c r="AF200" s="247"/>
      <c r="AG200" s="247"/>
      <c r="AH200" s="247"/>
    </row>
    <row r="201" spans="1:53" s="2" customFormat="1" ht="15.95" customHeight="1" outlineLevel="2" x14ac:dyDescent="0.3">
      <c r="A201" s="241">
        <v>42</v>
      </c>
      <c r="B201" s="272" t="s">
        <v>444</v>
      </c>
      <c r="C201" s="243" t="s">
        <v>716</v>
      </c>
      <c r="D201" s="273" t="s">
        <v>703</v>
      </c>
      <c r="E201" s="269"/>
      <c r="F201" s="242" t="s">
        <v>19</v>
      </c>
      <c r="G201" s="264" t="s">
        <v>30</v>
      </c>
      <c r="H201" s="268">
        <v>3.5</v>
      </c>
      <c r="I201" s="256">
        <v>0.7</v>
      </c>
      <c r="J201" s="246">
        <v>28</v>
      </c>
      <c r="K201" s="238">
        <f t="shared" ref="K201:K264" si="183">(H201*I201*J201)</f>
        <v>68.599999999999994</v>
      </c>
      <c r="L201" s="246">
        <f>(K201+6.86)</f>
        <v>75.459999999999994</v>
      </c>
      <c r="M201" s="246">
        <f t="shared" ref="M201:U201" si="184">(L201+6.86)</f>
        <v>82.32</v>
      </c>
      <c r="N201" s="246">
        <f t="shared" si="184"/>
        <v>89.179999999999993</v>
      </c>
      <c r="O201" s="246">
        <f t="shared" si="184"/>
        <v>96.039999999999992</v>
      </c>
      <c r="P201" s="246">
        <f t="shared" si="184"/>
        <v>102.89999999999999</v>
      </c>
      <c r="Q201" s="246">
        <f t="shared" si="184"/>
        <v>109.75999999999999</v>
      </c>
      <c r="R201" s="246">
        <f t="shared" si="184"/>
        <v>116.61999999999999</v>
      </c>
      <c r="S201" s="246">
        <f t="shared" si="184"/>
        <v>123.47999999999999</v>
      </c>
      <c r="T201" s="246">
        <f t="shared" si="184"/>
        <v>130.34</v>
      </c>
      <c r="U201" s="246">
        <f t="shared" si="184"/>
        <v>137.20000000000002</v>
      </c>
      <c r="V201" s="246">
        <f>(U201+6.86)</f>
        <v>144.06000000000003</v>
      </c>
      <c r="W201" s="246">
        <f t="shared" ref="W201:AY201" si="185">(V201+6.86)</f>
        <v>150.92000000000004</v>
      </c>
      <c r="X201" s="246">
        <f t="shared" si="185"/>
        <v>157.78000000000006</v>
      </c>
      <c r="Y201" s="246">
        <f t="shared" si="185"/>
        <v>164.64000000000007</v>
      </c>
      <c r="Z201" s="246">
        <f t="shared" si="185"/>
        <v>171.50000000000009</v>
      </c>
      <c r="AA201" s="246">
        <f t="shared" si="185"/>
        <v>178.3600000000001</v>
      </c>
      <c r="AB201" s="246">
        <f t="shared" si="185"/>
        <v>185.22000000000011</v>
      </c>
      <c r="AC201" s="246">
        <f t="shared" si="185"/>
        <v>192.08000000000013</v>
      </c>
      <c r="AD201" s="246">
        <f t="shared" si="185"/>
        <v>198.94000000000014</v>
      </c>
      <c r="AE201" s="246">
        <f t="shared" si="185"/>
        <v>205.80000000000015</v>
      </c>
      <c r="AF201" s="246">
        <f t="shared" si="185"/>
        <v>212.66000000000017</v>
      </c>
      <c r="AG201" s="246">
        <f t="shared" si="185"/>
        <v>219.52000000000018</v>
      </c>
      <c r="AH201" s="246">
        <f t="shared" si="185"/>
        <v>226.38000000000019</v>
      </c>
      <c r="AI201" s="246">
        <f t="shared" si="185"/>
        <v>233.24000000000021</v>
      </c>
      <c r="AJ201" s="246">
        <f t="shared" si="185"/>
        <v>240.10000000000022</v>
      </c>
      <c r="AK201" s="246">
        <f t="shared" si="185"/>
        <v>246.96000000000024</v>
      </c>
      <c r="AL201" s="246">
        <f t="shared" si="185"/>
        <v>253.82000000000025</v>
      </c>
      <c r="AM201" s="246">
        <f t="shared" si="185"/>
        <v>260.68000000000023</v>
      </c>
      <c r="AN201" s="246">
        <f t="shared" si="185"/>
        <v>267.54000000000025</v>
      </c>
      <c r="AO201" s="246">
        <f t="shared" si="185"/>
        <v>274.40000000000026</v>
      </c>
      <c r="AP201" s="246">
        <f t="shared" si="185"/>
        <v>281.26000000000028</v>
      </c>
      <c r="AQ201" s="246">
        <f t="shared" si="185"/>
        <v>288.12000000000029</v>
      </c>
      <c r="AR201" s="246">
        <f t="shared" si="185"/>
        <v>294.9800000000003</v>
      </c>
      <c r="AS201" s="246">
        <f t="shared" si="185"/>
        <v>301.84000000000032</v>
      </c>
      <c r="AT201" s="246">
        <f t="shared" si="185"/>
        <v>308.70000000000033</v>
      </c>
      <c r="AU201" s="246">
        <f t="shared" si="185"/>
        <v>315.56000000000034</v>
      </c>
      <c r="AV201" s="246">
        <f t="shared" si="185"/>
        <v>322.42000000000036</v>
      </c>
      <c r="AW201" s="246">
        <f t="shared" si="185"/>
        <v>329.28000000000037</v>
      </c>
      <c r="AX201" s="246">
        <f t="shared" si="185"/>
        <v>336.14000000000038</v>
      </c>
      <c r="AY201" s="246">
        <f t="shared" si="185"/>
        <v>343.0000000000004</v>
      </c>
    </row>
    <row r="202" spans="1:53" s="2" customFormat="1" ht="15.95" customHeight="1" outlineLevel="2" x14ac:dyDescent="0.3">
      <c r="A202" s="241">
        <v>43</v>
      </c>
      <c r="B202" s="272" t="s">
        <v>444</v>
      </c>
      <c r="C202" s="243" t="s">
        <v>717</v>
      </c>
      <c r="D202" s="273" t="s">
        <v>704</v>
      </c>
      <c r="E202" s="269"/>
      <c r="F202" s="242" t="s">
        <v>11</v>
      </c>
      <c r="G202" s="264" t="s">
        <v>30</v>
      </c>
      <c r="H202" s="243">
        <v>5.8460000000000001</v>
      </c>
      <c r="I202" s="184">
        <v>1.2</v>
      </c>
      <c r="J202" s="246">
        <v>28</v>
      </c>
      <c r="K202" s="238">
        <f t="shared" si="183"/>
        <v>196.4256</v>
      </c>
      <c r="L202" s="246">
        <f>(K202+19.64)</f>
        <v>216.06560000000002</v>
      </c>
      <c r="M202" s="246">
        <f t="shared" ref="M202:U202" si="186">(L202+19.64)</f>
        <v>235.7056</v>
      </c>
      <c r="N202" s="246">
        <f t="shared" si="186"/>
        <v>255.34559999999999</v>
      </c>
      <c r="O202" s="246">
        <f t="shared" si="186"/>
        <v>274.98559999999998</v>
      </c>
      <c r="P202" s="246">
        <f t="shared" si="186"/>
        <v>294.62559999999996</v>
      </c>
      <c r="Q202" s="246">
        <f t="shared" si="186"/>
        <v>314.26559999999995</v>
      </c>
      <c r="R202" s="246">
        <f t="shared" si="186"/>
        <v>333.90559999999994</v>
      </c>
      <c r="S202" s="246">
        <f t="shared" si="186"/>
        <v>353.54559999999992</v>
      </c>
      <c r="T202" s="246">
        <f t="shared" si="186"/>
        <v>373.18559999999991</v>
      </c>
      <c r="U202" s="246">
        <f t="shared" si="186"/>
        <v>392.82559999999989</v>
      </c>
      <c r="V202" s="246">
        <f>(U202+19.64)</f>
        <v>412.46559999999988</v>
      </c>
      <c r="W202" s="246">
        <f t="shared" ref="W202:AE202" si="187">(V202+19.64)</f>
        <v>432.10559999999987</v>
      </c>
      <c r="X202" s="246">
        <f t="shared" si="187"/>
        <v>451.74559999999985</v>
      </c>
      <c r="Y202" s="246">
        <f t="shared" si="187"/>
        <v>471.38559999999984</v>
      </c>
      <c r="Z202" s="246">
        <f t="shared" si="187"/>
        <v>491.02559999999983</v>
      </c>
      <c r="AA202" s="246">
        <f t="shared" si="187"/>
        <v>510.66559999999981</v>
      </c>
      <c r="AB202" s="246">
        <f t="shared" si="187"/>
        <v>530.3055999999998</v>
      </c>
      <c r="AC202" s="246">
        <f t="shared" si="187"/>
        <v>549.94559999999979</v>
      </c>
      <c r="AD202" s="246">
        <f t="shared" si="187"/>
        <v>569.58559999999977</v>
      </c>
      <c r="AE202" s="246">
        <f t="shared" si="187"/>
        <v>589.22559999999976</v>
      </c>
      <c r="AF202" s="247"/>
      <c r="AG202" s="247"/>
      <c r="AH202" s="247"/>
    </row>
    <row r="203" spans="1:53" s="96" customFormat="1" ht="15.95" customHeight="1" outlineLevel="2" x14ac:dyDescent="0.3">
      <c r="A203" s="227">
        <v>44</v>
      </c>
      <c r="B203" s="171" t="s">
        <v>444</v>
      </c>
      <c r="C203" s="46" t="s">
        <v>718</v>
      </c>
      <c r="D203" s="157" t="s">
        <v>127</v>
      </c>
      <c r="E203" s="44"/>
      <c r="F203" s="230" t="s">
        <v>19</v>
      </c>
      <c r="G203" s="209" t="s">
        <v>36</v>
      </c>
      <c r="H203" s="46">
        <v>25.998999999999999</v>
      </c>
      <c r="I203" s="55">
        <v>1.2</v>
      </c>
      <c r="J203" s="69">
        <v>28</v>
      </c>
      <c r="K203" s="238">
        <f t="shared" si="183"/>
        <v>873.56639999999993</v>
      </c>
      <c r="L203" s="69">
        <f>(K203+87.36)</f>
        <v>960.92639999999994</v>
      </c>
      <c r="M203" s="69">
        <f t="shared" ref="M203:U203" si="188">(L203+87.36)</f>
        <v>1048.2864</v>
      </c>
      <c r="N203" s="69">
        <f t="shared" si="188"/>
        <v>1135.6463999999999</v>
      </c>
      <c r="O203" s="69">
        <f t="shared" si="188"/>
        <v>1223.0063999999998</v>
      </c>
      <c r="P203" s="69">
        <f t="shared" si="188"/>
        <v>1310.3663999999997</v>
      </c>
      <c r="Q203" s="69">
        <f t="shared" si="188"/>
        <v>1397.7263999999996</v>
      </c>
      <c r="R203" s="69">
        <f t="shared" si="188"/>
        <v>1485.0863999999995</v>
      </c>
      <c r="S203" s="69">
        <f t="shared" si="188"/>
        <v>1572.4463999999994</v>
      </c>
      <c r="T203" s="69">
        <f t="shared" si="188"/>
        <v>1659.8063999999993</v>
      </c>
      <c r="U203" s="69">
        <f t="shared" si="188"/>
        <v>1747.1663999999992</v>
      </c>
      <c r="V203" s="69">
        <f>(U203+87.36)</f>
        <v>1834.5263999999991</v>
      </c>
      <c r="W203" s="69">
        <f t="shared" ref="W203:AF203" si="189">(V203+87.36)</f>
        <v>1921.886399999999</v>
      </c>
      <c r="X203" s="69">
        <f t="shared" si="189"/>
        <v>2009.2463999999989</v>
      </c>
      <c r="Y203" s="69">
        <f t="shared" si="189"/>
        <v>2096.6063999999988</v>
      </c>
      <c r="Z203" s="69">
        <f t="shared" si="189"/>
        <v>2183.9663999999989</v>
      </c>
      <c r="AA203" s="69">
        <f t="shared" si="189"/>
        <v>2271.326399999999</v>
      </c>
      <c r="AB203" s="69">
        <f t="shared" si="189"/>
        <v>2358.6863999999991</v>
      </c>
      <c r="AC203" s="69">
        <f t="shared" si="189"/>
        <v>2446.0463999999993</v>
      </c>
      <c r="AD203" s="69">
        <f t="shared" si="189"/>
        <v>2533.4063999999994</v>
      </c>
      <c r="AE203" s="69">
        <f t="shared" si="189"/>
        <v>2620.7663999999995</v>
      </c>
      <c r="AF203" s="69">
        <f t="shared" si="189"/>
        <v>2708.1263999999996</v>
      </c>
      <c r="AG203" s="9"/>
      <c r="AH203" s="9"/>
    </row>
    <row r="204" spans="1:53" s="2" customFormat="1" ht="15.95" customHeight="1" outlineLevel="2" x14ac:dyDescent="0.3">
      <c r="A204" s="241">
        <v>45</v>
      </c>
      <c r="B204" s="272" t="s">
        <v>444</v>
      </c>
      <c r="C204" s="243" t="s">
        <v>719</v>
      </c>
      <c r="D204" s="273" t="s">
        <v>703</v>
      </c>
      <c r="E204" s="269"/>
      <c r="F204" s="242" t="s">
        <v>19</v>
      </c>
      <c r="G204" s="264" t="s">
        <v>30</v>
      </c>
      <c r="H204" s="243">
        <v>48.078000000000003</v>
      </c>
      <c r="I204" s="184">
        <v>1.2</v>
      </c>
      <c r="J204" s="246">
        <v>28</v>
      </c>
      <c r="K204" s="238">
        <f t="shared" si="183"/>
        <v>1615.4208000000001</v>
      </c>
      <c r="L204" s="246">
        <f>(K204+161.54)</f>
        <v>1776.9608000000001</v>
      </c>
      <c r="M204" s="246">
        <f t="shared" ref="M204:U204" si="190">(L204+161.54)</f>
        <v>1938.5008</v>
      </c>
      <c r="N204" s="246">
        <f t="shared" si="190"/>
        <v>2100.0408000000002</v>
      </c>
      <c r="O204" s="246">
        <f t="shared" si="190"/>
        <v>2261.5808000000002</v>
      </c>
      <c r="P204" s="246">
        <f t="shared" si="190"/>
        <v>2423.1208000000001</v>
      </c>
      <c r="Q204" s="246">
        <f t="shared" si="190"/>
        <v>2584.6608000000001</v>
      </c>
      <c r="R204" s="246">
        <f t="shared" si="190"/>
        <v>2746.2008000000001</v>
      </c>
      <c r="S204" s="246">
        <f t="shared" si="190"/>
        <v>2907.7408</v>
      </c>
      <c r="T204" s="246">
        <f t="shared" si="190"/>
        <v>3069.2808</v>
      </c>
      <c r="U204" s="246">
        <f t="shared" si="190"/>
        <v>3230.8208</v>
      </c>
      <c r="V204" s="246">
        <f>(U204+161.54)</f>
        <v>3392.3607999999999</v>
      </c>
      <c r="W204" s="246">
        <f t="shared" ref="W204:AE204" si="191">(V204+161.54)</f>
        <v>3553.9007999999999</v>
      </c>
      <c r="X204" s="246">
        <f t="shared" si="191"/>
        <v>3715.4407999999999</v>
      </c>
      <c r="Y204" s="246">
        <f t="shared" si="191"/>
        <v>3876.9807999999998</v>
      </c>
      <c r="Z204" s="246">
        <f t="shared" si="191"/>
        <v>4038.5207999999998</v>
      </c>
      <c r="AA204" s="246">
        <f t="shared" si="191"/>
        <v>4200.0608000000002</v>
      </c>
      <c r="AB204" s="246">
        <f t="shared" si="191"/>
        <v>4361.6008000000002</v>
      </c>
      <c r="AC204" s="246">
        <f t="shared" si="191"/>
        <v>4523.1408000000001</v>
      </c>
      <c r="AD204" s="246">
        <f t="shared" si="191"/>
        <v>4684.6808000000001</v>
      </c>
      <c r="AE204" s="246">
        <f t="shared" si="191"/>
        <v>4846.2208000000001</v>
      </c>
      <c r="AF204" s="247"/>
      <c r="AG204" s="247"/>
      <c r="AH204" s="247"/>
    </row>
    <row r="205" spans="1:53" s="2" customFormat="1" ht="15.95" customHeight="1" outlineLevel="2" x14ac:dyDescent="0.3">
      <c r="A205" s="241">
        <v>46</v>
      </c>
      <c r="B205" s="272" t="s">
        <v>444</v>
      </c>
      <c r="C205" s="243" t="s">
        <v>720</v>
      </c>
      <c r="D205" s="273" t="s">
        <v>705</v>
      </c>
      <c r="E205" s="269"/>
      <c r="F205" s="242" t="s">
        <v>11</v>
      </c>
      <c r="G205" s="264" t="s">
        <v>30</v>
      </c>
      <c r="H205" s="243">
        <v>15.739000000000001</v>
      </c>
      <c r="I205" s="184">
        <v>1.2</v>
      </c>
      <c r="J205" s="246">
        <v>28</v>
      </c>
      <c r="K205" s="238">
        <f t="shared" si="183"/>
        <v>528.83040000000005</v>
      </c>
      <c r="L205" s="246">
        <f>(K205+52.88)</f>
        <v>581.71040000000005</v>
      </c>
      <c r="M205" s="246">
        <f t="shared" ref="M205:U205" si="192">(L205+52.88)</f>
        <v>634.59040000000005</v>
      </c>
      <c r="N205" s="246">
        <f t="shared" si="192"/>
        <v>687.47040000000004</v>
      </c>
      <c r="O205" s="246">
        <f t="shared" si="192"/>
        <v>740.35040000000004</v>
      </c>
      <c r="P205" s="246">
        <f t="shared" si="192"/>
        <v>793.23040000000003</v>
      </c>
      <c r="Q205" s="246">
        <f t="shared" si="192"/>
        <v>846.11040000000003</v>
      </c>
      <c r="R205" s="246">
        <f t="shared" si="192"/>
        <v>898.99040000000002</v>
      </c>
      <c r="S205" s="246">
        <f t="shared" si="192"/>
        <v>951.87040000000002</v>
      </c>
      <c r="T205" s="246">
        <f t="shared" si="192"/>
        <v>1004.7504</v>
      </c>
      <c r="U205" s="246">
        <f t="shared" si="192"/>
        <v>1057.6304</v>
      </c>
      <c r="V205" s="246">
        <f>(U205+52.88)</f>
        <v>1110.5104000000001</v>
      </c>
      <c r="W205" s="246">
        <f t="shared" ref="W205:AE205" si="193">(V205+52.88)</f>
        <v>1163.3904000000002</v>
      </c>
      <c r="X205" s="246">
        <f t="shared" si="193"/>
        <v>1216.2704000000003</v>
      </c>
      <c r="Y205" s="246">
        <f t="shared" si="193"/>
        <v>1269.1504000000004</v>
      </c>
      <c r="Z205" s="246">
        <f t="shared" si="193"/>
        <v>1322.0304000000006</v>
      </c>
      <c r="AA205" s="246">
        <f t="shared" si="193"/>
        <v>1374.9104000000007</v>
      </c>
      <c r="AB205" s="246">
        <f t="shared" si="193"/>
        <v>1427.7904000000008</v>
      </c>
      <c r="AC205" s="246">
        <f t="shared" si="193"/>
        <v>1480.6704000000009</v>
      </c>
      <c r="AD205" s="246">
        <f t="shared" si="193"/>
        <v>1533.550400000001</v>
      </c>
      <c r="AE205" s="246">
        <f t="shared" si="193"/>
        <v>1586.4304000000011</v>
      </c>
      <c r="AF205" s="247"/>
      <c r="AG205" s="247"/>
      <c r="AH205" s="247"/>
    </row>
    <row r="206" spans="1:53" s="2" customFormat="1" ht="15.95" customHeight="1" outlineLevel="2" x14ac:dyDescent="0.3">
      <c r="A206" s="241">
        <v>47</v>
      </c>
      <c r="B206" s="272" t="s">
        <v>444</v>
      </c>
      <c r="C206" s="243" t="s">
        <v>721</v>
      </c>
      <c r="D206" s="273" t="s">
        <v>706</v>
      </c>
      <c r="E206" s="269"/>
      <c r="F206" s="242" t="s">
        <v>11</v>
      </c>
      <c r="G206" s="274" t="s">
        <v>14</v>
      </c>
      <c r="H206" s="268">
        <v>19.87</v>
      </c>
      <c r="I206" s="184">
        <v>1.2</v>
      </c>
      <c r="J206" s="246">
        <v>28</v>
      </c>
      <c r="K206" s="238">
        <f t="shared" si="183"/>
        <v>667.63200000000006</v>
      </c>
      <c r="L206" s="246">
        <f>(K206+66.76)</f>
        <v>734.39200000000005</v>
      </c>
      <c r="M206" s="246">
        <f t="shared" ref="M206:U206" si="194">(L206+66.76)</f>
        <v>801.15200000000004</v>
      </c>
      <c r="N206" s="246">
        <f t="shared" si="194"/>
        <v>867.91200000000003</v>
      </c>
      <c r="O206" s="246">
        <f t="shared" si="194"/>
        <v>934.67200000000003</v>
      </c>
      <c r="P206" s="246">
        <f t="shared" si="194"/>
        <v>1001.432</v>
      </c>
      <c r="Q206" s="246">
        <f t="shared" si="194"/>
        <v>1068.192</v>
      </c>
      <c r="R206" s="246">
        <f t="shared" si="194"/>
        <v>1134.952</v>
      </c>
      <c r="S206" s="246">
        <f t="shared" si="194"/>
        <v>1201.712</v>
      </c>
      <c r="T206" s="246">
        <f t="shared" si="194"/>
        <v>1268.472</v>
      </c>
      <c r="U206" s="246">
        <f t="shared" si="194"/>
        <v>1335.232</v>
      </c>
      <c r="V206" s="246">
        <f>(U206+66.76)</f>
        <v>1401.992</v>
      </c>
      <c r="W206" s="246">
        <f t="shared" ref="W206:AE206" si="195">(V206+66.76)</f>
        <v>1468.752</v>
      </c>
      <c r="X206" s="246">
        <f t="shared" si="195"/>
        <v>1535.5119999999999</v>
      </c>
      <c r="Y206" s="246">
        <f t="shared" si="195"/>
        <v>1602.2719999999999</v>
      </c>
      <c r="Z206" s="246">
        <f t="shared" si="195"/>
        <v>1669.0319999999999</v>
      </c>
      <c r="AA206" s="246">
        <f t="shared" si="195"/>
        <v>1735.7919999999999</v>
      </c>
      <c r="AB206" s="246">
        <f t="shared" si="195"/>
        <v>1802.5519999999999</v>
      </c>
      <c r="AC206" s="246">
        <f t="shared" si="195"/>
        <v>1869.3119999999999</v>
      </c>
      <c r="AD206" s="246">
        <f t="shared" si="195"/>
        <v>1936.0719999999999</v>
      </c>
      <c r="AE206" s="246">
        <f t="shared" si="195"/>
        <v>2002.8319999999999</v>
      </c>
      <c r="AF206" s="247"/>
      <c r="AG206" s="247"/>
      <c r="AH206" s="247"/>
    </row>
    <row r="207" spans="1:53" s="2" customFormat="1" ht="15.95" customHeight="1" outlineLevel="2" x14ac:dyDescent="0.3">
      <c r="A207" s="241">
        <v>48</v>
      </c>
      <c r="B207" s="272" t="s">
        <v>444</v>
      </c>
      <c r="C207" s="243" t="s">
        <v>722</v>
      </c>
      <c r="D207" s="273" t="s">
        <v>696</v>
      </c>
      <c r="E207" s="269"/>
      <c r="F207" s="242" t="s">
        <v>11</v>
      </c>
      <c r="G207" s="274" t="s">
        <v>14</v>
      </c>
      <c r="H207" s="243">
        <v>21.834</v>
      </c>
      <c r="I207" s="184">
        <v>1.2</v>
      </c>
      <c r="J207" s="246">
        <v>28</v>
      </c>
      <c r="K207" s="238">
        <f t="shared" si="183"/>
        <v>733.62239999999997</v>
      </c>
      <c r="L207" s="246">
        <f>(K207+73.36)</f>
        <v>806.98239999999998</v>
      </c>
      <c r="M207" s="246">
        <f t="shared" ref="M207:U207" si="196">(L207+73.36)</f>
        <v>880.3424</v>
      </c>
      <c r="N207" s="246">
        <f t="shared" si="196"/>
        <v>953.70240000000001</v>
      </c>
      <c r="O207" s="246">
        <f t="shared" si="196"/>
        <v>1027.0624</v>
      </c>
      <c r="P207" s="246">
        <f t="shared" si="196"/>
        <v>1100.4223999999999</v>
      </c>
      <c r="Q207" s="246">
        <f t="shared" si="196"/>
        <v>1173.7823999999998</v>
      </c>
      <c r="R207" s="246">
        <f t="shared" si="196"/>
        <v>1247.1423999999997</v>
      </c>
      <c r="S207" s="246">
        <f t="shared" si="196"/>
        <v>1320.5023999999996</v>
      </c>
      <c r="T207" s="246">
        <f t="shared" si="196"/>
        <v>1393.8623999999995</v>
      </c>
      <c r="U207" s="246">
        <f t="shared" si="196"/>
        <v>1467.2223999999994</v>
      </c>
      <c r="V207" s="246">
        <f>(U207+73.36)</f>
        <v>1540.5823999999993</v>
      </c>
      <c r="W207" s="246">
        <f t="shared" ref="W207:AE207" si="197">(V207+73.36)</f>
        <v>1613.9423999999992</v>
      </c>
      <c r="X207" s="246">
        <f t="shared" si="197"/>
        <v>1687.3023999999991</v>
      </c>
      <c r="Y207" s="246">
        <f t="shared" si="197"/>
        <v>1760.662399999999</v>
      </c>
      <c r="Z207" s="246">
        <f t="shared" si="197"/>
        <v>1834.0223999999989</v>
      </c>
      <c r="AA207" s="246">
        <f t="shared" si="197"/>
        <v>1907.3823999999988</v>
      </c>
      <c r="AB207" s="246">
        <f t="shared" si="197"/>
        <v>1980.7423999999987</v>
      </c>
      <c r="AC207" s="246">
        <f t="shared" si="197"/>
        <v>2054.1023999999989</v>
      </c>
      <c r="AD207" s="246">
        <f t="shared" si="197"/>
        <v>2127.462399999999</v>
      </c>
      <c r="AE207" s="246">
        <f t="shared" si="197"/>
        <v>2200.8223999999991</v>
      </c>
      <c r="AF207" s="247"/>
      <c r="AG207" s="247"/>
      <c r="AH207" s="247"/>
    </row>
    <row r="208" spans="1:53" s="2" customFormat="1" ht="15.95" customHeight="1" outlineLevel="2" x14ac:dyDescent="0.3">
      <c r="A208" s="241">
        <v>49</v>
      </c>
      <c r="B208" s="272" t="s">
        <v>444</v>
      </c>
      <c r="C208" s="243" t="s">
        <v>723</v>
      </c>
      <c r="D208" s="273" t="s">
        <v>112</v>
      </c>
      <c r="E208" s="269"/>
      <c r="F208" s="242" t="s">
        <v>19</v>
      </c>
      <c r="G208" s="274" t="s">
        <v>36</v>
      </c>
      <c r="H208" s="268">
        <v>11.37</v>
      </c>
      <c r="I208" s="184">
        <v>1.2</v>
      </c>
      <c r="J208" s="246">
        <v>28</v>
      </c>
      <c r="K208" s="238">
        <f t="shared" si="183"/>
        <v>382.03199999999993</v>
      </c>
      <c r="L208" s="246">
        <f>(K208+38.2)</f>
        <v>420.23199999999991</v>
      </c>
      <c r="M208" s="246">
        <f t="shared" ref="M208:U208" si="198">(L208+38.2)</f>
        <v>458.4319999999999</v>
      </c>
      <c r="N208" s="246">
        <f t="shared" si="198"/>
        <v>496.63199999999989</v>
      </c>
      <c r="O208" s="246">
        <f t="shared" si="198"/>
        <v>534.83199999999988</v>
      </c>
      <c r="P208" s="246">
        <f t="shared" si="198"/>
        <v>573.03199999999993</v>
      </c>
      <c r="Q208" s="246">
        <f t="shared" si="198"/>
        <v>611.23199999999997</v>
      </c>
      <c r="R208" s="246">
        <f t="shared" si="198"/>
        <v>649.43200000000002</v>
      </c>
      <c r="S208" s="246">
        <f t="shared" si="198"/>
        <v>687.63200000000006</v>
      </c>
      <c r="T208" s="246">
        <f t="shared" si="198"/>
        <v>725.83200000000011</v>
      </c>
      <c r="U208" s="246">
        <f t="shared" si="198"/>
        <v>764.03200000000015</v>
      </c>
      <c r="V208" s="246">
        <f t="shared" ref="V208:AA208" si="199">(U208+38.2)</f>
        <v>802.2320000000002</v>
      </c>
      <c r="W208" s="246">
        <f t="shared" si="199"/>
        <v>840.43200000000024</v>
      </c>
      <c r="X208" s="246">
        <f t="shared" si="199"/>
        <v>878.63200000000029</v>
      </c>
      <c r="Y208" s="246">
        <f t="shared" si="199"/>
        <v>916.83200000000033</v>
      </c>
      <c r="Z208" s="246">
        <f t="shared" si="199"/>
        <v>955.03200000000038</v>
      </c>
      <c r="AA208" s="246">
        <f t="shared" si="199"/>
        <v>993.23200000000043</v>
      </c>
      <c r="AB208" s="247"/>
      <c r="AC208" s="247"/>
      <c r="AD208" s="247"/>
      <c r="AE208" s="247"/>
      <c r="AF208" s="247"/>
      <c r="AG208" s="247"/>
      <c r="AH208" s="247"/>
    </row>
    <row r="209" spans="1:70" s="96" customFormat="1" ht="15.95" customHeight="1" outlineLevel="1" x14ac:dyDescent="0.3">
      <c r="A209" s="227"/>
      <c r="B209" s="206" t="s">
        <v>802</v>
      </c>
      <c r="C209" s="46"/>
      <c r="D209" s="157"/>
      <c r="E209" s="44"/>
      <c r="F209" s="62"/>
      <c r="G209" s="209"/>
      <c r="H209" s="132">
        <f>SUBTOTAL(9,H160:H208)</f>
        <v>360.05999999999995</v>
      </c>
      <c r="I209" s="62"/>
      <c r="J209" s="68"/>
      <c r="K209" s="238"/>
      <c r="L209" s="68"/>
      <c r="M209" s="68"/>
      <c r="N209" s="1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</row>
    <row r="210" spans="1:70" s="15" customFormat="1" ht="15.95" customHeight="1" outlineLevel="1" x14ac:dyDescent="0.3">
      <c r="A210" s="227"/>
      <c r="B210" s="51"/>
      <c r="C210" s="46"/>
      <c r="D210" s="32"/>
      <c r="E210" s="44"/>
      <c r="F210" s="62"/>
      <c r="G210" s="45"/>
      <c r="H210" s="132"/>
      <c r="I210" s="62"/>
      <c r="J210" s="68"/>
      <c r="K210" s="238"/>
      <c r="L210" s="68"/>
      <c r="M210" s="68"/>
      <c r="N210" s="1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</row>
    <row r="211" spans="1:70" s="4" customFormat="1" ht="15.95" customHeight="1" outlineLevel="1" x14ac:dyDescent="0.3">
      <c r="A211" s="227"/>
      <c r="B211" s="229"/>
      <c r="C211" s="110"/>
      <c r="D211" s="32"/>
      <c r="E211" s="33"/>
      <c r="F211" s="230"/>
      <c r="G211" s="230"/>
      <c r="H211" s="123"/>
      <c r="I211" s="55"/>
      <c r="J211" s="68"/>
      <c r="K211" s="238"/>
      <c r="L211" s="68"/>
      <c r="M211" s="68"/>
      <c r="N211" s="1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</row>
    <row r="212" spans="1:70" s="4" customFormat="1" ht="15.95" customHeight="1" outlineLevel="1" x14ac:dyDescent="0.3">
      <c r="A212" s="227"/>
      <c r="B212" s="229"/>
      <c r="C212" s="110"/>
      <c r="D212" s="32"/>
      <c r="E212" s="33"/>
      <c r="F212" s="230"/>
      <c r="G212" s="230"/>
      <c r="H212" s="123"/>
      <c r="I212" s="55"/>
      <c r="J212" s="68"/>
      <c r="K212" s="238"/>
      <c r="L212" s="68"/>
      <c r="M212" s="68"/>
      <c r="N212" s="1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</row>
    <row r="213" spans="1:70" s="15" customFormat="1" ht="15.95" customHeight="1" outlineLevel="2" x14ac:dyDescent="0.3">
      <c r="A213" s="32">
        <v>1</v>
      </c>
      <c r="B213" s="229" t="s">
        <v>443</v>
      </c>
      <c r="C213" s="110" t="s">
        <v>167</v>
      </c>
      <c r="D213" s="32" t="s">
        <v>113</v>
      </c>
      <c r="E213" s="232" t="s">
        <v>35</v>
      </c>
      <c r="F213" s="54" t="s">
        <v>21</v>
      </c>
      <c r="G213" s="55" t="s">
        <v>114</v>
      </c>
      <c r="H213" s="123">
        <v>14.382</v>
      </c>
      <c r="I213" s="55">
        <v>1.2</v>
      </c>
      <c r="J213" s="69">
        <v>35</v>
      </c>
      <c r="K213" s="238">
        <f t="shared" si="183"/>
        <v>604.04399999999998</v>
      </c>
      <c r="L213" s="69">
        <f>(K213+60.4)</f>
        <v>664.44399999999996</v>
      </c>
      <c r="M213" s="69">
        <f t="shared" ref="M213:Y213" si="200">(L213+60.4)</f>
        <v>724.84399999999994</v>
      </c>
      <c r="N213" s="69">
        <f t="shared" si="200"/>
        <v>785.24399999999991</v>
      </c>
      <c r="O213" s="69">
        <f t="shared" si="200"/>
        <v>845.64399999999989</v>
      </c>
      <c r="P213" s="69">
        <f t="shared" si="200"/>
        <v>906.04399999999987</v>
      </c>
      <c r="Q213" s="69">
        <f t="shared" si="200"/>
        <v>966.44399999999985</v>
      </c>
      <c r="R213" s="69">
        <f t="shared" si="200"/>
        <v>1026.8439999999998</v>
      </c>
      <c r="S213" s="69">
        <f t="shared" si="200"/>
        <v>1087.2439999999999</v>
      </c>
      <c r="T213" s="69">
        <f t="shared" si="200"/>
        <v>1147.644</v>
      </c>
      <c r="U213" s="69">
        <f t="shared" si="200"/>
        <v>1208.0440000000001</v>
      </c>
      <c r="V213" s="69">
        <f t="shared" si="200"/>
        <v>1268.4440000000002</v>
      </c>
      <c r="W213" s="69">
        <f t="shared" si="200"/>
        <v>1328.8440000000003</v>
      </c>
      <c r="X213" s="69">
        <f t="shared" si="200"/>
        <v>1389.2440000000004</v>
      </c>
      <c r="Y213" s="69">
        <f t="shared" si="200"/>
        <v>1449.6440000000005</v>
      </c>
      <c r="Z213" s="9"/>
      <c r="AA213" s="9"/>
      <c r="AB213" s="9"/>
      <c r="AC213" s="9"/>
      <c r="AD213" s="9"/>
      <c r="AE213" s="9"/>
      <c r="AF213" s="9"/>
      <c r="AG213" s="9"/>
      <c r="AH213" s="9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</row>
    <row r="214" spans="1:70" s="3" customFormat="1" ht="15.95" customHeight="1" outlineLevel="2" x14ac:dyDescent="0.3">
      <c r="A214" s="32">
        <v>2</v>
      </c>
      <c r="B214" s="229" t="s">
        <v>443</v>
      </c>
      <c r="C214" s="110" t="s">
        <v>166</v>
      </c>
      <c r="D214" s="32" t="s">
        <v>113</v>
      </c>
      <c r="E214" s="232" t="s">
        <v>61</v>
      </c>
      <c r="F214" s="54" t="s">
        <v>38</v>
      </c>
      <c r="G214" s="55" t="s">
        <v>114</v>
      </c>
      <c r="H214" s="123">
        <v>4.6870000000000003</v>
      </c>
      <c r="I214" s="220">
        <v>0.7</v>
      </c>
      <c r="J214" s="69">
        <v>35</v>
      </c>
      <c r="K214" s="238">
        <f t="shared" si="183"/>
        <v>114.83149999999999</v>
      </c>
      <c r="L214" s="69">
        <f>(K214+11.48)</f>
        <v>126.3115</v>
      </c>
      <c r="M214" s="69">
        <f t="shared" ref="M214:AG214" si="201">(L214+11.48)</f>
        <v>137.79149999999998</v>
      </c>
      <c r="N214" s="69">
        <f t="shared" si="201"/>
        <v>149.27149999999997</v>
      </c>
      <c r="O214" s="69">
        <f t="shared" si="201"/>
        <v>160.75149999999996</v>
      </c>
      <c r="P214" s="69">
        <f t="shared" si="201"/>
        <v>172.23149999999995</v>
      </c>
      <c r="Q214" s="69">
        <f t="shared" si="201"/>
        <v>183.71149999999994</v>
      </c>
      <c r="R214" s="69">
        <f t="shared" si="201"/>
        <v>195.19149999999993</v>
      </c>
      <c r="S214" s="69">
        <f t="shared" si="201"/>
        <v>206.67149999999992</v>
      </c>
      <c r="T214" s="69">
        <f t="shared" si="201"/>
        <v>218.15149999999991</v>
      </c>
      <c r="U214" s="69">
        <f t="shared" si="201"/>
        <v>229.6314999999999</v>
      </c>
      <c r="V214" s="69">
        <f>(U214+11.48)</f>
        <v>241.11149999999989</v>
      </c>
      <c r="W214" s="69">
        <f t="shared" si="201"/>
        <v>252.59149999999988</v>
      </c>
      <c r="X214" s="69">
        <f t="shared" si="201"/>
        <v>264.0714999999999</v>
      </c>
      <c r="Y214" s="69">
        <f t="shared" si="201"/>
        <v>275.55149999999992</v>
      </c>
      <c r="Z214" s="69">
        <f t="shared" si="201"/>
        <v>287.03149999999994</v>
      </c>
      <c r="AA214" s="69">
        <f t="shared" si="201"/>
        <v>298.51149999999996</v>
      </c>
      <c r="AB214" s="69">
        <f>(AA214+11.48)</f>
        <v>309.99149999999997</v>
      </c>
      <c r="AC214" s="69">
        <f t="shared" si="201"/>
        <v>321.47149999999999</v>
      </c>
      <c r="AD214" s="69">
        <f t="shared" si="201"/>
        <v>332.95150000000001</v>
      </c>
      <c r="AE214" s="69">
        <f t="shared" si="201"/>
        <v>344.43150000000003</v>
      </c>
      <c r="AF214" s="69">
        <f t="shared" si="201"/>
        <v>355.91150000000005</v>
      </c>
      <c r="AG214" s="69">
        <f t="shared" si="201"/>
        <v>367.39150000000006</v>
      </c>
      <c r="AH214" s="69">
        <f>(AG214+11.48)</f>
        <v>378.87150000000008</v>
      </c>
      <c r="AI214" s="69">
        <f t="shared" ref="AI214:AR214" si="202">(AH214+11.48)</f>
        <v>390.3515000000001</v>
      </c>
      <c r="AJ214" s="69">
        <f t="shared" si="202"/>
        <v>401.83150000000012</v>
      </c>
      <c r="AK214" s="69">
        <f t="shared" si="202"/>
        <v>413.31150000000014</v>
      </c>
      <c r="AL214" s="69">
        <f t="shared" si="202"/>
        <v>424.79150000000016</v>
      </c>
      <c r="AM214" s="69">
        <f t="shared" si="202"/>
        <v>436.27150000000017</v>
      </c>
      <c r="AN214" s="69">
        <f t="shared" si="202"/>
        <v>447.75150000000019</v>
      </c>
      <c r="AO214" s="69">
        <f t="shared" si="202"/>
        <v>459.23150000000021</v>
      </c>
      <c r="AP214" s="69">
        <f t="shared" si="202"/>
        <v>470.71150000000023</v>
      </c>
      <c r="AQ214" s="69">
        <f t="shared" si="202"/>
        <v>482.19150000000025</v>
      </c>
      <c r="AR214" s="69">
        <f t="shared" si="202"/>
        <v>493.67150000000026</v>
      </c>
    </row>
    <row r="215" spans="1:70" s="15" customFormat="1" ht="15.95" customHeight="1" outlineLevel="2" x14ac:dyDescent="0.3">
      <c r="A215" s="32">
        <v>3</v>
      </c>
      <c r="B215" s="229" t="s">
        <v>443</v>
      </c>
      <c r="C215" s="108" t="s">
        <v>519</v>
      </c>
      <c r="D215" s="46" t="s">
        <v>40</v>
      </c>
      <c r="E215" s="44" t="s">
        <v>17</v>
      </c>
      <c r="F215" s="62" t="s">
        <v>17</v>
      </c>
      <c r="G215" s="55" t="s">
        <v>27</v>
      </c>
      <c r="H215" s="46">
        <v>2.9510000000000001</v>
      </c>
      <c r="I215" s="62">
        <v>1.2</v>
      </c>
      <c r="J215" s="69">
        <v>27</v>
      </c>
      <c r="K215" s="238">
        <f t="shared" si="183"/>
        <v>95.612399999999994</v>
      </c>
      <c r="L215" s="69">
        <f>(K215+9.56)</f>
        <v>105.1724</v>
      </c>
      <c r="M215" s="69">
        <f t="shared" ref="M215:AH215" si="203">(L215+9.56)</f>
        <v>114.7324</v>
      </c>
      <c r="N215" s="69">
        <f t="shared" si="203"/>
        <v>124.2924</v>
      </c>
      <c r="O215" s="69">
        <f t="shared" si="203"/>
        <v>133.85239999999999</v>
      </c>
      <c r="P215" s="69">
        <f t="shared" si="203"/>
        <v>143.41239999999999</v>
      </c>
      <c r="Q215" s="69">
        <f t="shared" si="203"/>
        <v>152.97239999999999</v>
      </c>
      <c r="R215" s="69">
        <f t="shared" si="203"/>
        <v>162.5324</v>
      </c>
      <c r="S215" s="69">
        <f t="shared" si="203"/>
        <v>172.0924</v>
      </c>
      <c r="T215" s="69">
        <f t="shared" si="203"/>
        <v>181.6524</v>
      </c>
      <c r="U215" s="69">
        <f t="shared" si="203"/>
        <v>191.2124</v>
      </c>
      <c r="V215" s="69">
        <f t="shared" si="203"/>
        <v>200.7724</v>
      </c>
      <c r="W215" s="69">
        <f t="shared" si="203"/>
        <v>210.33240000000001</v>
      </c>
      <c r="X215" s="69">
        <f t="shared" si="203"/>
        <v>219.89240000000001</v>
      </c>
      <c r="Y215" s="69">
        <f t="shared" si="203"/>
        <v>229.45240000000001</v>
      </c>
      <c r="Z215" s="69">
        <f t="shared" si="203"/>
        <v>239.01240000000001</v>
      </c>
      <c r="AA215" s="69">
        <f t="shared" si="203"/>
        <v>248.57240000000002</v>
      </c>
      <c r="AB215" s="69">
        <f t="shared" si="203"/>
        <v>258.13240000000002</v>
      </c>
      <c r="AC215" s="69">
        <f t="shared" si="203"/>
        <v>267.69240000000002</v>
      </c>
      <c r="AD215" s="69">
        <f t="shared" si="203"/>
        <v>277.25240000000002</v>
      </c>
      <c r="AE215" s="69">
        <f t="shared" si="203"/>
        <v>286.81240000000003</v>
      </c>
      <c r="AF215" s="69">
        <f t="shared" si="203"/>
        <v>296.37240000000003</v>
      </c>
      <c r="AG215" s="69">
        <f t="shared" si="203"/>
        <v>305.93240000000003</v>
      </c>
      <c r="AH215" s="69">
        <f t="shared" si="203"/>
        <v>315.49240000000003</v>
      </c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</row>
    <row r="216" spans="1:70" s="15" customFormat="1" ht="15.95" customHeight="1" outlineLevel="2" x14ac:dyDescent="0.3">
      <c r="A216" s="32">
        <v>4</v>
      </c>
      <c r="B216" s="229" t="s">
        <v>443</v>
      </c>
      <c r="C216" s="46" t="s">
        <v>408</v>
      </c>
      <c r="D216" s="46" t="s">
        <v>428</v>
      </c>
      <c r="E216" s="44" t="s">
        <v>43</v>
      </c>
      <c r="F216" s="62" t="s">
        <v>43</v>
      </c>
      <c r="G216" s="45" t="s">
        <v>30</v>
      </c>
      <c r="H216" s="46">
        <v>2.5209999999999999</v>
      </c>
      <c r="I216" s="220">
        <v>0.7</v>
      </c>
      <c r="J216" s="69">
        <v>35</v>
      </c>
      <c r="K216" s="238">
        <f t="shared" si="183"/>
        <v>61.764499999999991</v>
      </c>
      <c r="L216" s="69">
        <f>(K216+6.18)</f>
        <v>67.944499999999991</v>
      </c>
      <c r="M216" s="69">
        <f t="shared" ref="M216:AR216" si="204">(L216+6.18)</f>
        <v>74.124499999999983</v>
      </c>
      <c r="N216" s="69">
        <f t="shared" si="204"/>
        <v>80.30449999999999</v>
      </c>
      <c r="O216" s="69">
        <f t="shared" si="204"/>
        <v>86.484499999999997</v>
      </c>
      <c r="P216" s="69">
        <f t="shared" si="204"/>
        <v>92.664500000000004</v>
      </c>
      <c r="Q216" s="69">
        <f t="shared" si="204"/>
        <v>98.844500000000011</v>
      </c>
      <c r="R216" s="69">
        <f t="shared" si="204"/>
        <v>105.02450000000002</v>
      </c>
      <c r="S216" s="69">
        <f t="shared" si="204"/>
        <v>111.20450000000002</v>
      </c>
      <c r="T216" s="69">
        <f t="shared" si="204"/>
        <v>117.38450000000003</v>
      </c>
      <c r="U216" s="69">
        <f t="shared" si="204"/>
        <v>123.56450000000004</v>
      </c>
      <c r="V216" s="69">
        <f t="shared" si="204"/>
        <v>129.74450000000004</v>
      </c>
      <c r="W216" s="69">
        <f t="shared" si="204"/>
        <v>135.92450000000005</v>
      </c>
      <c r="X216" s="69">
        <f>(W216+6.18)</f>
        <v>142.10450000000006</v>
      </c>
      <c r="Y216" s="69">
        <f t="shared" si="204"/>
        <v>148.28450000000007</v>
      </c>
      <c r="Z216" s="69">
        <f t="shared" si="204"/>
        <v>154.46450000000007</v>
      </c>
      <c r="AA216" s="69">
        <f t="shared" si="204"/>
        <v>160.64450000000008</v>
      </c>
      <c r="AB216" s="69">
        <f t="shared" si="204"/>
        <v>166.82450000000009</v>
      </c>
      <c r="AC216" s="69">
        <f t="shared" si="204"/>
        <v>173.00450000000009</v>
      </c>
      <c r="AD216" s="69">
        <f t="shared" si="204"/>
        <v>179.1845000000001</v>
      </c>
      <c r="AE216" s="69">
        <f t="shared" si="204"/>
        <v>185.36450000000011</v>
      </c>
      <c r="AF216" s="69">
        <f>(AE216+6.18)</f>
        <v>191.54450000000011</v>
      </c>
      <c r="AG216" s="69">
        <f t="shared" si="204"/>
        <v>197.72450000000012</v>
      </c>
      <c r="AH216" s="69">
        <f t="shared" si="204"/>
        <v>203.90450000000013</v>
      </c>
      <c r="AI216" s="69">
        <f t="shared" si="204"/>
        <v>210.08450000000013</v>
      </c>
      <c r="AJ216" s="69">
        <f>(AI216+6.18)</f>
        <v>216.26450000000014</v>
      </c>
      <c r="AK216" s="69">
        <f t="shared" si="204"/>
        <v>222.44450000000015</v>
      </c>
      <c r="AL216" s="69">
        <f t="shared" si="204"/>
        <v>228.62450000000015</v>
      </c>
      <c r="AM216" s="69">
        <f t="shared" si="204"/>
        <v>234.80450000000016</v>
      </c>
      <c r="AN216" s="69">
        <f t="shared" si="204"/>
        <v>240.98450000000017</v>
      </c>
      <c r="AO216" s="69">
        <f t="shared" si="204"/>
        <v>247.16450000000017</v>
      </c>
      <c r="AP216" s="69">
        <f t="shared" si="204"/>
        <v>253.34450000000018</v>
      </c>
      <c r="AQ216" s="69">
        <f t="shared" si="204"/>
        <v>259.52450000000016</v>
      </c>
      <c r="AR216" s="69">
        <f t="shared" si="204"/>
        <v>265.70450000000017</v>
      </c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</row>
    <row r="217" spans="1:70" s="15" customFormat="1" ht="15.95" customHeight="1" outlineLevel="2" x14ac:dyDescent="0.3">
      <c r="A217" s="32">
        <v>5</v>
      </c>
      <c r="B217" s="229" t="s">
        <v>443</v>
      </c>
      <c r="C217" s="231" t="s">
        <v>168</v>
      </c>
      <c r="D217" s="227" t="s">
        <v>40</v>
      </c>
      <c r="E217" s="232" t="s">
        <v>17</v>
      </c>
      <c r="F217" s="62" t="s">
        <v>17</v>
      </c>
      <c r="G217" s="54" t="s">
        <v>27</v>
      </c>
      <c r="H217" s="120">
        <v>3.4849999999999999</v>
      </c>
      <c r="I217" s="62">
        <v>1.2</v>
      </c>
      <c r="J217" s="69">
        <v>27</v>
      </c>
      <c r="K217" s="238">
        <f t="shared" si="183"/>
        <v>112.91399999999999</v>
      </c>
      <c r="L217" s="69">
        <f>(K217+11.29)</f>
        <v>124.20399999999998</v>
      </c>
      <c r="M217" s="69">
        <f t="shared" ref="M217:AF217" si="205">(L217+11.29)</f>
        <v>135.49399999999997</v>
      </c>
      <c r="N217" s="69">
        <f t="shared" si="205"/>
        <v>146.78399999999996</v>
      </c>
      <c r="O217" s="69">
        <f t="shared" si="205"/>
        <v>158.07399999999996</v>
      </c>
      <c r="P217" s="69">
        <f t="shared" si="205"/>
        <v>169.36399999999995</v>
      </c>
      <c r="Q217" s="69">
        <f t="shared" si="205"/>
        <v>180.65399999999994</v>
      </c>
      <c r="R217" s="69">
        <f t="shared" si="205"/>
        <v>191.94399999999993</v>
      </c>
      <c r="S217" s="69">
        <f t="shared" si="205"/>
        <v>203.23399999999992</v>
      </c>
      <c r="T217" s="69">
        <f t="shared" si="205"/>
        <v>214.52399999999992</v>
      </c>
      <c r="U217" s="69">
        <f t="shared" si="205"/>
        <v>225.81399999999991</v>
      </c>
      <c r="V217" s="69">
        <f t="shared" si="205"/>
        <v>237.1039999999999</v>
      </c>
      <c r="W217" s="69">
        <f t="shared" si="205"/>
        <v>248.39399999999989</v>
      </c>
      <c r="X217" s="69">
        <f t="shared" si="205"/>
        <v>259.68399999999991</v>
      </c>
      <c r="Y217" s="69">
        <f t="shared" si="205"/>
        <v>270.97399999999993</v>
      </c>
      <c r="Z217" s="69">
        <f t="shared" si="205"/>
        <v>282.26399999999995</v>
      </c>
      <c r="AA217" s="69">
        <f t="shared" si="205"/>
        <v>293.55399999999997</v>
      </c>
      <c r="AB217" s="69">
        <f t="shared" si="205"/>
        <v>304.84399999999999</v>
      </c>
      <c r="AC217" s="69">
        <f t="shared" si="205"/>
        <v>316.13400000000001</v>
      </c>
      <c r="AD217" s="69">
        <f t="shared" si="205"/>
        <v>327.42400000000004</v>
      </c>
      <c r="AE217" s="69">
        <f t="shared" si="205"/>
        <v>338.71400000000006</v>
      </c>
      <c r="AF217" s="69">
        <f t="shared" si="205"/>
        <v>350.00400000000008</v>
      </c>
      <c r="AG217" s="69"/>
      <c r="AH217" s="9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</row>
    <row r="218" spans="1:70" s="15" customFormat="1" ht="15.95" customHeight="1" outlineLevel="2" x14ac:dyDescent="0.3">
      <c r="A218" s="32">
        <v>6</v>
      </c>
      <c r="B218" s="229" t="s">
        <v>443</v>
      </c>
      <c r="C218" s="46" t="s">
        <v>409</v>
      </c>
      <c r="D218" s="46" t="s">
        <v>429</v>
      </c>
      <c r="E218" s="44" t="s">
        <v>17</v>
      </c>
      <c r="F218" s="62" t="s">
        <v>17</v>
      </c>
      <c r="G218" s="45" t="s">
        <v>368</v>
      </c>
      <c r="H218" s="46">
        <v>1.1180000000000001</v>
      </c>
      <c r="I218" s="62">
        <v>1.2</v>
      </c>
      <c r="J218" s="69">
        <v>35</v>
      </c>
      <c r="K218" s="238">
        <f t="shared" si="183"/>
        <v>46.956000000000003</v>
      </c>
      <c r="L218" s="69">
        <f>(K218+4.7)</f>
        <v>51.656000000000006</v>
      </c>
      <c r="M218" s="69">
        <f t="shared" ref="M218:V218" si="206">(L218+4.7)</f>
        <v>56.356000000000009</v>
      </c>
      <c r="N218" s="69">
        <f t="shared" si="206"/>
        <v>61.056000000000012</v>
      </c>
      <c r="O218" s="69">
        <f t="shared" si="206"/>
        <v>65.756000000000014</v>
      </c>
      <c r="P218" s="69">
        <f t="shared" si="206"/>
        <v>70.456000000000017</v>
      </c>
      <c r="Q218" s="69">
        <f>(P218+4.7)</f>
        <v>75.15600000000002</v>
      </c>
      <c r="R218" s="69">
        <f t="shared" si="206"/>
        <v>79.856000000000023</v>
      </c>
      <c r="S218" s="69">
        <f t="shared" si="206"/>
        <v>84.556000000000026</v>
      </c>
      <c r="T218" s="69">
        <f t="shared" si="206"/>
        <v>89.256000000000029</v>
      </c>
      <c r="U218" s="69">
        <f>(T218+4.7)</f>
        <v>93.956000000000031</v>
      </c>
      <c r="V218" s="69">
        <f t="shared" si="206"/>
        <v>98.656000000000034</v>
      </c>
      <c r="W218" s="69">
        <f>(V218+4.7)</f>
        <v>103.35600000000004</v>
      </c>
      <c r="X218" s="69">
        <f>(W218+4.7)</f>
        <v>108.05600000000004</v>
      </c>
      <c r="Y218" s="69">
        <f>(X218+4.7)</f>
        <v>112.75600000000004</v>
      </c>
      <c r="Z218" s="69">
        <f>(Y218+4.7)</f>
        <v>117.45600000000005</v>
      </c>
      <c r="AA218" s="9"/>
      <c r="AB218" s="9"/>
      <c r="AC218" s="9"/>
      <c r="AD218" s="9"/>
      <c r="AE218" s="9"/>
      <c r="AF218" s="9"/>
      <c r="AG218" s="9"/>
      <c r="AH218" s="9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</row>
    <row r="219" spans="1:70" s="15" customFormat="1" ht="15.95" customHeight="1" outlineLevel="2" x14ac:dyDescent="0.3">
      <c r="A219" s="32">
        <v>7</v>
      </c>
      <c r="B219" s="229" t="s">
        <v>443</v>
      </c>
      <c r="C219" s="46" t="s">
        <v>410</v>
      </c>
      <c r="D219" s="46" t="s">
        <v>429</v>
      </c>
      <c r="E219" s="44" t="s">
        <v>17</v>
      </c>
      <c r="F219" s="62" t="s">
        <v>17</v>
      </c>
      <c r="G219" s="45" t="s">
        <v>368</v>
      </c>
      <c r="H219" s="46">
        <v>2.4220000000000002</v>
      </c>
      <c r="I219" s="62">
        <v>1.2</v>
      </c>
      <c r="J219" s="69">
        <v>35</v>
      </c>
      <c r="K219" s="238">
        <f t="shared" si="183"/>
        <v>101.724</v>
      </c>
      <c r="L219" s="69">
        <f>(K219+10.17)</f>
        <v>111.89400000000001</v>
      </c>
      <c r="M219" s="69">
        <f t="shared" ref="M219:AA219" si="207">(L219+10.17)</f>
        <v>122.06400000000001</v>
      </c>
      <c r="N219" s="69">
        <f t="shared" si="207"/>
        <v>132.23400000000001</v>
      </c>
      <c r="O219" s="69">
        <f t="shared" si="207"/>
        <v>142.404</v>
      </c>
      <c r="P219" s="69">
        <f t="shared" si="207"/>
        <v>152.57399999999998</v>
      </c>
      <c r="Q219" s="69">
        <f t="shared" si="207"/>
        <v>162.74399999999997</v>
      </c>
      <c r="R219" s="69">
        <f t="shared" si="207"/>
        <v>172.91399999999996</v>
      </c>
      <c r="S219" s="69">
        <f t="shared" si="207"/>
        <v>183.08399999999995</v>
      </c>
      <c r="T219" s="69">
        <f>(S219+10.17)</f>
        <v>193.25399999999993</v>
      </c>
      <c r="U219" s="69">
        <f t="shared" si="207"/>
        <v>203.42399999999992</v>
      </c>
      <c r="V219" s="69">
        <f t="shared" si="207"/>
        <v>213.59399999999991</v>
      </c>
      <c r="W219" s="69">
        <f t="shared" si="207"/>
        <v>223.7639999999999</v>
      </c>
      <c r="X219" s="69">
        <f t="shared" si="207"/>
        <v>233.93399999999988</v>
      </c>
      <c r="Y219" s="69">
        <f t="shared" si="207"/>
        <v>244.10399999999987</v>
      </c>
      <c r="Z219" s="69">
        <f t="shared" si="207"/>
        <v>254.27399999999986</v>
      </c>
      <c r="AA219" s="69">
        <f t="shared" si="207"/>
        <v>264.44399999999985</v>
      </c>
      <c r="AB219" s="9"/>
      <c r="AC219" s="9"/>
      <c r="AD219" s="9"/>
      <c r="AE219" s="9"/>
      <c r="AF219" s="9"/>
      <c r="AG219" s="9"/>
      <c r="AH219" s="9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</row>
    <row r="220" spans="1:70" s="15" customFormat="1" ht="15.95" customHeight="1" outlineLevel="2" x14ac:dyDescent="0.3">
      <c r="A220" s="32">
        <v>8</v>
      </c>
      <c r="B220" s="229" t="s">
        <v>443</v>
      </c>
      <c r="C220" s="46" t="s">
        <v>411</v>
      </c>
      <c r="D220" s="46" t="s">
        <v>429</v>
      </c>
      <c r="E220" s="44" t="s">
        <v>17</v>
      </c>
      <c r="F220" s="62" t="s">
        <v>17</v>
      </c>
      <c r="G220" s="45" t="s">
        <v>368</v>
      </c>
      <c r="H220" s="46">
        <v>1.98</v>
      </c>
      <c r="I220" s="62">
        <v>1.2</v>
      </c>
      <c r="J220" s="69">
        <v>35</v>
      </c>
      <c r="K220" s="238">
        <f t="shared" si="183"/>
        <v>83.16</v>
      </c>
      <c r="L220" s="69">
        <f>(K220+8.32)</f>
        <v>91.47999999999999</v>
      </c>
      <c r="M220" s="69">
        <f t="shared" ref="M220:Z220" si="208">(L220+8.32)</f>
        <v>99.799999999999983</v>
      </c>
      <c r="N220" s="69">
        <f t="shared" si="208"/>
        <v>108.11999999999998</v>
      </c>
      <c r="O220" s="69">
        <f t="shared" si="208"/>
        <v>116.43999999999997</v>
      </c>
      <c r="P220" s="69">
        <f t="shared" si="208"/>
        <v>124.75999999999996</v>
      </c>
      <c r="Q220" s="69">
        <f t="shared" si="208"/>
        <v>133.07999999999996</v>
      </c>
      <c r="R220" s="69">
        <f t="shared" si="208"/>
        <v>141.39999999999995</v>
      </c>
      <c r="S220" s="69">
        <f t="shared" si="208"/>
        <v>149.71999999999994</v>
      </c>
      <c r="T220" s="69">
        <f t="shared" si="208"/>
        <v>158.03999999999994</v>
      </c>
      <c r="U220" s="69">
        <f t="shared" si="208"/>
        <v>166.35999999999993</v>
      </c>
      <c r="V220" s="69">
        <f t="shared" si="208"/>
        <v>174.67999999999992</v>
      </c>
      <c r="W220" s="69">
        <f t="shared" si="208"/>
        <v>182.99999999999991</v>
      </c>
      <c r="X220" s="69">
        <f>(W220+8.32)</f>
        <v>191.31999999999991</v>
      </c>
      <c r="Y220" s="69">
        <f t="shared" si="208"/>
        <v>199.6399999999999</v>
      </c>
      <c r="Z220" s="69">
        <f t="shared" si="208"/>
        <v>207.95999999999989</v>
      </c>
      <c r="AA220" s="9"/>
      <c r="AB220" s="9"/>
      <c r="AC220" s="9"/>
      <c r="AD220" s="9"/>
      <c r="AE220" s="9"/>
      <c r="AF220" s="9"/>
      <c r="AG220" s="9"/>
      <c r="AH220" s="9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</row>
    <row r="221" spans="1:70" s="15" customFormat="1" ht="15.95" customHeight="1" outlineLevel="2" x14ac:dyDescent="0.3">
      <c r="A221" s="32">
        <v>9</v>
      </c>
      <c r="B221" s="229" t="s">
        <v>443</v>
      </c>
      <c r="C221" s="46" t="s">
        <v>412</v>
      </c>
      <c r="D221" s="46" t="s">
        <v>429</v>
      </c>
      <c r="E221" s="44" t="s">
        <v>17</v>
      </c>
      <c r="F221" s="62" t="s">
        <v>17</v>
      </c>
      <c r="G221" s="45" t="s">
        <v>368</v>
      </c>
      <c r="H221" s="46">
        <v>1.7829999999999999</v>
      </c>
      <c r="I221" s="62">
        <v>1.2</v>
      </c>
      <c r="J221" s="69">
        <v>35</v>
      </c>
      <c r="K221" s="238">
        <f t="shared" si="183"/>
        <v>74.885999999999996</v>
      </c>
      <c r="L221" s="69">
        <f>(K221+7.49)</f>
        <v>82.375999999999991</v>
      </c>
      <c r="M221" s="69">
        <f t="shared" ref="M221:Z221" si="209">(L221+7.49)</f>
        <v>89.865999999999985</v>
      </c>
      <c r="N221" s="69">
        <f t="shared" si="209"/>
        <v>97.35599999999998</v>
      </c>
      <c r="O221" s="69">
        <f t="shared" si="209"/>
        <v>104.84599999999998</v>
      </c>
      <c r="P221" s="69">
        <f t="shared" si="209"/>
        <v>112.33599999999997</v>
      </c>
      <c r="Q221" s="69">
        <f t="shared" si="209"/>
        <v>119.82599999999996</v>
      </c>
      <c r="R221" s="69">
        <f t="shared" si="209"/>
        <v>127.31599999999996</v>
      </c>
      <c r="S221" s="69">
        <f t="shared" si="209"/>
        <v>134.80599999999995</v>
      </c>
      <c r="T221" s="69">
        <f t="shared" si="209"/>
        <v>142.29599999999996</v>
      </c>
      <c r="U221" s="69">
        <f t="shared" si="209"/>
        <v>149.78599999999997</v>
      </c>
      <c r="V221" s="69">
        <f t="shared" si="209"/>
        <v>157.27599999999998</v>
      </c>
      <c r="W221" s="69">
        <f t="shared" si="209"/>
        <v>164.76599999999999</v>
      </c>
      <c r="X221" s="69">
        <f t="shared" si="209"/>
        <v>172.256</v>
      </c>
      <c r="Y221" s="69">
        <f t="shared" si="209"/>
        <v>179.74600000000001</v>
      </c>
      <c r="Z221" s="69">
        <f t="shared" si="209"/>
        <v>187.23600000000002</v>
      </c>
      <c r="AA221" s="9"/>
      <c r="AB221" s="9"/>
      <c r="AC221" s="9"/>
      <c r="AD221" s="9"/>
      <c r="AE221" s="9"/>
      <c r="AF221" s="9"/>
      <c r="AG221" s="9"/>
      <c r="AH221" s="9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</row>
    <row r="222" spans="1:70" s="15" customFormat="1" ht="15.95" customHeight="1" outlineLevel="2" x14ac:dyDescent="0.3">
      <c r="A222" s="32">
        <v>10</v>
      </c>
      <c r="B222" s="229" t="s">
        <v>443</v>
      </c>
      <c r="C222" s="46" t="s">
        <v>413</v>
      </c>
      <c r="D222" s="46" t="s">
        <v>42</v>
      </c>
      <c r="E222" s="44" t="s">
        <v>17</v>
      </c>
      <c r="F222" s="62" t="s">
        <v>17</v>
      </c>
      <c r="G222" s="45" t="s">
        <v>30</v>
      </c>
      <c r="H222" s="46">
        <v>2.2469999999999999</v>
      </c>
      <c r="I222" s="62">
        <v>1.2</v>
      </c>
      <c r="J222" s="69">
        <v>35</v>
      </c>
      <c r="K222" s="238">
        <f t="shared" si="183"/>
        <v>94.373999999999995</v>
      </c>
      <c r="L222" s="69">
        <f>(K222+9.44)</f>
        <v>103.81399999999999</v>
      </c>
      <c r="M222" s="69">
        <f t="shared" ref="M222:AA222" si="210">(L222+9.44)</f>
        <v>113.25399999999999</v>
      </c>
      <c r="N222" s="69">
        <f t="shared" si="210"/>
        <v>122.69399999999999</v>
      </c>
      <c r="O222" s="69">
        <f t="shared" si="210"/>
        <v>132.13399999999999</v>
      </c>
      <c r="P222" s="69">
        <f t="shared" si="210"/>
        <v>141.57399999999998</v>
      </c>
      <c r="Q222" s="69">
        <f t="shared" si="210"/>
        <v>151.01399999999998</v>
      </c>
      <c r="R222" s="69">
        <f t="shared" si="210"/>
        <v>160.45399999999998</v>
      </c>
      <c r="S222" s="69">
        <f t="shared" si="210"/>
        <v>169.89399999999998</v>
      </c>
      <c r="T222" s="69">
        <f t="shared" si="210"/>
        <v>179.33399999999997</v>
      </c>
      <c r="U222" s="69">
        <f t="shared" si="210"/>
        <v>188.77399999999997</v>
      </c>
      <c r="V222" s="69">
        <f t="shared" si="210"/>
        <v>198.21399999999997</v>
      </c>
      <c r="W222" s="69">
        <f t="shared" si="210"/>
        <v>207.65399999999997</v>
      </c>
      <c r="X222" s="69">
        <f t="shared" si="210"/>
        <v>217.09399999999997</v>
      </c>
      <c r="Y222" s="69">
        <f t="shared" si="210"/>
        <v>226.53399999999996</v>
      </c>
      <c r="Z222" s="69">
        <f t="shared" si="210"/>
        <v>235.97399999999996</v>
      </c>
      <c r="AA222" s="69">
        <f t="shared" si="210"/>
        <v>245.41399999999996</v>
      </c>
      <c r="AB222" s="9"/>
      <c r="AC222" s="9"/>
      <c r="AD222" s="9"/>
      <c r="AE222" s="9"/>
      <c r="AF222" s="9"/>
      <c r="AG222" s="9"/>
      <c r="AH222" s="9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</row>
    <row r="223" spans="1:70" s="15" customFormat="1" ht="15.95" customHeight="1" outlineLevel="2" x14ac:dyDescent="0.3">
      <c r="A223" s="32">
        <v>11</v>
      </c>
      <c r="B223" s="229" t="s">
        <v>443</v>
      </c>
      <c r="C223" s="46" t="s">
        <v>414</v>
      </c>
      <c r="D223" s="46" t="s">
        <v>42</v>
      </c>
      <c r="E223" s="44" t="s">
        <v>17</v>
      </c>
      <c r="F223" s="62" t="s">
        <v>17</v>
      </c>
      <c r="G223" s="45" t="s">
        <v>368</v>
      </c>
      <c r="H223" s="46">
        <v>1.357</v>
      </c>
      <c r="I223" s="62">
        <v>1.2</v>
      </c>
      <c r="J223" s="69">
        <v>35</v>
      </c>
      <c r="K223" s="238">
        <f t="shared" si="183"/>
        <v>56.993999999999993</v>
      </c>
      <c r="L223" s="69">
        <f>(K223+5.7)</f>
        <v>62.693999999999996</v>
      </c>
      <c r="M223" s="69">
        <f t="shared" ref="M223:X223" si="211">(L223+5.7)</f>
        <v>68.393999999999991</v>
      </c>
      <c r="N223" s="69">
        <f t="shared" si="211"/>
        <v>74.093999999999994</v>
      </c>
      <c r="O223" s="69">
        <f t="shared" si="211"/>
        <v>79.793999999999997</v>
      </c>
      <c r="P223" s="69">
        <f t="shared" si="211"/>
        <v>85.494</v>
      </c>
      <c r="Q223" s="69">
        <f t="shared" si="211"/>
        <v>91.194000000000003</v>
      </c>
      <c r="R223" s="69">
        <f t="shared" si="211"/>
        <v>96.894000000000005</v>
      </c>
      <c r="S223" s="69">
        <f t="shared" si="211"/>
        <v>102.59400000000001</v>
      </c>
      <c r="T223" s="69">
        <f t="shared" si="211"/>
        <v>108.29400000000001</v>
      </c>
      <c r="U223" s="69">
        <f>(T223+5.7)</f>
        <v>113.99400000000001</v>
      </c>
      <c r="V223" s="69">
        <f t="shared" si="211"/>
        <v>119.69400000000002</v>
      </c>
      <c r="W223" s="69">
        <f t="shared" si="211"/>
        <v>125.39400000000002</v>
      </c>
      <c r="X223" s="69">
        <f t="shared" si="211"/>
        <v>131.09400000000002</v>
      </c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</row>
    <row r="224" spans="1:70" s="15" customFormat="1" ht="15.95" customHeight="1" outlineLevel="2" x14ac:dyDescent="0.3">
      <c r="A224" s="32">
        <v>12</v>
      </c>
      <c r="B224" s="229" t="s">
        <v>443</v>
      </c>
      <c r="C224" s="46" t="s">
        <v>415</v>
      </c>
      <c r="D224" s="46" t="s">
        <v>42</v>
      </c>
      <c r="E224" s="44" t="s">
        <v>17</v>
      </c>
      <c r="F224" s="62" t="s">
        <v>17</v>
      </c>
      <c r="G224" s="45" t="s">
        <v>368</v>
      </c>
      <c r="H224" s="121">
        <v>3</v>
      </c>
      <c r="I224" s="62">
        <v>1.2</v>
      </c>
      <c r="J224" s="69">
        <v>35</v>
      </c>
      <c r="K224" s="238">
        <f t="shared" si="183"/>
        <v>125.99999999999999</v>
      </c>
      <c r="L224" s="69">
        <f>(K224+12.6)</f>
        <v>138.6</v>
      </c>
      <c r="M224" s="69">
        <f t="shared" ref="M224:Z224" si="212">(L224+12.6)</f>
        <v>151.19999999999999</v>
      </c>
      <c r="N224" s="69">
        <f t="shared" si="212"/>
        <v>163.79999999999998</v>
      </c>
      <c r="O224" s="69">
        <f t="shared" si="212"/>
        <v>176.39999999999998</v>
      </c>
      <c r="P224" s="69">
        <f t="shared" si="212"/>
        <v>188.99999999999997</v>
      </c>
      <c r="Q224" s="69">
        <f t="shared" si="212"/>
        <v>201.59999999999997</v>
      </c>
      <c r="R224" s="69">
        <f t="shared" si="212"/>
        <v>214.19999999999996</v>
      </c>
      <c r="S224" s="69">
        <f t="shared" si="212"/>
        <v>226.79999999999995</v>
      </c>
      <c r="T224" s="69">
        <f t="shared" si="212"/>
        <v>239.39999999999995</v>
      </c>
      <c r="U224" s="69">
        <f t="shared" si="212"/>
        <v>251.99999999999994</v>
      </c>
      <c r="V224" s="69">
        <f t="shared" si="212"/>
        <v>264.59999999999997</v>
      </c>
      <c r="W224" s="69">
        <f t="shared" si="212"/>
        <v>277.2</v>
      </c>
      <c r="X224" s="69">
        <f t="shared" si="212"/>
        <v>289.8</v>
      </c>
      <c r="Y224" s="69">
        <f>(X224+12.6)</f>
        <v>302.40000000000003</v>
      </c>
      <c r="Z224" s="69">
        <f t="shared" si="212"/>
        <v>315.00000000000006</v>
      </c>
      <c r="AA224" s="9"/>
      <c r="AB224" s="9"/>
      <c r="AC224" s="9"/>
      <c r="AD224" s="9"/>
      <c r="AE224" s="9"/>
      <c r="AF224" s="9"/>
      <c r="AG224" s="9"/>
      <c r="AH224" s="9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</row>
    <row r="225" spans="1:70" s="15" customFormat="1" ht="15.95" customHeight="1" outlineLevel="2" x14ac:dyDescent="0.3">
      <c r="A225" s="32">
        <v>13</v>
      </c>
      <c r="B225" s="229" t="s">
        <v>443</v>
      </c>
      <c r="C225" s="46" t="s">
        <v>416</v>
      </c>
      <c r="D225" s="46" t="s">
        <v>42</v>
      </c>
      <c r="E225" s="44" t="s">
        <v>17</v>
      </c>
      <c r="F225" s="62" t="s">
        <v>17</v>
      </c>
      <c r="G225" s="45" t="s">
        <v>368</v>
      </c>
      <c r="H225" s="46">
        <v>2.883</v>
      </c>
      <c r="I225" s="62">
        <v>1.2</v>
      </c>
      <c r="J225" s="69">
        <v>35</v>
      </c>
      <c r="K225" s="238">
        <f t="shared" si="183"/>
        <v>121.086</v>
      </c>
      <c r="L225" s="69">
        <f>(K225+12.11)</f>
        <v>133.196</v>
      </c>
      <c r="M225" s="69">
        <f t="shared" ref="M225:Z225" si="213">(L225+12.11)</f>
        <v>145.30599999999998</v>
      </c>
      <c r="N225" s="69">
        <f t="shared" si="213"/>
        <v>157.416</v>
      </c>
      <c r="O225" s="69">
        <f t="shared" si="213"/>
        <v>169.52600000000001</v>
      </c>
      <c r="P225" s="69">
        <f t="shared" si="213"/>
        <v>181.63600000000002</v>
      </c>
      <c r="Q225" s="69">
        <f t="shared" si="213"/>
        <v>193.74600000000004</v>
      </c>
      <c r="R225" s="69">
        <f t="shared" si="213"/>
        <v>205.85600000000005</v>
      </c>
      <c r="S225" s="69">
        <f t="shared" si="213"/>
        <v>217.96600000000007</v>
      </c>
      <c r="T225" s="69">
        <f t="shared" si="213"/>
        <v>230.07600000000008</v>
      </c>
      <c r="U225" s="69">
        <f t="shared" si="213"/>
        <v>242.18600000000009</v>
      </c>
      <c r="V225" s="69">
        <f>(U225+12.11)</f>
        <v>254.29600000000011</v>
      </c>
      <c r="W225" s="69">
        <f t="shared" si="213"/>
        <v>266.40600000000012</v>
      </c>
      <c r="X225" s="69">
        <f t="shared" si="213"/>
        <v>278.51600000000013</v>
      </c>
      <c r="Y225" s="69">
        <f t="shared" si="213"/>
        <v>290.62600000000015</v>
      </c>
      <c r="Z225" s="69">
        <f t="shared" si="213"/>
        <v>302.73600000000016</v>
      </c>
      <c r="AA225" s="9"/>
      <c r="AB225" s="9"/>
      <c r="AC225" s="9"/>
      <c r="AD225" s="9"/>
      <c r="AE225" s="9"/>
      <c r="AF225" s="9"/>
      <c r="AG225" s="9"/>
      <c r="AH225" s="9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</row>
    <row r="226" spans="1:70" s="15" customFormat="1" ht="15.95" customHeight="1" outlineLevel="2" x14ac:dyDescent="0.3">
      <c r="A226" s="32">
        <v>14</v>
      </c>
      <c r="B226" s="229" t="s">
        <v>443</v>
      </c>
      <c r="C226" s="46" t="s">
        <v>417</v>
      </c>
      <c r="D226" s="46" t="s">
        <v>42</v>
      </c>
      <c r="E226" s="44" t="s">
        <v>17</v>
      </c>
      <c r="F226" s="62" t="s">
        <v>17</v>
      </c>
      <c r="G226" s="45" t="s">
        <v>368</v>
      </c>
      <c r="H226" s="46">
        <v>1.0169999999999999</v>
      </c>
      <c r="I226" s="62">
        <v>1.2</v>
      </c>
      <c r="J226" s="69">
        <v>35</v>
      </c>
      <c r="K226" s="238">
        <f t="shared" si="183"/>
        <v>42.713999999999999</v>
      </c>
      <c r="L226" s="69">
        <f>(K226+4.27)</f>
        <v>46.983999999999995</v>
      </c>
      <c r="M226" s="69">
        <f t="shared" ref="M226:Z226" si="214">(L226+4.27)</f>
        <v>51.253999999999991</v>
      </c>
      <c r="N226" s="69">
        <f t="shared" si="214"/>
        <v>55.523999999999987</v>
      </c>
      <c r="O226" s="69">
        <f t="shared" si="214"/>
        <v>59.793999999999983</v>
      </c>
      <c r="P226" s="69">
        <f t="shared" si="214"/>
        <v>64.063999999999979</v>
      </c>
      <c r="Q226" s="69">
        <f t="shared" si="214"/>
        <v>68.333999999999975</v>
      </c>
      <c r="R226" s="69">
        <f t="shared" si="214"/>
        <v>72.603999999999971</v>
      </c>
      <c r="S226" s="69">
        <f t="shared" si="214"/>
        <v>76.873999999999967</v>
      </c>
      <c r="T226" s="69">
        <f t="shared" si="214"/>
        <v>81.143999999999963</v>
      </c>
      <c r="U226" s="69">
        <f t="shared" si="214"/>
        <v>85.413999999999959</v>
      </c>
      <c r="V226" s="69">
        <f>(U226+4.27)</f>
        <v>89.683999999999955</v>
      </c>
      <c r="W226" s="69">
        <f t="shared" si="214"/>
        <v>93.953999999999951</v>
      </c>
      <c r="X226" s="69">
        <f t="shared" si="214"/>
        <v>98.223999999999947</v>
      </c>
      <c r="Y226" s="69">
        <f t="shared" si="214"/>
        <v>102.49399999999994</v>
      </c>
      <c r="Z226" s="69">
        <f t="shared" si="214"/>
        <v>106.76399999999994</v>
      </c>
      <c r="AA226" s="9"/>
      <c r="AB226" s="9"/>
      <c r="AC226" s="9"/>
      <c r="AD226" s="9"/>
      <c r="AE226" s="9"/>
      <c r="AF226" s="9"/>
      <c r="AG226" s="9"/>
      <c r="AH226" s="9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</row>
    <row r="227" spans="1:70" s="15" customFormat="1" ht="15.95" customHeight="1" outlineLevel="2" x14ac:dyDescent="0.3">
      <c r="A227" s="32">
        <v>15</v>
      </c>
      <c r="B227" s="229" t="s">
        <v>443</v>
      </c>
      <c r="C227" s="46" t="s">
        <v>418</v>
      </c>
      <c r="D227" s="46" t="s">
        <v>42</v>
      </c>
      <c r="E227" s="44" t="s">
        <v>17</v>
      </c>
      <c r="F227" s="62" t="s">
        <v>17</v>
      </c>
      <c r="G227" s="45" t="s">
        <v>368</v>
      </c>
      <c r="H227" s="46">
        <v>2.7490000000000001</v>
      </c>
      <c r="I227" s="62">
        <v>1.2</v>
      </c>
      <c r="J227" s="69">
        <v>35</v>
      </c>
      <c r="K227" s="238">
        <f t="shared" si="183"/>
        <v>115.458</v>
      </c>
      <c r="L227" s="69">
        <f>(K227+11.55)</f>
        <v>127.008</v>
      </c>
      <c r="M227" s="69">
        <f t="shared" ref="M227:AA227" si="215">(L227+11.55)</f>
        <v>138.55799999999999</v>
      </c>
      <c r="N227" s="69">
        <f t="shared" si="215"/>
        <v>150.108</v>
      </c>
      <c r="O227" s="69">
        <f t="shared" si="215"/>
        <v>161.65800000000002</v>
      </c>
      <c r="P227" s="69">
        <f t="shared" si="215"/>
        <v>173.20800000000003</v>
      </c>
      <c r="Q227" s="69">
        <f t="shared" si="215"/>
        <v>184.75800000000004</v>
      </c>
      <c r="R227" s="69">
        <f t="shared" si="215"/>
        <v>196.30800000000005</v>
      </c>
      <c r="S227" s="69">
        <f t="shared" si="215"/>
        <v>207.85800000000006</v>
      </c>
      <c r="T227" s="69">
        <f t="shared" si="215"/>
        <v>219.40800000000007</v>
      </c>
      <c r="U227" s="69">
        <f t="shared" si="215"/>
        <v>230.95800000000008</v>
      </c>
      <c r="V227" s="69">
        <f t="shared" si="215"/>
        <v>242.5080000000001</v>
      </c>
      <c r="W227" s="69">
        <f t="shared" si="215"/>
        <v>254.05800000000011</v>
      </c>
      <c r="X227" s="69">
        <f t="shared" si="215"/>
        <v>265.60800000000012</v>
      </c>
      <c r="Y227" s="69">
        <f t="shared" si="215"/>
        <v>277.15800000000013</v>
      </c>
      <c r="Z227" s="69">
        <f t="shared" si="215"/>
        <v>288.70800000000014</v>
      </c>
      <c r="AA227" s="69">
        <f t="shared" si="215"/>
        <v>300.25800000000015</v>
      </c>
      <c r="AB227" s="69"/>
      <c r="AC227" s="9"/>
      <c r="AD227" s="9"/>
      <c r="AE227" s="9"/>
      <c r="AF227" s="9"/>
      <c r="AG227" s="9"/>
      <c r="AH227" s="9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</row>
    <row r="228" spans="1:70" s="15" customFormat="1" ht="15.95" customHeight="1" outlineLevel="2" x14ac:dyDescent="0.3">
      <c r="A228" s="32">
        <v>16</v>
      </c>
      <c r="B228" s="229" t="s">
        <v>443</v>
      </c>
      <c r="C228" s="46" t="s">
        <v>419</v>
      </c>
      <c r="D228" s="46" t="s">
        <v>42</v>
      </c>
      <c r="E228" s="44" t="s">
        <v>17</v>
      </c>
      <c r="F228" s="62" t="s">
        <v>17</v>
      </c>
      <c r="G228" s="45" t="s">
        <v>368</v>
      </c>
      <c r="H228" s="46">
        <v>1.528</v>
      </c>
      <c r="I228" s="62">
        <v>1.2</v>
      </c>
      <c r="J228" s="69">
        <v>35</v>
      </c>
      <c r="K228" s="238">
        <f t="shared" si="183"/>
        <v>64.176000000000002</v>
      </c>
      <c r="L228" s="69">
        <f>(K228+6.42)</f>
        <v>70.596000000000004</v>
      </c>
      <c r="M228" s="69">
        <f t="shared" ref="M228:Y228" si="216">(L228+6.42)</f>
        <v>77.016000000000005</v>
      </c>
      <c r="N228" s="69">
        <f t="shared" si="216"/>
        <v>83.436000000000007</v>
      </c>
      <c r="O228" s="69">
        <f t="shared" si="216"/>
        <v>89.856000000000009</v>
      </c>
      <c r="P228" s="69">
        <f t="shared" si="216"/>
        <v>96.27600000000001</v>
      </c>
      <c r="Q228" s="69">
        <f t="shared" si="216"/>
        <v>102.69600000000001</v>
      </c>
      <c r="R228" s="69">
        <f t="shared" si="216"/>
        <v>109.11600000000001</v>
      </c>
      <c r="S228" s="69">
        <f t="shared" si="216"/>
        <v>115.53600000000002</v>
      </c>
      <c r="T228" s="69">
        <f t="shared" si="216"/>
        <v>121.95600000000002</v>
      </c>
      <c r="U228" s="69">
        <f t="shared" si="216"/>
        <v>128.376</v>
      </c>
      <c r="V228" s="69">
        <f>(U228+6.42)</f>
        <v>134.79599999999999</v>
      </c>
      <c r="W228" s="69">
        <f t="shared" si="216"/>
        <v>141.21599999999998</v>
      </c>
      <c r="X228" s="69">
        <f t="shared" si="216"/>
        <v>147.63599999999997</v>
      </c>
      <c r="Y228" s="69">
        <f t="shared" si="216"/>
        <v>154.05599999999995</v>
      </c>
      <c r="Z228" s="9"/>
      <c r="AA228" s="9"/>
      <c r="AB228" s="9"/>
      <c r="AC228" s="9"/>
      <c r="AD228" s="9"/>
      <c r="AE228" s="9"/>
      <c r="AF228" s="9"/>
      <c r="AG228" s="9"/>
      <c r="AH228" s="9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</row>
    <row r="229" spans="1:70" s="15" customFormat="1" ht="15.95" customHeight="1" outlineLevel="2" x14ac:dyDescent="0.3">
      <c r="A229" s="32">
        <v>17</v>
      </c>
      <c r="B229" s="229" t="s">
        <v>443</v>
      </c>
      <c r="C229" s="29" t="s">
        <v>169</v>
      </c>
      <c r="D229" s="32" t="s">
        <v>42</v>
      </c>
      <c r="E229" s="33" t="s">
        <v>17</v>
      </c>
      <c r="F229" s="62" t="s">
        <v>17</v>
      </c>
      <c r="G229" s="54" t="s">
        <v>107</v>
      </c>
      <c r="H229" s="119">
        <v>5.7089999999999996</v>
      </c>
      <c r="I229" s="62">
        <v>1.2</v>
      </c>
      <c r="J229" s="69">
        <v>35</v>
      </c>
      <c r="K229" s="238">
        <f t="shared" si="183"/>
        <v>239.77799999999999</v>
      </c>
      <c r="L229" s="69">
        <f>(K229+23.98)</f>
        <v>263.75799999999998</v>
      </c>
      <c r="M229" s="69">
        <f t="shared" ref="M229:Z229" si="217">(L229+23.98)</f>
        <v>287.738</v>
      </c>
      <c r="N229" s="69">
        <f t="shared" si="217"/>
        <v>311.71800000000002</v>
      </c>
      <c r="O229" s="69">
        <f t="shared" si="217"/>
        <v>335.69800000000004</v>
      </c>
      <c r="P229" s="69">
        <f t="shared" si="217"/>
        <v>359.67800000000005</v>
      </c>
      <c r="Q229" s="69">
        <f t="shared" si="217"/>
        <v>383.65800000000007</v>
      </c>
      <c r="R229" s="69">
        <f t="shared" si="217"/>
        <v>407.63800000000009</v>
      </c>
      <c r="S229" s="69">
        <f t="shared" si="217"/>
        <v>431.61800000000011</v>
      </c>
      <c r="T229" s="69">
        <f t="shared" si="217"/>
        <v>455.59800000000013</v>
      </c>
      <c r="U229" s="69">
        <f t="shared" si="217"/>
        <v>479.57800000000015</v>
      </c>
      <c r="V229" s="69">
        <f t="shared" si="217"/>
        <v>503.55800000000016</v>
      </c>
      <c r="W229" s="69">
        <f t="shared" si="217"/>
        <v>527.53800000000012</v>
      </c>
      <c r="X229" s="69">
        <f t="shared" si="217"/>
        <v>551.51800000000014</v>
      </c>
      <c r="Y229" s="69">
        <f t="shared" si="217"/>
        <v>575.49800000000016</v>
      </c>
      <c r="Z229" s="69">
        <f t="shared" si="217"/>
        <v>599.47800000000018</v>
      </c>
      <c r="AA229" s="9"/>
      <c r="AB229" s="9"/>
      <c r="AC229" s="9"/>
      <c r="AD229" s="9"/>
      <c r="AE229" s="9"/>
      <c r="AF229" s="9"/>
      <c r="AG229" s="9"/>
      <c r="AH229" s="9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</row>
    <row r="230" spans="1:70" s="15" customFormat="1" ht="15.95" customHeight="1" outlineLevel="2" x14ac:dyDescent="0.3">
      <c r="A230" s="32">
        <v>18</v>
      </c>
      <c r="B230" s="229" t="s">
        <v>443</v>
      </c>
      <c r="C230" s="29" t="s">
        <v>170</v>
      </c>
      <c r="D230" s="32" t="s">
        <v>32</v>
      </c>
      <c r="E230" s="33" t="s">
        <v>39</v>
      </c>
      <c r="F230" s="55" t="s">
        <v>43</v>
      </c>
      <c r="G230" s="54" t="s">
        <v>107</v>
      </c>
      <c r="H230" s="119">
        <v>4.67</v>
      </c>
      <c r="I230" s="220">
        <v>0.7</v>
      </c>
      <c r="J230" s="69">
        <v>35</v>
      </c>
      <c r="K230" s="238">
        <f t="shared" si="183"/>
        <v>114.41499999999999</v>
      </c>
      <c r="L230" s="69">
        <f>(K230+11.44)</f>
        <v>125.85499999999999</v>
      </c>
      <c r="M230" s="69">
        <f t="shared" ref="M230:AO230" si="218">(L230+11.44)</f>
        <v>137.29499999999999</v>
      </c>
      <c r="N230" s="69">
        <f t="shared" si="218"/>
        <v>148.73499999999999</v>
      </c>
      <c r="O230" s="69">
        <f t="shared" si="218"/>
        <v>160.17499999999998</v>
      </c>
      <c r="P230" s="69">
        <f t="shared" si="218"/>
        <v>171.61499999999998</v>
      </c>
      <c r="Q230" s="69">
        <f t="shared" si="218"/>
        <v>183.05499999999998</v>
      </c>
      <c r="R230" s="69">
        <f t="shared" si="218"/>
        <v>194.49499999999998</v>
      </c>
      <c r="S230" s="69">
        <f t="shared" si="218"/>
        <v>205.93499999999997</v>
      </c>
      <c r="T230" s="69">
        <f t="shared" si="218"/>
        <v>217.37499999999997</v>
      </c>
      <c r="U230" s="69">
        <f t="shared" si="218"/>
        <v>228.81499999999997</v>
      </c>
      <c r="V230" s="69">
        <f t="shared" si="218"/>
        <v>240.25499999999997</v>
      </c>
      <c r="W230" s="69">
        <f t="shared" si="218"/>
        <v>251.69499999999996</v>
      </c>
      <c r="X230" s="69">
        <f>(W230+11.44)</f>
        <v>263.13499999999999</v>
      </c>
      <c r="Y230" s="69">
        <f t="shared" si="218"/>
        <v>274.57499999999999</v>
      </c>
      <c r="Z230" s="69">
        <f t="shared" si="218"/>
        <v>286.01499999999999</v>
      </c>
      <c r="AA230" s="69">
        <f t="shared" si="218"/>
        <v>297.45499999999998</v>
      </c>
      <c r="AB230" s="69">
        <f t="shared" si="218"/>
        <v>308.89499999999998</v>
      </c>
      <c r="AC230" s="69">
        <f>(AB230+11.44)</f>
        <v>320.33499999999998</v>
      </c>
      <c r="AD230" s="69">
        <f t="shared" si="218"/>
        <v>331.77499999999998</v>
      </c>
      <c r="AE230" s="69">
        <f t="shared" si="218"/>
        <v>343.21499999999997</v>
      </c>
      <c r="AF230" s="69">
        <f t="shared" si="218"/>
        <v>354.65499999999997</v>
      </c>
      <c r="AG230" s="69">
        <f t="shared" si="218"/>
        <v>366.09499999999997</v>
      </c>
      <c r="AH230" s="69">
        <f>(AG230+11.44)</f>
        <v>377.53499999999997</v>
      </c>
      <c r="AI230" s="69">
        <f t="shared" si="218"/>
        <v>388.97499999999997</v>
      </c>
      <c r="AJ230" s="69">
        <f t="shared" si="218"/>
        <v>400.41499999999996</v>
      </c>
      <c r="AK230" s="69">
        <f t="shared" si="218"/>
        <v>411.85499999999996</v>
      </c>
      <c r="AL230" s="69">
        <f t="shared" si="218"/>
        <v>423.29499999999996</v>
      </c>
      <c r="AM230" s="69">
        <f t="shared" si="218"/>
        <v>434.73499999999996</v>
      </c>
      <c r="AN230" s="69">
        <f t="shared" si="218"/>
        <v>446.17499999999995</v>
      </c>
      <c r="AO230" s="69">
        <f t="shared" si="218"/>
        <v>457.61499999999995</v>
      </c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</row>
    <row r="231" spans="1:70" s="15" customFormat="1" ht="15.95" customHeight="1" outlineLevel="2" x14ac:dyDescent="0.3">
      <c r="A231" s="32">
        <v>19</v>
      </c>
      <c r="B231" s="229" t="s">
        <v>443</v>
      </c>
      <c r="C231" s="29" t="s">
        <v>171</v>
      </c>
      <c r="D231" s="32" t="s">
        <v>32</v>
      </c>
      <c r="E231" s="33" t="s">
        <v>43</v>
      </c>
      <c r="F231" s="55" t="s">
        <v>43</v>
      </c>
      <c r="G231" s="54" t="s">
        <v>107</v>
      </c>
      <c r="H231" s="119">
        <v>32.054000000000002</v>
      </c>
      <c r="I231" s="55">
        <v>1.2</v>
      </c>
      <c r="J231" s="69">
        <v>35</v>
      </c>
      <c r="K231" s="238">
        <f t="shared" si="183"/>
        <v>1346.268</v>
      </c>
      <c r="L231" s="69">
        <f>(K231+134.63)</f>
        <v>1480.8980000000001</v>
      </c>
      <c r="M231" s="69">
        <f t="shared" ref="M231:Z231" si="219">(L231+134.63)</f>
        <v>1615.5280000000002</v>
      </c>
      <c r="N231" s="69">
        <f t="shared" si="219"/>
        <v>1750.1580000000004</v>
      </c>
      <c r="O231" s="69">
        <f t="shared" si="219"/>
        <v>1884.7880000000005</v>
      </c>
      <c r="P231" s="69">
        <f t="shared" si="219"/>
        <v>2019.4180000000006</v>
      </c>
      <c r="Q231" s="69">
        <f t="shared" si="219"/>
        <v>2154.0480000000007</v>
      </c>
      <c r="R231" s="69">
        <f t="shared" si="219"/>
        <v>2288.6780000000008</v>
      </c>
      <c r="S231" s="69">
        <f t="shared" si="219"/>
        <v>2423.3080000000009</v>
      </c>
      <c r="T231" s="69">
        <f t="shared" si="219"/>
        <v>2557.938000000001</v>
      </c>
      <c r="U231" s="69">
        <f t="shared" si="219"/>
        <v>2692.5680000000011</v>
      </c>
      <c r="V231" s="69">
        <f t="shared" si="219"/>
        <v>2827.1980000000012</v>
      </c>
      <c r="W231" s="69">
        <f t="shared" si="219"/>
        <v>2961.8280000000013</v>
      </c>
      <c r="X231" s="69">
        <f t="shared" si="219"/>
        <v>3096.4580000000014</v>
      </c>
      <c r="Y231" s="69">
        <f t="shared" si="219"/>
        <v>3231.0880000000016</v>
      </c>
      <c r="Z231" s="69">
        <f t="shared" si="219"/>
        <v>3365.7180000000017</v>
      </c>
      <c r="AA231" s="9"/>
      <c r="AB231" s="9"/>
      <c r="AC231" s="9"/>
      <c r="AD231" s="9"/>
      <c r="AE231" s="9"/>
      <c r="AF231" s="9"/>
      <c r="AG231" s="9"/>
      <c r="AH231" s="9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</row>
    <row r="232" spans="1:70" s="3" customFormat="1" ht="15.95" customHeight="1" outlineLevel="2" x14ac:dyDescent="0.3">
      <c r="A232" s="32">
        <v>20</v>
      </c>
      <c r="B232" s="229" t="s">
        <v>443</v>
      </c>
      <c r="C232" s="29" t="s">
        <v>172</v>
      </c>
      <c r="D232" s="32" t="s">
        <v>32</v>
      </c>
      <c r="E232" s="33" t="s">
        <v>39</v>
      </c>
      <c r="F232" s="55" t="s">
        <v>43</v>
      </c>
      <c r="G232" s="229" t="s">
        <v>107</v>
      </c>
      <c r="H232" s="119">
        <v>9.48</v>
      </c>
      <c r="I232" s="220">
        <v>0.7</v>
      </c>
      <c r="J232" s="69">
        <v>35</v>
      </c>
      <c r="K232" s="238">
        <f t="shared" si="183"/>
        <v>232.26</v>
      </c>
      <c r="L232" s="69">
        <f>(K232+23.23)</f>
        <v>255.48999999999998</v>
      </c>
      <c r="M232" s="69">
        <f t="shared" ref="M232:AO232" si="220">(L232+23.23)</f>
        <v>278.71999999999997</v>
      </c>
      <c r="N232" s="69">
        <f t="shared" si="220"/>
        <v>301.95</v>
      </c>
      <c r="O232" s="69">
        <f t="shared" si="220"/>
        <v>325.18</v>
      </c>
      <c r="P232" s="69">
        <f t="shared" si="220"/>
        <v>348.41</v>
      </c>
      <c r="Q232" s="69">
        <f t="shared" si="220"/>
        <v>371.64000000000004</v>
      </c>
      <c r="R232" s="69">
        <f t="shared" si="220"/>
        <v>394.87000000000006</v>
      </c>
      <c r="S232" s="69">
        <f t="shared" si="220"/>
        <v>418.10000000000008</v>
      </c>
      <c r="T232" s="69">
        <f t="shared" si="220"/>
        <v>441.3300000000001</v>
      </c>
      <c r="U232" s="69">
        <f t="shared" si="220"/>
        <v>464.56000000000012</v>
      </c>
      <c r="V232" s="69">
        <f t="shared" si="220"/>
        <v>487.79000000000013</v>
      </c>
      <c r="W232" s="69">
        <f t="shared" si="220"/>
        <v>511.02000000000015</v>
      </c>
      <c r="X232" s="69">
        <f t="shared" si="220"/>
        <v>534.25000000000011</v>
      </c>
      <c r="Y232" s="69">
        <f t="shared" si="220"/>
        <v>557.48000000000013</v>
      </c>
      <c r="Z232" s="69">
        <f t="shared" si="220"/>
        <v>580.71000000000015</v>
      </c>
      <c r="AA232" s="69">
        <f>(Z232+23.23)</f>
        <v>603.94000000000017</v>
      </c>
      <c r="AB232" s="69">
        <f t="shared" si="220"/>
        <v>627.17000000000019</v>
      </c>
      <c r="AC232" s="69">
        <f t="shared" si="220"/>
        <v>650.4000000000002</v>
      </c>
      <c r="AD232" s="69">
        <f t="shared" si="220"/>
        <v>673.63000000000022</v>
      </c>
      <c r="AE232" s="69">
        <f t="shared" si="220"/>
        <v>696.86000000000024</v>
      </c>
      <c r="AF232" s="69">
        <f t="shared" si="220"/>
        <v>720.09000000000026</v>
      </c>
      <c r="AG232" s="69">
        <f>(AF232+23.23)</f>
        <v>743.32000000000028</v>
      </c>
      <c r="AH232" s="69">
        <f t="shared" si="220"/>
        <v>766.5500000000003</v>
      </c>
      <c r="AI232" s="69">
        <f t="shared" si="220"/>
        <v>789.78000000000031</v>
      </c>
      <c r="AJ232" s="69">
        <f t="shared" si="220"/>
        <v>813.01000000000033</v>
      </c>
      <c r="AK232" s="69">
        <f>(AJ232+23.23)</f>
        <v>836.24000000000035</v>
      </c>
      <c r="AL232" s="69">
        <f t="shared" si="220"/>
        <v>859.47000000000037</v>
      </c>
      <c r="AM232" s="69">
        <f t="shared" si="220"/>
        <v>882.70000000000039</v>
      </c>
      <c r="AN232" s="69">
        <f t="shared" si="220"/>
        <v>905.9300000000004</v>
      </c>
      <c r="AO232" s="69">
        <f t="shared" si="220"/>
        <v>929.16000000000042</v>
      </c>
      <c r="AP232" s="69">
        <f>(AO232+23.23)</f>
        <v>952.39000000000044</v>
      </c>
    </row>
    <row r="233" spans="1:70" ht="15.95" customHeight="1" outlineLevel="2" x14ac:dyDescent="0.3">
      <c r="A233" s="32">
        <v>21</v>
      </c>
      <c r="B233" s="229" t="s">
        <v>443</v>
      </c>
      <c r="C233" s="46" t="s">
        <v>420</v>
      </c>
      <c r="D233" s="46" t="s">
        <v>429</v>
      </c>
      <c r="E233" s="44" t="s">
        <v>21</v>
      </c>
      <c r="F233" s="42" t="s">
        <v>21</v>
      </c>
      <c r="G233" s="43" t="s">
        <v>368</v>
      </c>
      <c r="H233" s="46">
        <v>1.089</v>
      </c>
      <c r="I233" s="62">
        <v>1.2</v>
      </c>
      <c r="J233" s="69">
        <v>35</v>
      </c>
      <c r="K233" s="238">
        <f t="shared" si="183"/>
        <v>45.738</v>
      </c>
      <c r="L233" s="69">
        <f>(K233+4.57)</f>
        <v>50.308</v>
      </c>
      <c r="M233" s="69">
        <f t="shared" ref="M233:Z233" si="221">(L233+4.57)</f>
        <v>54.878</v>
      </c>
      <c r="N233" s="69">
        <f t="shared" si="221"/>
        <v>59.448</v>
      </c>
      <c r="O233" s="69">
        <f t="shared" si="221"/>
        <v>64.018000000000001</v>
      </c>
      <c r="P233" s="69">
        <f t="shared" si="221"/>
        <v>68.587999999999994</v>
      </c>
      <c r="Q233" s="69">
        <f t="shared" si="221"/>
        <v>73.157999999999987</v>
      </c>
      <c r="R233" s="69">
        <f t="shared" si="221"/>
        <v>77.72799999999998</v>
      </c>
      <c r="S233" s="69">
        <f t="shared" si="221"/>
        <v>82.297999999999973</v>
      </c>
      <c r="T233" s="69">
        <f t="shared" si="221"/>
        <v>86.867999999999967</v>
      </c>
      <c r="U233" s="69">
        <f t="shared" si="221"/>
        <v>91.43799999999996</v>
      </c>
      <c r="V233" s="69">
        <f>(U233+4.57)</f>
        <v>96.007999999999953</v>
      </c>
      <c r="W233" s="69">
        <f t="shared" si="221"/>
        <v>100.57799999999995</v>
      </c>
      <c r="X233" s="69">
        <f t="shared" si="221"/>
        <v>105.14799999999994</v>
      </c>
      <c r="Y233" s="69">
        <f t="shared" si="221"/>
        <v>109.71799999999993</v>
      </c>
      <c r="Z233" s="69">
        <f t="shared" si="221"/>
        <v>114.28799999999993</v>
      </c>
    </row>
    <row r="234" spans="1:70" s="4" customFormat="1" ht="15.95" customHeight="1" outlineLevel="2" x14ac:dyDescent="0.3">
      <c r="A234" s="32">
        <v>22</v>
      </c>
      <c r="B234" s="229" t="s">
        <v>443</v>
      </c>
      <c r="C234" s="46" t="s">
        <v>421</v>
      </c>
      <c r="D234" s="46" t="s">
        <v>177</v>
      </c>
      <c r="E234" s="44" t="s">
        <v>21</v>
      </c>
      <c r="F234" s="42" t="s">
        <v>21</v>
      </c>
      <c r="G234" s="43" t="s">
        <v>368</v>
      </c>
      <c r="H234" s="46">
        <v>2.952</v>
      </c>
      <c r="I234" s="62">
        <v>1.2</v>
      </c>
      <c r="J234" s="69">
        <v>35</v>
      </c>
      <c r="K234" s="238">
        <f t="shared" si="183"/>
        <v>123.98399999999999</v>
      </c>
      <c r="L234" s="69">
        <f>(K234+12.4)</f>
        <v>136.38399999999999</v>
      </c>
      <c r="M234" s="69">
        <f t="shared" ref="M234:X234" si="222">(L234+12.4)</f>
        <v>148.78399999999999</v>
      </c>
      <c r="N234" s="69">
        <f t="shared" si="222"/>
        <v>161.184</v>
      </c>
      <c r="O234" s="69">
        <f t="shared" si="222"/>
        <v>173.584</v>
      </c>
      <c r="P234" s="69">
        <f t="shared" si="222"/>
        <v>185.98400000000001</v>
      </c>
      <c r="Q234" s="69">
        <f t="shared" si="222"/>
        <v>198.38400000000001</v>
      </c>
      <c r="R234" s="69">
        <f t="shared" si="222"/>
        <v>210.78400000000002</v>
      </c>
      <c r="S234" s="69">
        <f t="shared" si="222"/>
        <v>223.18400000000003</v>
      </c>
      <c r="T234" s="69">
        <f t="shared" si="222"/>
        <v>235.58400000000003</v>
      </c>
      <c r="U234" s="69">
        <f>(T234+12.4)</f>
        <v>247.98400000000004</v>
      </c>
      <c r="V234" s="69">
        <f t="shared" si="222"/>
        <v>260.38400000000001</v>
      </c>
      <c r="W234" s="69">
        <f t="shared" si="222"/>
        <v>272.78399999999999</v>
      </c>
      <c r="X234" s="69">
        <f t="shared" si="222"/>
        <v>285.18399999999997</v>
      </c>
      <c r="Y234" s="69">
        <f>(X234+12.4)</f>
        <v>297.58399999999995</v>
      </c>
      <c r="Z234" s="69">
        <f>(Y234+12.4)</f>
        <v>309.98399999999992</v>
      </c>
      <c r="AA234" s="69"/>
      <c r="AB234" s="69"/>
      <c r="AC234" s="9"/>
      <c r="AD234" s="9"/>
      <c r="AE234" s="9"/>
      <c r="AF234" s="9"/>
      <c r="AG234" s="9"/>
      <c r="AH234" s="9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</row>
    <row r="235" spans="1:70" s="4" customFormat="1" ht="15.95" customHeight="1" outlineLevel="2" x14ac:dyDescent="0.3">
      <c r="A235" s="32">
        <v>23</v>
      </c>
      <c r="B235" s="229" t="s">
        <v>443</v>
      </c>
      <c r="C235" s="29" t="s">
        <v>173</v>
      </c>
      <c r="D235" s="32" t="s">
        <v>177</v>
      </c>
      <c r="E235" s="232" t="s">
        <v>35</v>
      </c>
      <c r="F235" s="42" t="s">
        <v>21</v>
      </c>
      <c r="G235" s="230" t="s">
        <v>114</v>
      </c>
      <c r="H235" s="119">
        <v>3.089</v>
      </c>
      <c r="I235" s="62">
        <v>1.2</v>
      </c>
      <c r="J235" s="69">
        <v>35</v>
      </c>
      <c r="K235" s="238">
        <f t="shared" si="183"/>
        <v>129.738</v>
      </c>
      <c r="L235" s="69">
        <f>(K235+12.97)</f>
        <v>142.708</v>
      </c>
      <c r="M235" s="69">
        <f t="shared" ref="M235:X235" si="223">(L235+12.97)</f>
        <v>155.678</v>
      </c>
      <c r="N235" s="69">
        <f t="shared" si="223"/>
        <v>168.648</v>
      </c>
      <c r="O235" s="69">
        <f t="shared" si="223"/>
        <v>181.61799999999999</v>
      </c>
      <c r="P235" s="69">
        <f t="shared" si="223"/>
        <v>194.58799999999999</v>
      </c>
      <c r="Q235" s="69">
        <f t="shared" si="223"/>
        <v>207.55799999999999</v>
      </c>
      <c r="R235" s="69">
        <f t="shared" si="223"/>
        <v>220.52799999999999</v>
      </c>
      <c r="S235" s="69">
        <f t="shared" si="223"/>
        <v>233.49799999999999</v>
      </c>
      <c r="T235" s="69">
        <f t="shared" si="223"/>
        <v>246.46799999999999</v>
      </c>
      <c r="U235" s="69">
        <f t="shared" si="223"/>
        <v>259.43799999999999</v>
      </c>
      <c r="V235" s="69">
        <f t="shared" si="223"/>
        <v>272.40800000000002</v>
      </c>
      <c r="W235" s="69">
        <f t="shared" si="223"/>
        <v>285.37800000000004</v>
      </c>
      <c r="X235" s="69">
        <f t="shared" si="223"/>
        <v>298.34800000000007</v>
      </c>
      <c r="Y235" s="69">
        <f>(X235+12.97)</f>
        <v>311.3180000000001</v>
      </c>
      <c r="Z235" s="9"/>
      <c r="AA235" s="9"/>
      <c r="AB235" s="9"/>
      <c r="AC235" s="9"/>
      <c r="AD235" s="9"/>
      <c r="AE235" s="9"/>
      <c r="AF235" s="9"/>
      <c r="AG235" s="9"/>
      <c r="AH235" s="9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</row>
    <row r="236" spans="1:70" ht="15.95" customHeight="1" outlineLevel="2" x14ac:dyDescent="0.3">
      <c r="A236" s="32">
        <v>24</v>
      </c>
      <c r="B236" s="229" t="s">
        <v>443</v>
      </c>
      <c r="C236" s="46" t="s">
        <v>422</v>
      </c>
      <c r="D236" s="46" t="s">
        <v>137</v>
      </c>
      <c r="E236" s="44" t="s">
        <v>23</v>
      </c>
      <c r="F236" s="42" t="s">
        <v>23</v>
      </c>
      <c r="G236" s="43" t="s">
        <v>368</v>
      </c>
      <c r="H236" s="46">
        <v>2.3650000000000002</v>
      </c>
      <c r="I236" s="220">
        <v>0.7</v>
      </c>
      <c r="J236" s="69">
        <v>35</v>
      </c>
      <c r="K236" s="238">
        <f t="shared" si="183"/>
        <v>57.942499999999995</v>
      </c>
      <c r="L236" s="69">
        <f>(K236+5.79)</f>
        <v>63.732499999999995</v>
      </c>
      <c r="M236" s="69">
        <f t="shared" ref="M236:AS236" si="224">(L236+5.79)</f>
        <v>69.522499999999994</v>
      </c>
      <c r="N236" s="69">
        <f t="shared" si="224"/>
        <v>75.3125</v>
      </c>
      <c r="O236" s="69">
        <f t="shared" si="224"/>
        <v>81.102500000000006</v>
      </c>
      <c r="P236" s="69">
        <f t="shared" si="224"/>
        <v>86.892500000000013</v>
      </c>
      <c r="Q236" s="69">
        <f t="shared" si="224"/>
        <v>92.682500000000019</v>
      </c>
      <c r="R236" s="69">
        <f t="shared" si="224"/>
        <v>98.472500000000025</v>
      </c>
      <c r="S236" s="69">
        <f t="shared" si="224"/>
        <v>104.26250000000003</v>
      </c>
      <c r="T236" s="69">
        <f t="shared" si="224"/>
        <v>110.05250000000004</v>
      </c>
      <c r="U236" s="69">
        <f t="shared" si="224"/>
        <v>115.84250000000004</v>
      </c>
      <c r="V236" s="69">
        <f t="shared" si="224"/>
        <v>121.63250000000005</v>
      </c>
      <c r="W236" s="69">
        <f t="shared" si="224"/>
        <v>127.42250000000006</v>
      </c>
      <c r="X236" s="69">
        <f t="shared" si="224"/>
        <v>133.21250000000006</v>
      </c>
      <c r="Y236" s="69">
        <f t="shared" si="224"/>
        <v>139.00250000000005</v>
      </c>
      <c r="Z236" s="69">
        <f t="shared" si="224"/>
        <v>144.79250000000005</v>
      </c>
      <c r="AA236" s="69">
        <f t="shared" si="224"/>
        <v>150.58250000000004</v>
      </c>
      <c r="AB236" s="69">
        <f>(AA236+5.79)</f>
        <v>156.37250000000003</v>
      </c>
      <c r="AC236" s="69">
        <f t="shared" si="224"/>
        <v>162.16250000000002</v>
      </c>
      <c r="AD236" s="69">
        <f t="shared" si="224"/>
        <v>167.95250000000001</v>
      </c>
      <c r="AE236" s="69">
        <f t="shared" si="224"/>
        <v>173.74250000000001</v>
      </c>
      <c r="AF236" s="69">
        <f t="shared" si="224"/>
        <v>179.5325</v>
      </c>
      <c r="AG236" s="69">
        <f t="shared" si="224"/>
        <v>185.32249999999999</v>
      </c>
      <c r="AH236" s="69">
        <f t="shared" si="224"/>
        <v>191.11249999999998</v>
      </c>
      <c r="AI236" s="69">
        <f t="shared" si="224"/>
        <v>196.90249999999997</v>
      </c>
      <c r="AJ236" s="69">
        <f t="shared" si="224"/>
        <v>202.69249999999997</v>
      </c>
      <c r="AK236" s="69">
        <f t="shared" si="224"/>
        <v>208.48249999999996</v>
      </c>
      <c r="AL236" s="69">
        <f t="shared" si="224"/>
        <v>214.27249999999995</v>
      </c>
      <c r="AM236" s="69">
        <f>(AL236+5.79)</f>
        <v>220.06249999999994</v>
      </c>
      <c r="AN236" s="69">
        <f t="shared" si="224"/>
        <v>225.85249999999994</v>
      </c>
      <c r="AO236" s="69">
        <f t="shared" si="224"/>
        <v>231.64249999999993</v>
      </c>
      <c r="AP236" s="69">
        <f t="shared" si="224"/>
        <v>237.43249999999992</v>
      </c>
      <c r="AQ236" s="69">
        <f t="shared" si="224"/>
        <v>243.22249999999991</v>
      </c>
      <c r="AR236" s="69">
        <f t="shared" si="224"/>
        <v>249.0124999999999</v>
      </c>
      <c r="AS236" s="69">
        <f t="shared" si="224"/>
        <v>254.8024999999999</v>
      </c>
      <c r="AT236" s="69">
        <f>(AS236+5.79)</f>
        <v>260.59249999999992</v>
      </c>
    </row>
    <row r="237" spans="1:70" ht="15.95" customHeight="1" outlineLevel="2" x14ac:dyDescent="0.3">
      <c r="A237" s="32">
        <v>25</v>
      </c>
      <c r="B237" s="229" t="s">
        <v>443</v>
      </c>
      <c r="C237" s="32" t="s">
        <v>604</v>
      </c>
      <c r="D237" s="32" t="s">
        <v>137</v>
      </c>
      <c r="E237" s="49" t="s">
        <v>43</v>
      </c>
      <c r="F237" s="55" t="s">
        <v>43</v>
      </c>
      <c r="G237" s="145" t="s">
        <v>36</v>
      </c>
      <c r="H237" s="32">
        <v>17.213999999999999</v>
      </c>
      <c r="I237" s="55">
        <v>1.2</v>
      </c>
      <c r="J237" s="69">
        <v>35</v>
      </c>
      <c r="K237" s="238">
        <f t="shared" si="183"/>
        <v>722.98799999999994</v>
      </c>
      <c r="L237" s="69">
        <f>(K237+72.3)</f>
        <v>795.2879999999999</v>
      </c>
      <c r="M237" s="69">
        <f t="shared" ref="M237:Z237" si="225">(L237+72.3)</f>
        <v>867.58799999999985</v>
      </c>
      <c r="N237" s="69">
        <f t="shared" si="225"/>
        <v>939.88799999999981</v>
      </c>
      <c r="O237" s="69">
        <f t="shared" si="225"/>
        <v>1012.1879999999998</v>
      </c>
      <c r="P237" s="69">
        <f t="shared" si="225"/>
        <v>1084.4879999999998</v>
      </c>
      <c r="Q237" s="69">
        <f t="shared" si="225"/>
        <v>1156.7879999999998</v>
      </c>
      <c r="R237" s="69">
        <f t="shared" si="225"/>
        <v>1229.0879999999997</v>
      </c>
      <c r="S237" s="69">
        <f t="shared" si="225"/>
        <v>1301.3879999999997</v>
      </c>
      <c r="T237" s="69">
        <f t="shared" si="225"/>
        <v>1373.6879999999996</v>
      </c>
      <c r="U237" s="69">
        <f t="shared" si="225"/>
        <v>1445.9879999999996</v>
      </c>
      <c r="V237" s="69">
        <f t="shared" si="225"/>
        <v>1518.2879999999996</v>
      </c>
      <c r="W237" s="69">
        <f>(V237+72.3)</f>
        <v>1590.5879999999995</v>
      </c>
      <c r="X237" s="69">
        <f t="shared" si="225"/>
        <v>1662.8879999999995</v>
      </c>
      <c r="Y237" s="69">
        <f t="shared" si="225"/>
        <v>1735.1879999999994</v>
      </c>
      <c r="Z237" s="69">
        <f t="shared" si="225"/>
        <v>1807.4879999999994</v>
      </c>
    </row>
    <row r="238" spans="1:70" ht="15.95" customHeight="1" outlineLevel="2" x14ac:dyDescent="0.3">
      <c r="A238" s="32">
        <v>26</v>
      </c>
      <c r="B238" s="229" t="s">
        <v>443</v>
      </c>
      <c r="C238" s="29" t="s">
        <v>174</v>
      </c>
      <c r="D238" s="32" t="s">
        <v>137</v>
      </c>
      <c r="E238" s="232" t="s">
        <v>25</v>
      </c>
      <c r="F238" s="54" t="s">
        <v>43</v>
      </c>
      <c r="G238" s="55" t="s">
        <v>114</v>
      </c>
      <c r="H238" s="119">
        <v>4.1779999999999999</v>
      </c>
      <c r="I238" s="220">
        <v>0.7</v>
      </c>
      <c r="J238" s="69">
        <v>35</v>
      </c>
      <c r="K238" s="238">
        <f t="shared" si="183"/>
        <v>102.36099999999999</v>
      </c>
      <c r="L238" s="69">
        <f>(K238+10.24)</f>
        <v>112.60099999999998</v>
      </c>
      <c r="M238" s="69">
        <f t="shared" ref="M238:AM238" si="226">(L238+10.24)</f>
        <v>122.84099999999998</v>
      </c>
      <c r="N238" s="69">
        <f t="shared" si="226"/>
        <v>133.08099999999999</v>
      </c>
      <c r="O238" s="69">
        <f t="shared" si="226"/>
        <v>143.321</v>
      </c>
      <c r="P238" s="69">
        <f t="shared" si="226"/>
        <v>153.56100000000001</v>
      </c>
      <c r="Q238" s="69">
        <f t="shared" si="226"/>
        <v>163.80100000000002</v>
      </c>
      <c r="R238" s="69">
        <f t="shared" si="226"/>
        <v>174.04100000000003</v>
      </c>
      <c r="S238" s="69">
        <f t="shared" si="226"/>
        <v>184.28100000000003</v>
      </c>
      <c r="T238" s="69">
        <f t="shared" si="226"/>
        <v>194.52100000000004</v>
      </c>
      <c r="U238" s="69">
        <f t="shared" si="226"/>
        <v>204.76100000000005</v>
      </c>
      <c r="V238" s="69">
        <f t="shared" si="226"/>
        <v>215.00100000000006</v>
      </c>
      <c r="W238" s="69">
        <f t="shared" si="226"/>
        <v>225.24100000000007</v>
      </c>
      <c r="X238" s="69">
        <f t="shared" si="226"/>
        <v>235.48100000000008</v>
      </c>
      <c r="Y238" s="69">
        <f t="shared" si="226"/>
        <v>245.72100000000009</v>
      </c>
      <c r="Z238" s="69">
        <f t="shared" si="226"/>
        <v>255.9610000000001</v>
      </c>
      <c r="AA238" s="69">
        <f t="shared" si="226"/>
        <v>266.20100000000008</v>
      </c>
      <c r="AB238" s="69">
        <f t="shared" si="226"/>
        <v>276.44100000000009</v>
      </c>
      <c r="AC238" s="69">
        <f t="shared" si="226"/>
        <v>286.6810000000001</v>
      </c>
      <c r="AD238" s="69">
        <f t="shared" si="226"/>
        <v>296.92100000000011</v>
      </c>
      <c r="AE238" s="69">
        <f t="shared" si="226"/>
        <v>307.16100000000012</v>
      </c>
      <c r="AF238" s="69">
        <f t="shared" si="226"/>
        <v>317.40100000000012</v>
      </c>
      <c r="AG238" s="69">
        <f t="shared" si="226"/>
        <v>327.64100000000013</v>
      </c>
      <c r="AH238" s="69">
        <f>(AG238+10.24)</f>
        <v>337.88100000000014</v>
      </c>
      <c r="AI238" s="69">
        <f t="shared" si="226"/>
        <v>348.12100000000015</v>
      </c>
      <c r="AJ238" s="69">
        <f>(AI238+10.24)</f>
        <v>358.36100000000016</v>
      </c>
      <c r="AK238" s="69">
        <f t="shared" si="226"/>
        <v>368.60100000000017</v>
      </c>
      <c r="AL238" s="69">
        <f t="shared" si="226"/>
        <v>378.84100000000018</v>
      </c>
      <c r="AM238" s="69">
        <f t="shared" si="226"/>
        <v>389.08100000000019</v>
      </c>
      <c r="AN238" s="69">
        <f>(AM238+10.24)</f>
        <v>399.3210000000002</v>
      </c>
    </row>
    <row r="239" spans="1:70" ht="15.95" customHeight="1" outlineLevel="2" x14ac:dyDescent="0.3">
      <c r="A239" s="32">
        <v>27</v>
      </c>
      <c r="B239" s="229" t="s">
        <v>443</v>
      </c>
      <c r="C239" s="29" t="s">
        <v>175</v>
      </c>
      <c r="D239" s="32" t="s">
        <v>137</v>
      </c>
      <c r="E239" s="33" t="s">
        <v>19</v>
      </c>
      <c r="F239" s="230" t="s">
        <v>19</v>
      </c>
      <c r="G239" s="230" t="s">
        <v>114</v>
      </c>
      <c r="H239" s="119">
        <v>19.079999999999998</v>
      </c>
      <c r="I239" s="55">
        <v>1.2</v>
      </c>
      <c r="J239" s="69">
        <v>35</v>
      </c>
      <c r="K239" s="238">
        <f t="shared" si="183"/>
        <v>801.3599999999999</v>
      </c>
      <c r="L239" s="69">
        <f>(K239+80.14)</f>
        <v>881.49999999999989</v>
      </c>
      <c r="M239" s="69">
        <f t="shared" ref="M239:Z239" si="227">(L239+80.14)</f>
        <v>961.63999999999987</v>
      </c>
      <c r="N239" s="69">
        <f t="shared" si="227"/>
        <v>1041.78</v>
      </c>
      <c r="O239" s="69">
        <f t="shared" si="227"/>
        <v>1121.92</v>
      </c>
      <c r="P239" s="69">
        <f t="shared" si="227"/>
        <v>1202.0600000000002</v>
      </c>
      <c r="Q239" s="69">
        <f t="shared" si="227"/>
        <v>1282.2000000000003</v>
      </c>
      <c r="R239" s="69">
        <f t="shared" si="227"/>
        <v>1362.3400000000004</v>
      </c>
      <c r="S239" s="69">
        <f t="shared" si="227"/>
        <v>1442.4800000000005</v>
      </c>
      <c r="T239" s="69">
        <f t="shared" si="227"/>
        <v>1522.6200000000006</v>
      </c>
      <c r="U239" s="69">
        <f t="shared" si="227"/>
        <v>1602.7600000000007</v>
      </c>
      <c r="V239" s="69">
        <f t="shared" si="227"/>
        <v>1682.9000000000008</v>
      </c>
      <c r="W239" s="69">
        <f t="shared" si="227"/>
        <v>1763.0400000000009</v>
      </c>
      <c r="X239" s="69">
        <f t="shared" si="227"/>
        <v>1843.180000000001</v>
      </c>
      <c r="Y239" s="69">
        <f t="shared" si="227"/>
        <v>1923.3200000000011</v>
      </c>
      <c r="Z239" s="69">
        <f t="shared" si="227"/>
        <v>2003.4600000000012</v>
      </c>
      <c r="AA239" s="69"/>
      <c r="AB239" s="69"/>
    </row>
    <row r="240" spans="1:70" s="2" customFormat="1" ht="15.95" customHeight="1" outlineLevel="2" x14ac:dyDescent="0.3">
      <c r="A240" s="32">
        <v>28</v>
      </c>
      <c r="B240" s="229" t="s">
        <v>443</v>
      </c>
      <c r="C240" s="29" t="s">
        <v>176</v>
      </c>
      <c r="D240" s="32" t="s">
        <v>41</v>
      </c>
      <c r="E240" s="33" t="s">
        <v>17</v>
      </c>
      <c r="F240" s="230" t="s">
        <v>17</v>
      </c>
      <c r="G240" s="43" t="s">
        <v>30</v>
      </c>
      <c r="H240" s="119">
        <v>9.5250000000000004</v>
      </c>
      <c r="I240" s="62">
        <v>1.2</v>
      </c>
      <c r="J240" s="69">
        <v>35</v>
      </c>
      <c r="K240" s="238">
        <f t="shared" si="183"/>
        <v>400.05</v>
      </c>
      <c r="L240" s="69">
        <f>(K240+40.01)</f>
        <v>440.06</v>
      </c>
      <c r="M240" s="69">
        <f t="shared" ref="M240:Z240" si="228">(L240+40.01)</f>
        <v>480.07</v>
      </c>
      <c r="N240" s="69">
        <f t="shared" si="228"/>
        <v>520.08000000000004</v>
      </c>
      <c r="O240" s="69">
        <f t="shared" si="228"/>
        <v>560.09</v>
      </c>
      <c r="P240" s="69">
        <f t="shared" si="228"/>
        <v>600.1</v>
      </c>
      <c r="Q240" s="69">
        <f t="shared" si="228"/>
        <v>640.11</v>
      </c>
      <c r="R240" s="69">
        <f t="shared" si="228"/>
        <v>680.12</v>
      </c>
      <c r="S240" s="69">
        <f t="shared" si="228"/>
        <v>720.13</v>
      </c>
      <c r="T240" s="69">
        <f t="shared" si="228"/>
        <v>760.14</v>
      </c>
      <c r="U240" s="69">
        <f t="shared" si="228"/>
        <v>800.15</v>
      </c>
      <c r="V240" s="69">
        <f t="shared" si="228"/>
        <v>840.16</v>
      </c>
      <c r="W240" s="69">
        <f t="shared" si="228"/>
        <v>880.17</v>
      </c>
      <c r="X240" s="69">
        <f t="shared" si="228"/>
        <v>920.18</v>
      </c>
      <c r="Y240" s="69">
        <f t="shared" si="228"/>
        <v>960.18999999999994</v>
      </c>
      <c r="Z240" s="69">
        <f t="shared" si="228"/>
        <v>1000.1999999999999</v>
      </c>
      <c r="AA240" s="9"/>
      <c r="AB240" s="9"/>
      <c r="AC240" s="9"/>
      <c r="AD240" s="9"/>
      <c r="AE240" s="9"/>
      <c r="AF240" s="9"/>
      <c r="AG240" s="9"/>
      <c r="AH240" s="9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</row>
    <row r="241" spans="1:70" s="2" customFormat="1" ht="15.95" customHeight="1" outlineLevel="2" x14ac:dyDescent="0.3">
      <c r="A241" s="32">
        <v>29</v>
      </c>
      <c r="B241" s="229" t="s">
        <v>443</v>
      </c>
      <c r="C241" s="110" t="s">
        <v>232</v>
      </c>
      <c r="D241" s="32" t="s">
        <v>37</v>
      </c>
      <c r="E241" s="33" t="s">
        <v>39</v>
      </c>
      <c r="F241" s="230" t="s">
        <v>43</v>
      </c>
      <c r="G241" s="43" t="s">
        <v>30</v>
      </c>
      <c r="H241" s="119">
        <v>4.4619999999999997</v>
      </c>
      <c r="I241" s="220">
        <v>0.7</v>
      </c>
      <c r="J241" s="69">
        <v>35</v>
      </c>
      <c r="K241" s="238">
        <f t="shared" si="183"/>
        <v>109.31899999999999</v>
      </c>
      <c r="L241" s="69">
        <f>(K241+10.93)</f>
        <v>120.249</v>
      </c>
      <c r="M241" s="69">
        <f t="shared" ref="M241:AQ241" si="229">(L241+10.93)</f>
        <v>131.179</v>
      </c>
      <c r="N241" s="69">
        <f t="shared" si="229"/>
        <v>142.10900000000001</v>
      </c>
      <c r="O241" s="69">
        <f t="shared" si="229"/>
        <v>153.03900000000002</v>
      </c>
      <c r="P241" s="69">
        <f t="shared" si="229"/>
        <v>163.96900000000002</v>
      </c>
      <c r="Q241" s="69">
        <f t="shared" si="229"/>
        <v>174.89900000000003</v>
      </c>
      <c r="R241" s="69">
        <f t="shared" si="229"/>
        <v>185.82900000000004</v>
      </c>
      <c r="S241" s="69">
        <f t="shared" si="229"/>
        <v>196.75900000000004</v>
      </c>
      <c r="T241" s="69">
        <f t="shared" si="229"/>
        <v>207.68900000000005</v>
      </c>
      <c r="U241" s="69">
        <f t="shared" si="229"/>
        <v>218.61900000000006</v>
      </c>
      <c r="V241" s="69">
        <f t="shared" si="229"/>
        <v>229.54900000000006</v>
      </c>
      <c r="W241" s="69">
        <f t="shared" si="229"/>
        <v>240.47900000000007</v>
      </c>
      <c r="X241" s="69">
        <f t="shared" si="229"/>
        <v>251.40900000000008</v>
      </c>
      <c r="Y241" s="69">
        <f t="shared" si="229"/>
        <v>262.33900000000006</v>
      </c>
      <c r="Z241" s="69">
        <f t="shared" si="229"/>
        <v>273.26900000000006</v>
      </c>
      <c r="AA241" s="69">
        <f t="shared" si="229"/>
        <v>284.19900000000007</v>
      </c>
      <c r="AB241" s="69">
        <f t="shared" si="229"/>
        <v>295.12900000000008</v>
      </c>
      <c r="AC241" s="69">
        <f>(AB241+10.93)</f>
        <v>306.05900000000008</v>
      </c>
      <c r="AD241" s="69">
        <f t="shared" si="229"/>
        <v>316.98900000000009</v>
      </c>
      <c r="AE241" s="69">
        <f t="shared" si="229"/>
        <v>327.9190000000001</v>
      </c>
      <c r="AF241" s="69">
        <f t="shared" si="229"/>
        <v>338.8490000000001</v>
      </c>
      <c r="AG241" s="69">
        <f t="shared" si="229"/>
        <v>349.77900000000011</v>
      </c>
      <c r="AH241" s="69">
        <f t="shared" si="229"/>
        <v>360.70900000000012</v>
      </c>
      <c r="AI241" s="69">
        <f>(AH241+10.93)</f>
        <v>371.63900000000012</v>
      </c>
      <c r="AJ241" s="69">
        <f t="shared" si="229"/>
        <v>382.56900000000013</v>
      </c>
      <c r="AK241" s="69">
        <f t="shared" si="229"/>
        <v>393.49900000000014</v>
      </c>
      <c r="AL241" s="69">
        <f t="shared" si="229"/>
        <v>404.42900000000014</v>
      </c>
      <c r="AM241" s="69">
        <f t="shared" si="229"/>
        <v>415.35900000000015</v>
      </c>
      <c r="AN241" s="69">
        <f t="shared" si="229"/>
        <v>426.28900000000016</v>
      </c>
      <c r="AO241" s="69">
        <f t="shared" si="229"/>
        <v>437.21900000000016</v>
      </c>
      <c r="AP241" s="69">
        <f t="shared" si="229"/>
        <v>448.14900000000017</v>
      </c>
      <c r="AQ241" s="69">
        <f t="shared" si="229"/>
        <v>459.07900000000018</v>
      </c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</row>
    <row r="242" spans="1:70" s="2" customFormat="1" ht="15.95" customHeight="1" outlineLevel="2" x14ac:dyDescent="0.3">
      <c r="A242" s="32">
        <v>30</v>
      </c>
      <c r="B242" s="229" t="s">
        <v>443</v>
      </c>
      <c r="C242" s="46" t="s">
        <v>423</v>
      </c>
      <c r="D242" s="46" t="s">
        <v>430</v>
      </c>
      <c r="E242" s="44" t="s">
        <v>17</v>
      </c>
      <c r="F242" s="230" t="s">
        <v>17</v>
      </c>
      <c r="G242" s="45" t="s">
        <v>368</v>
      </c>
      <c r="H242" s="46">
        <v>2.9340000000000002</v>
      </c>
      <c r="I242" s="62">
        <v>1.2</v>
      </c>
      <c r="J242" s="69">
        <v>35</v>
      </c>
      <c r="K242" s="238">
        <f t="shared" si="183"/>
        <v>123.22799999999999</v>
      </c>
      <c r="L242" s="69">
        <f>(K242+12.32)</f>
        <v>135.548</v>
      </c>
      <c r="M242" s="69">
        <f t="shared" ref="M242:AA242" si="230">(L242+12.32)</f>
        <v>147.86799999999999</v>
      </c>
      <c r="N242" s="69">
        <f t="shared" si="230"/>
        <v>160.18799999999999</v>
      </c>
      <c r="O242" s="69">
        <f t="shared" si="230"/>
        <v>172.50799999999998</v>
      </c>
      <c r="P242" s="69">
        <f t="shared" si="230"/>
        <v>184.82799999999997</v>
      </c>
      <c r="Q242" s="69">
        <f t="shared" si="230"/>
        <v>197.14799999999997</v>
      </c>
      <c r="R242" s="69">
        <f t="shared" si="230"/>
        <v>209.46799999999996</v>
      </c>
      <c r="S242" s="69">
        <f t="shared" si="230"/>
        <v>221.78799999999995</v>
      </c>
      <c r="T242" s="69">
        <f t="shared" si="230"/>
        <v>234.10799999999995</v>
      </c>
      <c r="U242" s="69">
        <f t="shared" si="230"/>
        <v>246.42799999999994</v>
      </c>
      <c r="V242" s="69">
        <f t="shared" si="230"/>
        <v>258.74799999999993</v>
      </c>
      <c r="W242" s="69">
        <f t="shared" si="230"/>
        <v>271.06799999999993</v>
      </c>
      <c r="X242" s="69">
        <f t="shared" si="230"/>
        <v>283.38799999999992</v>
      </c>
      <c r="Y242" s="69">
        <f t="shared" si="230"/>
        <v>295.70799999999991</v>
      </c>
      <c r="Z242" s="69">
        <f t="shared" si="230"/>
        <v>308.02799999999991</v>
      </c>
      <c r="AA242" s="69">
        <f t="shared" si="230"/>
        <v>320.3479999999999</v>
      </c>
      <c r="AB242" s="9"/>
      <c r="AC242" s="9"/>
      <c r="AD242" s="9"/>
      <c r="AE242" s="9"/>
      <c r="AF242" s="9"/>
      <c r="AG242" s="9"/>
      <c r="AH242" s="9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</row>
    <row r="243" spans="1:70" s="2" customFormat="1" ht="15.95" customHeight="1" outlineLevel="2" x14ac:dyDescent="0.3">
      <c r="A243" s="32">
        <v>31</v>
      </c>
      <c r="B243" s="229" t="s">
        <v>443</v>
      </c>
      <c r="C243" s="46" t="s">
        <v>424</v>
      </c>
      <c r="D243" s="46" t="s">
        <v>430</v>
      </c>
      <c r="E243" s="44" t="s">
        <v>17</v>
      </c>
      <c r="F243" s="230" t="s">
        <v>17</v>
      </c>
      <c r="G243" s="43" t="s">
        <v>368</v>
      </c>
      <c r="H243" s="121">
        <v>2</v>
      </c>
      <c r="I243" s="62">
        <v>1.2</v>
      </c>
      <c r="J243" s="69">
        <v>35</v>
      </c>
      <c r="K243" s="238">
        <f t="shared" si="183"/>
        <v>84</v>
      </c>
      <c r="L243" s="69">
        <f>(K243+8.4)</f>
        <v>92.4</v>
      </c>
      <c r="M243" s="69">
        <f t="shared" ref="M243:AA243" si="231">(L243+8.4)</f>
        <v>100.80000000000001</v>
      </c>
      <c r="N243" s="69">
        <f t="shared" si="231"/>
        <v>109.20000000000002</v>
      </c>
      <c r="O243" s="69">
        <f t="shared" si="231"/>
        <v>117.60000000000002</v>
      </c>
      <c r="P243" s="69">
        <f t="shared" si="231"/>
        <v>126.00000000000003</v>
      </c>
      <c r="Q243" s="69">
        <f t="shared" si="231"/>
        <v>134.40000000000003</v>
      </c>
      <c r="R243" s="69">
        <f t="shared" si="231"/>
        <v>142.80000000000004</v>
      </c>
      <c r="S243" s="69">
        <f t="shared" si="231"/>
        <v>151.20000000000005</v>
      </c>
      <c r="T243" s="69">
        <f t="shared" si="231"/>
        <v>159.60000000000005</v>
      </c>
      <c r="U243" s="69">
        <f t="shared" si="231"/>
        <v>168.00000000000006</v>
      </c>
      <c r="V243" s="69">
        <f t="shared" si="231"/>
        <v>176.40000000000006</v>
      </c>
      <c r="W243" s="69">
        <f t="shared" si="231"/>
        <v>184.80000000000007</v>
      </c>
      <c r="X243" s="69">
        <f t="shared" si="231"/>
        <v>193.20000000000007</v>
      </c>
      <c r="Y243" s="69">
        <f t="shared" si="231"/>
        <v>201.60000000000008</v>
      </c>
      <c r="Z243" s="69">
        <f t="shared" si="231"/>
        <v>210.00000000000009</v>
      </c>
      <c r="AA243" s="69">
        <f t="shared" si="231"/>
        <v>218.40000000000009</v>
      </c>
      <c r="AB243" s="69"/>
      <c r="AC243" s="69"/>
      <c r="AD243" s="69"/>
      <c r="AE243" s="69"/>
      <c r="AF243" s="9"/>
      <c r="AG243" s="9"/>
      <c r="AH243" s="9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</row>
    <row r="244" spans="1:70" s="2" customFormat="1" ht="15.95" customHeight="1" outlineLevel="2" x14ac:dyDescent="0.3">
      <c r="A244" s="32">
        <v>32</v>
      </c>
      <c r="B244" s="229" t="s">
        <v>443</v>
      </c>
      <c r="C244" s="46" t="s">
        <v>425</v>
      </c>
      <c r="D244" s="46" t="s">
        <v>431</v>
      </c>
      <c r="E244" s="44" t="s">
        <v>43</v>
      </c>
      <c r="F244" s="42" t="s">
        <v>43</v>
      </c>
      <c r="G244" s="43" t="s">
        <v>368</v>
      </c>
      <c r="H244" s="46">
        <v>3.2069999999999999</v>
      </c>
      <c r="I244" s="220">
        <v>0.7</v>
      </c>
      <c r="J244" s="69">
        <v>35</v>
      </c>
      <c r="K244" s="238">
        <f t="shared" si="183"/>
        <v>78.5715</v>
      </c>
      <c r="L244" s="69">
        <f>(K244+7.86)</f>
        <v>86.4315</v>
      </c>
      <c r="M244" s="69">
        <f t="shared" ref="M244:AO244" si="232">(L244+7.86)</f>
        <v>94.291499999999999</v>
      </c>
      <c r="N244" s="69">
        <f t="shared" si="232"/>
        <v>102.1515</v>
      </c>
      <c r="O244" s="69">
        <f t="shared" si="232"/>
        <v>110.0115</v>
      </c>
      <c r="P244" s="69">
        <f t="shared" si="232"/>
        <v>117.8715</v>
      </c>
      <c r="Q244" s="69">
        <f t="shared" si="232"/>
        <v>125.7315</v>
      </c>
      <c r="R244" s="69">
        <f t="shared" si="232"/>
        <v>133.5915</v>
      </c>
      <c r="S244" s="69">
        <f t="shared" si="232"/>
        <v>141.45150000000001</v>
      </c>
      <c r="T244" s="69">
        <f t="shared" si="232"/>
        <v>149.31150000000002</v>
      </c>
      <c r="U244" s="69">
        <f t="shared" si="232"/>
        <v>157.17150000000004</v>
      </c>
      <c r="V244" s="69">
        <f t="shared" si="232"/>
        <v>165.03150000000005</v>
      </c>
      <c r="W244" s="69">
        <f t="shared" si="232"/>
        <v>172.89150000000006</v>
      </c>
      <c r="X244" s="69">
        <f t="shared" si="232"/>
        <v>180.75150000000008</v>
      </c>
      <c r="Y244" s="69">
        <f t="shared" si="232"/>
        <v>188.61150000000009</v>
      </c>
      <c r="Z244" s="69">
        <f t="shared" si="232"/>
        <v>196.47150000000011</v>
      </c>
      <c r="AA244" s="69">
        <f t="shared" si="232"/>
        <v>204.33150000000012</v>
      </c>
      <c r="AB244" s="69">
        <f t="shared" si="232"/>
        <v>212.19150000000013</v>
      </c>
      <c r="AC244" s="69">
        <f t="shared" si="232"/>
        <v>220.05150000000015</v>
      </c>
      <c r="AD244" s="69">
        <f t="shared" si="232"/>
        <v>227.91150000000016</v>
      </c>
      <c r="AE244" s="69">
        <f t="shared" si="232"/>
        <v>235.77150000000017</v>
      </c>
      <c r="AF244" s="69">
        <f t="shared" si="232"/>
        <v>243.63150000000019</v>
      </c>
      <c r="AG244" s="69">
        <f t="shared" si="232"/>
        <v>251.4915000000002</v>
      </c>
      <c r="AH244" s="69">
        <f t="shared" si="232"/>
        <v>259.35150000000021</v>
      </c>
      <c r="AI244" s="69">
        <f t="shared" si="232"/>
        <v>267.21150000000023</v>
      </c>
      <c r="AJ244" s="69">
        <f t="shared" si="232"/>
        <v>275.07150000000024</v>
      </c>
      <c r="AK244" s="69">
        <f>(AJ244+7.86)</f>
        <v>282.93150000000026</v>
      </c>
      <c r="AL244" s="69">
        <f t="shared" si="232"/>
        <v>290.79150000000027</v>
      </c>
      <c r="AM244" s="69">
        <f t="shared" si="232"/>
        <v>298.65150000000028</v>
      </c>
      <c r="AN244" s="69">
        <f t="shared" si="232"/>
        <v>306.5115000000003</v>
      </c>
      <c r="AO244" s="69">
        <f t="shared" si="232"/>
        <v>314.37150000000031</v>
      </c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</row>
    <row r="245" spans="1:70" s="2" customFormat="1" ht="15.95" customHeight="1" outlineLevel="2" x14ac:dyDescent="0.3">
      <c r="A245" s="32">
        <v>33</v>
      </c>
      <c r="B245" s="229" t="s">
        <v>443</v>
      </c>
      <c r="C245" s="29" t="s">
        <v>165</v>
      </c>
      <c r="D245" s="32" t="s">
        <v>37</v>
      </c>
      <c r="E245" s="33" t="s">
        <v>38</v>
      </c>
      <c r="F245" s="230" t="s">
        <v>38</v>
      </c>
      <c r="G245" s="43" t="s">
        <v>30</v>
      </c>
      <c r="H245" s="119">
        <v>5.7</v>
      </c>
      <c r="I245" s="220">
        <v>0.7</v>
      </c>
      <c r="J245" s="69">
        <v>35</v>
      </c>
      <c r="K245" s="238">
        <f t="shared" si="183"/>
        <v>139.65</v>
      </c>
      <c r="L245" s="69">
        <f>(K245+13.97)</f>
        <v>153.62</v>
      </c>
      <c r="M245" s="69">
        <f t="shared" ref="M245:AQ245" si="233">(L245+13.97)</f>
        <v>167.59</v>
      </c>
      <c r="N245" s="69">
        <f t="shared" si="233"/>
        <v>181.56</v>
      </c>
      <c r="O245" s="69">
        <f t="shared" si="233"/>
        <v>195.53</v>
      </c>
      <c r="P245" s="69">
        <f t="shared" si="233"/>
        <v>209.5</v>
      </c>
      <c r="Q245" s="69">
        <f t="shared" si="233"/>
        <v>223.47</v>
      </c>
      <c r="R245" s="69">
        <f t="shared" si="233"/>
        <v>237.44</v>
      </c>
      <c r="S245" s="69">
        <f t="shared" si="233"/>
        <v>251.41</v>
      </c>
      <c r="T245" s="69">
        <f t="shared" si="233"/>
        <v>265.38</v>
      </c>
      <c r="U245" s="69">
        <f t="shared" si="233"/>
        <v>279.35000000000002</v>
      </c>
      <c r="V245" s="69">
        <f t="shared" si="233"/>
        <v>293.32000000000005</v>
      </c>
      <c r="W245" s="69">
        <f t="shared" si="233"/>
        <v>307.29000000000008</v>
      </c>
      <c r="X245" s="69">
        <f t="shared" si="233"/>
        <v>321.2600000000001</v>
      </c>
      <c r="Y245" s="69">
        <f t="shared" si="233"/>
        <v>335.23000000000013</v>
      </c>
      <c r="Z245" s="69">
        <f t="shared" si="233"/>
        <v>349.20000000000016</v>
      </c>
      <c r="AA245" s="69">
        <f t="shared" si="233"/>
        <v>363.17000000000019</v>
      </c>
      <c r="AB245" s="69">
        <f t="shared" si="233"/>
        <v>377.14000000000021</v>
      </c>
      <c r="AC245" s="69">
        <f t="shared" si="233"/>
        <v>391.11000000000024</v>
      </c>
      <c r="AD245" s="69">
        <f t="shared" si="233"/>
        <v>405.08000000000027</v>
      </c>
      <c r="AE245" s="69">
        <f t="shared" si="233"/>
        <v>419.0500000000003</v>
      </c>
      <c r="AF245" s="69">
        <f t="shared" si="233"/>
        <v>433.02000000000032</v>
      </c>
      <c r="AG245" s="69">
        <f t="shared" si="233"/>
        <v>446.99000000000035</v>
      </c>
      <c r="AH245" s="69">
        <f t="shared" si="233"/>
        <v>460.96000000000038</v>
      </c>
      <c r="AI245" s="69">
        <f t="shared" si="233"/>
        <v>474.9300000000004</v>
      </c>
      <c r="AJ245" s="69">
        <f t="shared" si="233"/>
        <v>488.90000000000043</v>
      </c>
      <c r="AK245" s="69">
        <f t="shared" si="233"/>
        <v>502.87000000000046</v>
      </c>
      <c r="AL245" s="69">
        <f t="shared" si="233"/>
        <v>516.84000000000049</v>
      </c>
      <c r="AM245" s="69">
        <f t="shared" si="233"/>
        <v>530.81000000000051</v>
      </c>
      <c r="AN245" s="69">
        <f t="shared" si="233"/>
        <v>544.78000000000054</v>
      </c>
      <c r="AO245" s="69">
        <f t="shared" si="233"/>
        <v>558.75000000000057</v>
      </c>
      <c r="AP245" s="69">
        <f t="shared" si="233"/>
        <v>572.7200000000006</v>
      </c>
      <c r="AQ245" s="69">
        <f t="shared" si="233"/>
        <v>586.69000000000062</v>
      </c>
      <c r="AR245" s="69"/>
      <c r="AS245" s="69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</row>
    <row r="246" spans="1:70" s="2" customFormat="1" ht="15.95" customHeight="1" outlineLevel="2" x14ac:dyDescent="0.3">
      <c r="A246" s="32">
        <v>34</v>
      </c>
      <c r="B246" s="229" t="s">
        <v>443</v>
      </c>
      <c r="C246" s="46" t="s">
        <v>426</v>
      </c>
      <c r="D246" s="46" t="s">
        <v>431</v>
      </c>
      <c r="E246" s="44" t="s">
        <v>17</v>
      </c>
      <c r="F246" s="42" t="s">
        <v>17</v>
      </c>
      <c r="G246" s="43" t="s">
        <v>368</v>
      </c>
      <c r="H246" s="46">
        <v>3.915</v>
      </c>
      <c r="I246" s="62">
        <v>1.2</v>
      </c>
      <c r="J246" s="69">
        <v>35</v>
      </c>
      <c r="K246" s="238">
        <f t="shared" si="183"/>
        <v>164.42999999999998</v>
      </c>
      <c r="L246" s="69">
        <f>(K246+16.44)</f>
        <v>180.86999999999998</v>
      </c>
      <c r="M246" s="69">
        <f t="shared" ref="M246:AA246" si="234">(L246+16.44)</f>
        <v>197.30999999999997</v>
      </c>
      <c r="N246" s="69">
        <f t="shared" si="234"/>
        <v>213.74999999999997</v>
      </c>
      <c r="O246" s="69">
        <f t="shared" si="234"/>
        <v>230.18999999999997</v>
      </c>
      <c r="P246" s="69">
        <f t="shared" si="234"/>
        <v>246.62999999999997</v>
      </c>
      <c r="Q246" s="69">
        <f t="shared" si="234"/>
        <v>263.07</v>
      </c>
      <c r="R246" s="69">
        <f t="shared" si="234"/>
        <v>279.51</v>
      </c>
      <c r="S246" s="69">
        <f t="shared" si="234"/>
        <v>295.95</v>
      </c>
      <c r="T246" s="69">
        <f t="shared" si="234"/>
        <v>312.39</v>
      </c>
      <c r="U246" s="69">
        <f t="shared" si="234"/>
        <v>328.83</v>
      </c>
      <c r="V246" s="69">
        <f t="shared" si="234"/>
        <v>345.27</v>
      </c>
      <c r="W246" s="69">
        <f t="shared" si="234"/>
        <v>361.71</v>
      </c>
      <c r="X246" s="69">
        <f t="shared" si="234"/>
        <v>378.15</v>
      </c>
      <c r="Y246" s="69">
        <f t="shared" si="234"/>
        <v>394.59</v>
      </c>
      <c r="Z246" s="69">
        <f t="shared" si="234"/>
        <v>411.03</v>
      </c>
      <c r="AA246" s="69">
        <f t="shared" si="234"/>
        <v>427.46999999999997</v>
      </c>
      <c r="AB246" s="9"/>
      <c r="AC246" s="9"/>
      <c r="AD246" s="9"/>
      <c r="AE246" s="9"/>
      <c r="AF246" s="9"/>
      <c r="AG246" s="9"/>
      <c r="AH246" s="9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</row>
    <row r="247" spans="1:70" s="2" customFormat="1" ht="15.95" customHeight="1" outlineLevel="2" x14ac:dyDescent="0.3">
      <c r="A247" s="32">
        <v>35</v>
      </c>
      <c r="B247" s="229" t="s">
        <v>443</v>
      </c>
      <c r="C247" s="46" t="s">
        <v>427</v>
      </c>
      <c r="D247" s="46" t="s">
        <v>431</v>
      </c>
      <c r="E247" s="44" t="s">
        <v>38</v>
      </c>
      <c r="F247" s="42" t="s">
        <v>38</v>
      </c>
      <c r="G247" s="43" t="s">
        <v>368</v>
      </c>
      <c r="H247" s="46">
        <v>2.0009999999999999</v>
      </c>
      <c r="I247" s="220">
        <v>0.7</v>
      </c>
      <c r="J247" s="69">
        <v>35</v>
      </c>
      <c r="K247" s="238">
        <f t="shared" si="183"/>
        <v>49.024499999999996</v>
      </c>
      <c r="L247" s="69">
        <f>(K247+4.9)</f>
        <v>53.924499999999995</v>
      </c>
      <c r="M247" s="69">
        <f t="shared" ref="M247:AP247" si="235">(L247+4.9)</f>
        <v>58.824499999999993</v>
      </c>
      <c r="N247" s="69">
        <f t="shared" si="235"/>
        <v>63.724499999999992</v>
      </c>
      <c r="O247" s="69">
        <f t="shared" si="235"/>
        <v>68.624499999999998</v>
      </c>
      <c r="P247" s="69">
        <f t="shared" si="235"/>
        <v>73.524500000000003</v>
      </c>
      <c r="Q247" s="69">
        <f t="shared" si="235"/>
        <v>78.424500000000009</v>
      </c>
      <c r="R247" s="69">
        <f t="shared" si="235"/>
        <v>83.324500000000015</v>
      </c>
      <c r="S247" s="69">
        <f t="shared" si="235"/>
        <v>88.22450000000002</v>
      </c>
      <c r="T247" s="69">
        <f t="shared" si="235"/>
        <v>93.124500000000026</v>
      </c>
      <c r="U247" s="69">
        <f t="shared" si="235"/>
        <v>98.024500000000032</v>
      </c>
      <c r="V247" s="69">
        <f t="shared" si="235"/>
        <v>102.92450000000004</v>
      </c>
      <c r="W247" s="69">
        <f>(V247+4.9)</f>
        <v>107.82450000000004</v>
      </c>
      <c r="X247" s="69">
        <f t="shared" si="235"/>
        <v>112.72450000000005</v>
      </c>
      <c r="Y247" s="69">
        <f t="shared" si="235"/>
        <v>117.62450000000005</v>
      </c>
      <c r="Z247" s="69">
        <f t="shared" si="235"/>
        <v>122.52450000000006</v>
      </c>
      <c r="AA247" s="69">
        <f t="shared" si="235"/>
        <v>127.42450000000007</v>
      </c>
      <c r="AB247" s="69">
        <f>(AA247+4.9)</f>
        <v>132.32450000000006</v>
      </c>
      <c r="AC247" s="69">
        <f t="shared" si="235"/>
        <v>137.22450000000006</v>
      </c>
      <c r="AD247" s="69">
        <f t="shared" si="235"/>
        <v>142.12450000000007</v>
      </c>
      <c r="AE247" s="69">
        <f t="shared" si="235"/>
        <v>147.02450000000007</v>
      </c>
      <c r="AF247" s="69">
        <f t="shared" si="235"/>
        <v>151.92450000000008</v>
      </c>
      <c r="AG247" s="69">
        <f t="shared" si="235"/>
        <v>156.82450000000009</v>
      </c>
      <c r="AH247" s="69">
        <f t="shared" si="235"/>
        <v>161.72450000000009</v>
      </c>
      <c r="AI247" s="69">
        <f>(AH247+4.9)</f>
        <v>166.6245000000001</v>
      </c>
      <c r="AJ247" s="69">
        <f t="shared" si="235"/>
        <v>171.5245000000001</v>
      </c>
      <c r="AK247" s="69">
        <f t="shared" si="235"/>
        <v>176.42450000000011</v>
      </c>
      <c r="AL247" s="69">
        <f t="shared" si="235"/>
        <v>181.32450000000011</v>
      </c>
      <c r="AM247" s="69">
        <f>(AL247+4.9)</f>
        <v>186.22450000000012</v>
      </c>
      <c r="AN247" s="69">
        <f t="shared" si="235"/>
        <v>191.12450000000013</v>
      </c>
      <c r="AO247" s="69">
        <f t="shared" si="235"/>
        <v>196.02450000000013</v>
      </c>
      <c r="AP247" s="69">
        <f t="shared" si="235"/>
        <v>200.92450000000014</v>
      </c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</row>
    <row r="248" spans="1:70" s="96" customFormat="1" ht="15.95" customHeight="1" outlineLevel="2" x14ac:dyDescent="0.3">
      <c r="A248" s="32">
        <v>36</v>
      </c>
      <c r="B248" s="229" t="s">
        <v>443</v>
      </c>
      <c r="C248" s="46" t="s">
        <v>786</v>
      </c>
      <c r="D248" s="46" t="s">
        <v>787</v>
      </c>
      <c r="E248" s="44"/>
      <c r="F248" s="42" t="s">
        <v>38</v>
      </c>
      <c r="G248" s="43" t="s">
        <v>368</v>
      </c>
      <c r="H248" s="121">
        <v>3.8</v>
      </c>
      <c r="I248" s="220">
        <v>0.7</v>
      </c>
      <c r="J248" s="69">
        <v>35</v>
      </c>
      <c r="K248" s="238">
        <f t="shared" si="183"/>
        <v>93.1</v>
      </c>
      <c r="L248" s="69">
        <f>(K248+9.31)</f>
        <v>102.41</v>
      </c>
      <c r="M248" s="69">
        <f t="shared" ref="M248:AP248" si="236">(L248+9.31)</f>
        <v>111.72</v>
      </c>
      <c r="N248" s="69">
        <f t="shared" si="236"/>
        <v>121.03</v>
      </c>
      <c r="O248" s="69">
        <f t="shared" si="236"/>
        <v>130.34</v>
      </c>
      <c r="P248" s="69">
        <f t="shared" si="236"/>
        <v>139.65</v>
      </c>
      <c r="Q248" s="69">
        <f t="shared" si="236"/>
        <v>148.96</v>
      </c>
      <c r="R248" s="69">
        <f t="shared" si="236"/>
        <v>158.27000000000001</v>
      </c>
      <c r="S248" s="69">
        <f t="shared" si="236"/>
        <v>167.58</v>
      </c>
      <c r="T248" s="69">
        <f t="shared" si="236"/>
        <v>176.89000000000001</v>
      </c>
      <c r="U248" s="69">
        <f t="shared" si="236"/>
        <v>186.20000000000002</v>
      </c>
      <c r="V248" s="69">
        <f t="shared" si="236"/>
        <v>195.51000000000002</v>
      </c>
      <c r="W248" s="69">
        <f t="shared" si="236"/>
        <v>204.82000000000002</v>
      </c>
      <c r="X248" s="69">
        <f t="shared" si="236"/>
        <v>214.13000000000002</v>
      </c>
      <c r="Y248" s="69">
        <f t="shared" si="236"/>
        <v>223.44000000000003</v>
      </c>
      <c r="Z248" s="69">
        <f t="shared" si="236"/>
        <v>232.75000000000003</v>
      </c>
      <c r="AA248" s="69">
        <f t="shared" si="236"/>
        <v>242.06000000000003</v>
      </c>
      <c r="AB248" s="69">
        <f t="shared" si="236"/>
        <v>251.37000000000003</v>
      </c>
      <c r="AC248" s="69">
        <f t="shared" si="236"/>
        <v>260.68</v>
      </c>
      <c r="AD248" s="69">
        <f t="shared" si="236"/>
        <v>269.99</v>
      </c>
      <c r="AE248" s="69">
        <f t="shared" si="236"/>
        <v>279.3</v>
      </c>
      <c r="AF248" s="69">
        <f t="shared" si="236"/>
        <v>288.61</v>
      </c>
      <c r="AG248" s="69">
        <f t="shared" si="236"/>
        <v>297.92</v>
      </c>
      <c r="AH248" s="69">
        <f t="shared" si="236"/>
        <v>307.23</v>
      </c>
      <c r="AI248" s="69">
        <f t="shared" si="236"/>
        <v>316.54000000000002</v>
      </c>
      <c r="AJ248" s="69">
        <f t="shared" si="236"/>
        <v>325.85000000000002</v>
      </c>
      <c r="AK248" s="69">
        <f t="shared" si="236"/>
        <v>335.16</v>
      </c>
      <c r="AL248" s="69">
        <f t="shared" si="236"/>
        <v>344.47</v>
      </c>
      <c r="AM248" s="69">
        <f t="shared" si="236"/>
        <v>353.78000000000003</v>
      </c>
      <c r="AN248" s="69">
        <f t="shared" si="236"/>
        <v>363.09000000000003</v>
      </c>
      <c r="AO248" s="69">
        <f t="shared" si="236"/>
        <v>372.40000000000003</v>
      </c>
      <c r="AP248" s="69">
        <f t="shared" si="236"/>
        <v>381.71000000000004</v>
      </c>
    </row>
    <row r="249" spans="1:70" s="96" customFormat="1" ht="15.95" customHeight="1" outlineLevel="2" x14ac:dyDescent="0.3">
      <c r="A249" s="32">
        <v>37</v>
      </c>
      <c r="B249" s="229" t="s">
        <v>443</v>
      </c>
      <c r="C249" s="46" t="s">
        <v>788</v>
      </c>
      <c r="D249" s="46" t="s">
        <v>32</v>
      </c>
      <c r="E249" s="44"/>
      <c r="F249" s="54" t="s">
        <v>43</v>
      </c>
      <c r="G249" s="43" t="s">
        <v>30</v>
      </c>
      <c r="H249" s="46">
        <v>3.851</v>
      </c>
      <c r="I249" s="220">
        <v>0.7</v>
      </c>
      <c r="J249" s="69">
        <v>35</v>
      </c>
      <c r="K249" s="238">
        <f t="shared" si="183"/>
        <v>94.349500000000006</v>
      </c>
      <c r="L249" s="69">
        <f>(K249+9.44)</f>
        <v>103.7895</v>
      </c>
      <c r="M249" s="69">
        <f t="shared" ref="M249:AP249" si="237">(L249+9.44)</f>
        <v>113.2295</v>
      </c>
      <c r="N249" s="69">
        <f t="shared" si="237"/>
        <v>122.6695</v>
      </c>
      <c r="O249" s="69">
        <f t="shared" si="237"/>
        <v>132.1095</v>
      </c>
      <c r="P249" s="69">
        <f t="shared" si="237"/>
        <v>141.54949999999999</v>
      </c>
      <c r="Q249" s="69">
        <f t="shared" si="237"/>
        <v>150.98949999999999</v>
      </c>
      <c r="R249" s="69">
        <f t="shared" si="237"/>
        <v>160.42949999999999</v>
      </c>
      <c r="S249" s="69">
        <f t="shared" si="237"/>
        <v>169.86949999999999</v>
      </c>
      <c r="T249" s="69">
        <f t="shared" si="237"/>
        <v>179.30949999999999</v>
      </c>
      <c r="U249" s="69">
        <f t="shared" si="237"/>
        <v>188.74949999999998</v>
      </c>
      <c r="V249" s="69">
        <f t="shared" si="237"/>
        <v>198.18949999999998</v>
      </c>
      <c r="W249" s="69">
        <f t="shared" si="237"/>
        <v>207.62949999999998</v>
      </c>
      <c r="X249" s="69">
        <f t="shared" si="237"/>
        <v>217.06949999999998</v>
      </c>
      <c r="Y249" s="69">
        <f t="shared" si="237"/>
        <v>226.50949999999997</v>
      </c>
      <c r="Z249" s="69">
        <f t="shared" si="237"/>
        <v>235.94949999999997</v>
      </c>
      <c r="AA249" s="69">
        <f t="shared" si="237"/>
        <v>245.38949999999997</v>
      </c>
      <c r="AB249" s="69">
        <f t="shared" si="237"/>
        <v>254.82949999999997</v>
      </c>
      <c r="AC249" s="69">
        <f t="shared" si="237"/>
        <v>264.26949999999999</v>
      </c>
      <c r="AD249" s="69">
        <f t="shared" si="237"/>
        <v>273.70949999999999</v>
      </c>
      <c r="AE249" s="69">
        <f t="shared" si="237"/>
        <v>283.14949999999999</v>
      </c>
      <c r="AF249" s="69">
        <f t="shared" si="237"/>
        <v>292.58949999999999</v>
      </c>
      <c r="AG249" s="69">
        <f t="shared" si="237"/>
        <v>302.02949999999998</v>
      </c>
      <c r="AH249" s="69">
        <f t="shared" si="237"/>
        <v>311.46949999999998</v>
      </c>
      <c r="AI249" s="69">
        <f t="shared" si="237"/>
        <v>320.90949999999998</v>
      </c>
      <c r="AJ249" s="69">
        <f t="shared" si="237"/>
        <v>330.34949999999998</v>
      </c>
      <c r="AK249" s="69">
        <f t="shared" si="237"/>
        <v>339.78949999999998</v>
      </c>
      <c r="AL249" s="69">
        <f t="shared" si="237"/>
        <v>349.22949999999997</v>
      </c>
      <c r="AM249" s="69">
        <f t="shared" si="237"/>
        <v>358.66949999999997</v>
      </c>
      <c r="AN249" s="69">
        <f t="shared" si="237"/>
        <v>368.10949999999997</v>
      </c>
      <c r="AO249" s="69">
        <f t="shared" si="237"/>
        <v>377.54949999999997</v>
      </c>
      <c r="AP249" s="69">
        <f t="shared" si="237"/>
        <v>386.98949999999996</v>
      </c>
    </row>
    <row r="250" spans="1:70" s="96" customFormat="1" ht="15.95" customHeight="1" outlineLevel="2" x14ac:dyDescent="0.3">
      <c r="A250" s="32">
        <v>38</v>
      </c>
      <c r="B250" s="229" t="s">
        <v>443</v>
      </c>
      <c r="C250" s="46" t="s">
        <v>789</v>
      </c>
      <c r="D250" s="46" t="s">
        <v>430</v>
      </c>
      <c r="E250" s="44"/>
      <c r="F250" s="230" t="s">
        <v>17</v>
      </c>
      <c r="G250" s="43" t="s">
        <v>36</v>
      </c>
      <c r="H250" s="46">
        <v>2.9990000000000001</v>
      </c>
      <c r="I250" s="62">
        <v>1.2</v>
      </c>
      <c r="J250" s="69">
        <v>35</v>
      </c>
      <c r="K250" s="238">
        <f t="shared" si="183"/>
        <v>125.958</v>
      </c>
      <c r="L250" s="69">
        <f>(K250+12.6)</f>
        <v>138.55799999999999</v>
      </c>
      <c r="M250" s="69">
        <f t="shared" ref="M250:Y250" si="238">(L250+12.6)</f>
        <v>151.15799999999999</v>
      </c>
      <c r="N250" s="69">
        <f t="shared" si="238"/>
        <v>163.75799999999998</v>
      </c>
      <c r="O250" s="69">
        <f t="shared" si="238"/>
        <v>176.35799999999998</v>
      </c>
      <c r="P250" s="69">
        <f t="shared" si="238"/>
        <v>188.95799999999997</v>
      </c>
      <c r="Q250" s="69">
        <f t="shared" si="238"/>
        <v>201.55799999999996</v>
      </c>
      <c r="R250" s="69">
        <f t="shared" si="238"/>
        <v>214.15799999999996</v>
      </c>
      <c r="S250" s="69">
        <f t="shared" si="238"/>
        <v>226.75799999999995</v>
      </c>
      <c r="T250" s="69">
        <f t="shared" si="238"/>
        <v>239.35799999999995</v>
      </c>
      <c r="U250" s="69">
        <f t="shared" si="238"/>
        <v>251.95799999999994</v>
      </c>
      <c r="V250" s="69">
        <f t="shared" si="238"/>
        <v>264.55799999999994</v>
      </c>
      <c r="W250" s="69">
        <f t="shared" si="238"/>
        <v>277.15799999999996</v>
      </c>
      <c r="X250" s="69">
        <f t="shared" si="238"/>
        <v>289.75799999999998</v>
      </c>
      <c r="Y250" s="69">
        <f t="shared" si="238"/>
        <v>302.358</v>
      </c>
      <c r="Z250" s="69"/>
      <c r="AA250" s="69"/>
      <c r="AB250" s="69"/>
      <c r="AC250" s="69"/>
      <c r="AD250" s="69"/>
      <c r="AE250" s="69"/>
      <c r="AF250" s="69"/>
      <c r="AG250" s="69"/>
      <c r="AH250" s="9"/>
    </row>
    <row r="251" spans="1:70" s="96" customFormat="1" ht="15.95" customHeight="1" outlineLevel="2" x14ac:dyDescent="0.3">
      <c r="A251" s="32">
        <v>39</v>
      </c>
      <c r="B251" s="229" t="s">
        <v>443</v>
      </c>
      <c r="C251" s="46" t="s">
        <v>790</v>
      </c>
      <c r="D251" s="46" t="s">
        <v>32</v>
      </c>
      <c r="E251" s="44"/>
      <c r="F251" s="54" t="s">
        <v>43</v>
      </c>
      <c r="G251" s="43" t="s">
        <v>30</v>
      </c>
      <c r="H251" s="46">
        <v>5.0010000000000003</v>
      </c>
      <c r="I251" s="220">
        <v>0.7</v>
      </c>
      <c r="J251" s="69">
        <v>35</v>
      </c>
      <c r="K251" s="238">
        <f t="shared" si="183"/>
        <v>122.5245</v>
      </c>
      <c r="L251" s="69">
        <f>(K251+12.25)</f>
        <v>134.77449999999999</v>
      </c>
      <c r="M251" s="69">
        <f t="shared" ref="M251:AP251" si="239">(L251+12.25)</f>
        <v>147.02449999999999</v>
      </c>
      <c r="N251" s="69">
        <f t="shared" si="239"/>
        <v>159.27449999999999</v>
      </c>
      <c r="O251" s="69">
        <f t="shared" si="239"/>
        <v>171.52449999999999</v>
      </c>
      <c r="P251" s="69">
        <f t="shared" si="239"/>
        <v>183.77449999999999</v>
      </c>
      <c r="Q251" s="69">
        <f t="shared" si="239"/>
        <v>196.02449999999999</v>
      </c>
      <c r="R251" s="69">
        <f t="shared" si="239"/>
        <v>208.27449999999999</v>
      </c>
      <c r="S251" s="69">
        <f t="shared" si="239"/>
        <v>220.52449999999999</v>
      </c>
      <c r="T251" s="69">
        <f t="shared" si="239"/>
        <v>232.77449999999999</v>
      </c>
      <c r="U251" s="69">
        <f t="shared" si="239"/>
        <v>245.02449999999999</v>
      </c>
      <c r="V251" s="69">
        <f t="shared" si="239"/>
        <v>257.27449999999999</v>
      </c>
      <c r="W251" s="69">
        <f t="shared" si="239"/>
        <v>269.52449999999999</v>
      </c>
      <c r="X251" s="69">
        <f t="shared" si="239"/>
        <v>281.77449999999999</v>
      </c>
      <c r="Y251" s="69">
        <f t="shared" si="239"/>
        <v>294.02449999999999</v>
      </c>
      <c r="Z251" s="69">
        <f t="shared" si="239"/>
        <v>306.27449999999999</v>
      </c>
      <c r="AA251" s="69">
        <f t="shared" si="239"/>
        <v>318.52449999999999</v>
      </c>
      <c r="AB251" s="69">
        <f>(AA251+12.25)</f>
        <v>330.77449999999999</v>
      </c>
      <c r="AC251" s="69">
        <f t="shared" si="239"/>
        <v>343.02449999999999</v>
      </c>
      <c r="AD251" s="69">
        <f t="shared" si="239"/>
        <v>355.27449999999999</v>
      </c>
      <c r="AE251" s="69">
        <f t="shared" si="239"/>
        <v>367.52449999999999</v>
      </c>
      <c r="AF251" s="69">
        <f t="shared" si="239"/>
        <v>379.77449999999999</v>
      </c>
      <c r="AG251" s="69">
        <f t="shared" si="239"/>
        <v>392.02449999999999</v>
      </c>
      <c r="AH251" s="69">
        <f>(AG251+12.25)</f>
        <v>404.27449999999999</v>
      </c>
      <c r="AI251" s="69">
        <f t="shared" si="239"/>
        <v>416.52449999999999</v>
      </c>
      <c r="AJ251" s="69">
        <f t="shared" si="239"/>
        <v>428.77449999999999</v>
      </c>
      <c r="AK251" s="69">
        <f>(AJ251+12.25)</f>
        <v>441.02449999999999</v>
      </c>
      <c r="AL251" s="69">
        <f t="shared" si="239"/>
        <v>453.27449999999999</v>
      </c>
      <c r="AM251" s="69">
        <f t="shared" si="239"/>
        <v>465.52449999999999</v>
      </c>
      <c r="AN251" s="69">
        <f>(AM251+12.25)</f>
        <v>477.77449999999999</v>
      </c>
      <c r="AO251" s="69">
        <f t="shared" si="239"/>
        <v>490.02449999999999</v>
      </c>
      <c r="AP251" s="69">
        <f t="shared" si="239"/>
        <v>502.27449999999999</v>
      </c>
    </row>
    <row r="252" spans="1:70" s="96" customFormat="1" ht="15.95" customHeight="1" outlineLevel="2" x14ac:dyDescent="0.3">
      <c r="A252" s="32">
        <v>40</v>
      </c>
      <c r="B252" s="229" t="s">
        <v>443</v>
      </c>
      <c r="C252" s="46" t="s">
        <v>791</v>
      </c>
      <c r="D252" s="46" t="s">
        <v>430</v>
      </c>
      <c r="E252" s="44"/>
      <c r="F252" s="54" t="s">
        <v>43</v>
      </c>
      <c r="G252" s="43" t="s">
        <v>30</v>
      </c>
      <c r="H252" s="46">
        <v>4.1719999999999997</v>
      </c>
      <c r="I252" s="220">
        <v>0.7</v>
      </c>
      <c r="J252" s="69">
        <v>35</v>
      </c>
      <c r="K252" s="238">
        <f t="shared" si="183"/>
        <v>102.21399999999998</v>
      </c>
      <c r="L252" s="69">
        <f>(K252+10.22)</f>
        <v>112.43399999999998</v>
      </c>
      <c r="M252" s="69">
        <f t="shared" ref="M252:AP252" si="240">(L252+10.22)</f>
        <v>122.65399999999998</v>
      </c>
      <c r="N252" s="69">
        <f t="shared" si="240"/>
        <v>132.874</v>
      </c>
      <c r="O252" s="69">
        <f t="shared" si="240"/>
        <v>143.09399999999999</v>
      </c>
      <c r="P252" s="69">
        <f t="shared" si="240"/>
        <v>153.31399999999999</v>
      </c>
      <c r="Q252" s="69">
        <f t="shared" si="240"/>
        <v>163.53399999999999</v>
      </c>
      <c r="R252" s="69">
        <f t="shared" si="240"/>
        <v>173.75399999999999</v>
      </c>
      <c r="S252" s="69">
        <f t="shared" si="240"/>
        <v>183.97399999999999</v>
      </c>
      <c r="T252" s="69">
        <f t="shared" si="240"/>
        <v>194.19399999999999</v>
      </c>
      <c r="U252" s="69">
        <f t="shared" si="240"/>
        <v>204.41399999999999</v>
      </c>
      <c r="V252" s="69">
        <f t="shared" si="240"/>
        <v>214.63399999999999</v>
      </c>
      <c r="W252" s="69">
        <f t="shared" si="240"/>
        <v>224.85399999999998</v>
      </c>
      <c r="X252" s="69">
        <f t="shared" si="240"/>
        <v>235.07399999999998</v>
      </c>
      <c r="Y252" s="69">
        <f t="shared" si="240"/>
        <v>245.29399999999998</v>
      </c>
      <c r="Z252" s="69">
        <f t="shared" si="240"/>
        <v>255.51399999999998</v>
      </c>
      <c r="AA252" s="69">
        <f t="shared" si="240"/>
        <v>265.73399999999998</v>
      </c>
      <c r="AB252" s="69">
        <f t="shared" si="240"/>
        <v>275.95400000000001</v>
      </c>
      <c r="AC252" s="69">
        <f t="shared" si="240"/>
        <v>286.17400000000004</v>
      </c>
      <c r="AD252" s="69">
        <f t="shared" si="240"/>
        <v>296.39400000000006</v>
      </c>
      <c r="AE252" s="69">
        <f t="shared" si="240"/>
        <v>306.61400000000009</v>
      </c>
      <c r="AF252" s="69">
        <f t="shared" si="240"/>
        <v>316.83400000000012</v>
      </c>
      <c r="AG252" s="69">
        <f t="shared" si="240"/>
        <v>327.05400000000014</v>
      </c>
      <c r="AH252" s="69">
        <f t="shared" si="240"/>
        <v>337.27400000000017</v>
      </c>
      <c r="AI252" s="69">
        <f>(AH252+10.22)</f>
        <v>347.4940000000002</v>
      </c>
      <c r="AJ252" s="69">
        <f t="shared" si="240"/>
        <v>357.71400000000023</v>
      </c>
      <c r="AK252" s="69">
        <f>(AJ252+10.22)</f>
        <v>367.93400000000025</v>
      </c>
      <c r="AL252" s="69">
        <f t="shared" si="240"/>
        <v>378.15400000000028</v>
      </c>
      <c r="AM252" s="69">
        <f t="shared" si="240"/>
        <v>388.37400000000031</v>
      </c>
      <c r="AN252" s="69">
        <f>(AM252+10.22)</f>
        <v>398.59400000000034</v>
      </c>
      <c r="AO252" s="69">
        <f t="shared" si="240"/>
        <v>408.81400000000036</v>
      </c>
      <c r="AP252" s="69">
        <f t="shared" si="240"/>
        <v>419.03400000000039</v>
      </c>
    </row>
    <row r="253" spans="1:70" s="96" customFormat="1" ht="15.95" customHeight="1" outlineLevel="2" x14ac:dyDescent="0.3">
      <c r="A253" s="32">
        <v>41</v>
      </c>
      <c r="B253" s="229" t="s">
        <v>443</v>
      </c>
      <c r="C253" s="46" t="s">
        <v>792</v>
      </c>
      <c r="D253" s="46" t="s">
        <v>430</v>
      </c>
      <c r="E253" s="44"/>
      <c r="F253" s="54" t="s">
        <v>43</v>
      </c>
      <c r="G253" s="43" t="s">
        <v>36</v>
      </c>
      <c r="H253" s="46">
        <v>7.274</v>
      </c>
      <c r="I253" s="220">
        <v>0.7</v>
      </c>
      <c r="J253" s="69">
        <v>35</v>
      </c>
      <c r="K253" s="238">
        <f t="shared" si="183"/>
        <v>178.21299999999999</v>
      </c>
      <c r="L253" s="69">
        <f>(K253+17.82)</f>
        <v>196.03299999999999</v>
      </c>
      <c r="M253" s="69">
        <f t="shared" ref="M253:AP253" si="241">(L253+17.82)</f>
        <v>213.85299999999998</v>
      </c>
      <c r="N253" s="69">
        <f t="shared" si="241"/>
        <v>231.67299999999997</v>
      </c>
      <c r="O253" s="69">
        <f t="shared" si="241"/>
        <v>249.49299999999997</v>
      </c>
      <c r="P253" s="69">
        <f t="shared" si="241"/>
        <v>267.31299999999999</v>
      </c>
      <c r="Q253" s="69">
        <f t="shared" si="241"/>
        <v>285.13299999999998</v>
      </c>
      <c r="R253" s="69">
        <f t="shared" si="241"/>
        <v>302.95299999999997</v>
      </c>
      <c r="S253" s="69">
        <f t="shared" si="241"/>
        <v>320.77299999999997</v>
      </c>
      <c r="T253" s="69">
        <f t="shared" si="241"/>
        <v>338.59299999999996</v>
      </c>
      <c r="U253" s="69">
        <f t="shared" si="241"/>
        <v>356.41299999999995</v>
      </c>
      <c r="V253" s="69">
        <f t="shared" si="241"/>
        <v>374.23299999999995</v>
      </c>
      <c r="W253" s="69">
        <f t="shared" si="241"/>
        <v>392.05299999999994</v>
      </c>
      <c r="X253" s="69">
        <f t="shared" si="241"/>
        <v>409.87299999999993</v>
      </c>
      <c r="Y253" s="69">
        <f t="shared" si="241"/>
        <v>427.69299999999993</v>
      </c>
      <c r="Z253" s="69">
        <f t="shared" si="241"/>
        <v>445.51299999999992</v>
      </c>
      <c r="AA253" s="69">
        <f t="shared" si="241"/>
        <v>463.33299999999991</v>
      </c>
      <c r="AB253" s="69">
        <f t="shared" si="241"/>
        <v>481.15299999999991</v>
      </c>
      <c r="AC253" s="69">
        <f t="shared" si="241"/>
        <v>498.9729999999999</v>
      </c>
      <c r="AD253" s="69">
        <f t="shared" si="241"/>
        <v>516.79299999999989</v>
      </c>
      <c r="AE253" s="69">
        <f t="shared" si="241"/>
        <v>534.61299999999994</v>
      </c>
      <c r="AF253" s="69">
        <f t="shared" si="241"/>
        <v>552.43299999999999</v>
      </c>
      <c r="AG253" s="69">
        <f t="shared" si="241"/>
        <v>570.25300000000004</v>
      </c>
      <c r="AH253" s="69">
        <f t="shared" si="241"/>
        <v>588.07300000000009</v>
      </c>
      <c r="AI253" s="69">
        <f t="shared" si="241"/>
        <v>605.89300000000014</v>
      </c>
      <c r="AJ253" s="69">
        <f t="shared" si="241"/>
        <v>623.71300000000019</v>
      </c>
      <c r="AK253" s="69">
        <f t="shared" si="241"/>
        <v>641.53300000000024</v>
      </c>
      <c r="AL253" s="69">
        <f t="shared" si="241"/>
        <v>659.35300000000029</v>
      </c>
      <c r="AM253" s="69">
        <f t="shared" si="241"/>
        <v>677.17300000000034</v>
      </c>
      <c r="AN253" s="69">
        <f t="shared" si="241"/>
        <v>694.99300000000039</v>
      </c>
      <c r="AO253" s="69">
        <f t="shared" si="241"/>
        <v>712.81300000000044</v>
      </c>
      <c r="AP253" s="69">
        <f t="shared" si="241"/>
        <v>730.63300000000049</v>
      </c>
      <c r="AQ253" s="69"/>
      <c r="AR253" s="69"/>
      <c r="AS253" s="69"/>
      <c r="AT253" s="69"/>
      <c r="AU253" s="69"/>
      <c r="AV253" s="69"/>
    </row>
    <row r="254" spans="1:70" s="96" customFormat="1" ht="15.95" customHeight="1" outlineLevel="2" x14ac:dyDescent="0.3">
      <c r="A254" s="32">
        <v>42</v>
      </c>
      <c r="B254" s="229" t="s">
        <v>443</v>
      </c>
      <c r="C254" s="46" t="s">
        <v>793</v>
      </c>
      <c r="D254" s="46" t="s">
        <v>430</v>
      </c>
      <c r="E254" s="44"/>
      <c r="F254" s="54" t="s">
        <v>43</v>
      </c>
      <c r="G254" s="43" t="s">
        <v>36</v>
      </c>
      <c r="H254" s="121">
        <v>4</v>
      </c>
      <c r="I254" s="220">
        <v>0.7</v>
      </c>
      <c r="J254" s="69">
        <v>35</v>
      </c>
      <c r="K254" s="238">
        <f t="shared" si="183"/>
        <v>98</v>
      </c>
      <c r="L254" s="69">
        <f>(K254+9.8)</f>
        <v>107.8</v>
      </c>
      <c r="M254" s="69">
        <f t="shared" ref="M254:AR254" si="242">(L254+9.8)</f>
        <v>117.6</v>
      </c>
      <c r="N254" s="69">
        <f t="shared" si="242"/>
        <v>127.39999999999999</v>
      </c>
      <c r="O254" s="69">
        <f t="shared" si="242"/>
        <v>137.19999999999999</v>
      </c>
      <c r="P254" s="69">
        <f t="shared" si="242"/>
        <v>147</v>
      </c>
      <c r="Q254" s="69">
        <f t="shared" si="242"/>
        <v>156.80000000000001</v>
      </c>
      <c r="R254" s="69">
        <f t="shared" si="242"/>
        <v>166.60000000000002</v>
      </c>
      <c r="S254" s="69">
        <f t="shared" si="242"/>
        <v>176.40000000000003</v>
      </c>
      <c r="T254" s="69">
        <f t="shared" si="242"/>
        <v>186.20000000000005</v>
      </c>
      <c r="U254" s="69">
        <f t="shared" si="242"/>
        <v>196.00000000000006</v>
      </c>
      <c r="V254" s="69">
        <f t="shared" si="242"/>
        <v>205.80000000000007</v>
      </c>
      <c r="W254" s="69">
        <f t="shared" si="242"/>
        <v>215.60000000000008</v>
      </c>
      <c r="X254" s="69">
        <f t="shared" si="242"/>
        <v>225.40000000000009</v>
      </c>
      <c r="Y254" s="69">
        <f t="shared" si="242"/>
        <v>235.2000000000001</v>
      </c>
      <c r="Z254" s="69">
        <f t="shared" si="242"/>
        <v>245.00000000000011</v>
      </c>
      <c r="AA254" s="69">
        <f t="shared" si="242"/>
        <v>254.80000000000013</v>
      </c>
      <c r="AB254" s="69">
        <f>(AA254+9.8)</f>
        <v>264.60000000000014</v>
      </c>
      <c r="AC254" s="69">
        <f t="shared" si="242"/>
        <v>274.40000000000015</v>
      </c>
      <c r="AD254" s="69">
        <f t="shared" si="242"/>
        <v>284.20000000000016</v>
      </c>
      <c r="AE254" s="69">
        <f t="shared" si="242"/>
        <v>294.00000000000017</v>
      </c>
      <c r="AF254" s="69">
        <f>(AE254+9.8)</f>
        <v>303.80000000000018</v>
      </c>
      <c r="AG254" s="69">
        <f t="shared" si="242"/>
        <v>313.60000000000019</v>
      </c>
      <c r="AH254" s="69">
        <f t="shared" si="242"/>
        <v>323.4000000000002</v>
      </c>
      <c r="AI254" s="69">
        <f>(AH254+9.8)</f>
        <v>333.20000000000022</v>
      </c>
      <c r="AJ254" s="69">
        <f t="shared" si="242"/>
        <v>343.00000000000023</v>
      </c>
      <c r="AK254" s="69">
        <f t="shared" si="242"/>
        <v>352.80000000000024</v>
      </c>
      <c r="AL254" s="69">
        <f t="shared" si="242"/>
        <v>362.60000000000025</v>
      </c>
      <c r="AM254" s="69">
        <f t="shared" si="242"/>
        <v>372.40000000000026</v>
      </c>
      <c r="AN254" s="69">
        <f t="shared" si="242"/>
        <v>382.20000000000027</v>
      </c>
      <c r="AO254" s="69">
        <f>(AN254+9.8)</f>
        <v>392.00000000000028</v>
      </c>
      <c r="AP254" s="69">
        <f t="shared" si="242"/>
        <v>401.8000000000003</v>
      </c>
      <c r="AQ254" s="69">
        <f t="shared" si="242"/>
        <v>411.60000000000031</v>
      </c>
      <c r="AR254" s="69">
        <f t="shared" si="242"/>
        <v>421.40000000000032</v>
      </c>
    </row>
    <row r="255" spans="1:70" s="96" customFormat="1" ht="15.95" customHeight="1" outlineLevel="1" x14ac:dyDescent="0.3">
      <c r="A255" s="32"/>
      <c r="B255" s="206" t="s">
        <v>802</v>
      </c>
      <c r="C255" s="46"/>
      <c r="D255" s="46"/>
      <c r="E255" s="56"/>
      <c r="F255" s="62"/>
      <c r="G255" s="43"/>
      <c r="H255" s="132">
        <f>SUBTOTAL(9,H213:H254)</f>
        <v>216.83099999999999</v>
      </c>
      <c r="I255" s="62"/>
      <c r="J255" s="68"/>
      <c r="K255" s="238"/>
      <c r="L255" s="68"/>
      <c r="M255" s="68"/>
      <c r="N255" s="1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</row>
    <row r="256" spans="1:70" s="2" customFormat="1" ht="15.95" customHeight="1" outlineLevel="1" x14ac:dyDescent="0.3">
      <c r="A256" s="32"/>
      <c r="B256" s="51"/>
      <c r="C256" s="32"/>
      <c r="D256" s="32"/>
      <c r="E256" s="145"/>
      <c r="F256" s="55"/>
      <c r="G256" s="49"/>
      <c r="H256" s="94"/>
      <c r="I256" s="55"/>
      <c r="J256" s="68"/>
      <c r="K256" s="238"/>
      <c r="L256" s="68"/>
      <c r="M256" s="68"/>
      <c r="N256" s="1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</row>
    <row r="257" spans="1:70" s="2" customFormat="1" ht="15.95" customHeight="1" outlineLevel="1" x14ac:dyDescent="0.3">
      <c r="A257" s="32"/>
      <c r="B257" s="51"/>
      <c r="C257" s="29"/>
      <c r="D257" s="32"/>
      <c r="E257" s="44"/>
      <c r="F257" s="42"/>
      <c r="G257" s="230"/>
      <c r="H257" s="119"/>
      <c r="I257" s="62"/>
      <c r="J257" s="68"/>
      <c r="K257" s="238"/>
      <c r="L257" s="68"/>
      <c r="M257" s="68"/>
      <c r="N257" s="1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</row>
    <row r="258" spans="1:70" s="2" customFormat="1" ht="15.95" customHeight="1" outlineLevel="1" x14ac:dyDescent="0.3">
      <c r="A258" s="32"/>
      <c r="B258" s="229"/>
      <c r="C258" s="29"/>
      <c r="D258" s="32"/>
      <c r="E258" s="33"/>
      <c r="F258" s="230"/>
      <c r="G258" s="230"/>
      <c r="H258" s="125"/>
      <c r="I258" s="55"/>
      <c r="J258" s="68"/>
      <c r="K258" s="238"/>
      <c r="L258" s="68"/>
      <c r="M258" s="68"/>
      <c r="N258" s="1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</row>
    <row r="259" spans="1:70" s="2" customFormat="1" ht="15.95" customHeight="1" outlineLevel="1" x14ac:dyDescent="0.3">
      <c r="A259" s="32"/>
      <c r="B259" s="229"/>
      <c r="C259" s="29"/>
      <c r="D259" s="32"/>
      <c r="E259" s="33"/>
      <c r="F259" s="230"/>
      <c r="G259" s="230"/>
      <c r="H259" s="125"/>
      <c r="I259" s="55"/>
      <c r="J259" s="68"/>
      <c r="K259" s="238"/>
      <c r="L259" s="68"/>
      <c r="M259" s="68"/>
      <c r="N259" s="1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</row>
    <row r="260" spans="1:70" s="2" customFormat="1" ht="15.95" customHeight="1" outlineLevel="2" x14ac:dyDescent="0.3">
      <c r="A260" s="241">
        <v>1</v>
      </c>
      <c r="B260" s="181" t="s">
        <v>442</v>
      </c>
      <c r="C260" s="278" t="s">
        <v>181</v>
      </c>
      <c r="D260" s="241" t="s">
        <v>44</v>
      </c>
      <c r="E260" s="182" t="s">
        <v>20</v>
      </c>
      <c r="F260" s="181" t="s">
        <v>17</v>
      </c>
      <c r="G260" s="181" t="s">
        <v>30</v>
      </c>
      <c r="H260" s="241">
        <v>0.93700000000000006</v>
      </c>
      <c r="I260" s="183">
        <v>1</v>
      </c>
      <c r="J260" s="246">
        <v>34</v>
      </c>
      <c r="K260" s="238">
        <f t="shared" si="183"/>
        <v>31.858000000000001</v>
      </c>
      <c r="L260" s="246">
        <f>(K260+3.19)</f>
        <v>35.048000000000002</v>
      </c>
      <c r="M260" s="246">
        <f t="shared" ref="M260:AG260" si="243">(L260+3.19)</f>
        <v>38.238</v>
      </c>
      <c r="N260" s="246">
        <f t="shared" si="243"/>
        <v>41.427999999999997</v>
      </c>
      <c r="O260" s="246">
        <f t="shared" si="243"/>
        <v>44.617999999999995</v>
      </c>
      <c r="P260" s="246">
        <f t="shared" si="243"/>
        <v>47.807999999999993</v>
      </c>
      <c r="Q260" s="246">
        <f t="shared" si="243"/>
        <v>50.99799999999999</v>
      </c>
      <c r="R260" s="246">
        <f t="shared" si="243"/>
        <v>54.187999999999988</v>
      </c>
      <c r="S260" s="246">
        <f t="shared" si="243"/>
        <v>57.377999999999986</v>
      </c>
      <c r="T260" s="246">
        <f t="shared" si="243"/>
        <v>60.567999999999984</v>
      </c>
      <c r="U260" s="246">
        <f t="shared" si="243"/>
        <v>63.757999999999981</v>
      </c>
      <c r="V260" s="246">
        <f t="shared" si="243"/>
        <v>66.947999999999979</v>
      </c>
      <c r="W260" s="246">
        <f t="shared" si="243"/>
        <v>70.137999999999977</v>
      </c>
      <c r="X260" s="246">
        <f t="shared" si="243"/>
        <v>73.327999999999975</v>
      </c>
      <c r="Y260" s="246">
        <f t="shared" si="243"/>
        <v>76.517999999999972</v>
      </c>
      <c r="Z260" s="246">
        <f t="shared" si="243"/>
        <v>79.70799999999997</v>
      </c>
      <c r="AA260" s="246">
        <f t="shared" si="243"/>
        <v>82.897999999999968</v>
      </c>
      <c r="AB260" s="246">
        <f t="shared" si="243"/>
        <v>86.087999999999965</v>
      </c>
      <c r="AC260" s="246">
        <f t="shared" si="243"/>
        <v>89.277999999999963</v>
      </c>
      <c r="AD260" s="246">
        <f t="shared" si="243"/>
        <v>92.467999999999961</v>
      </c>
      <c r="AE260" s="246">
        <f t="shared" si="243"/>
        <v>95.657999999999959</v>
      </c>
      <c r="AF260" s="246">
        <f t="shared" si="243"/>
        <v>98.847999999999956</v>
      </c>
      <c r="AG260" s="246">
        <f t="shared" si="243"/>
        <v>102.03799999999995</v>
      </c>
      <c r="AH260" s="247"/>
    </row>
    <row r="261" spans="1:70" s="3" customFormat="1" ht="15.95" customHeight="1" outlineLevel="2" x14ac:dyDescent="0.3">
      <c r="A261" s="227">
        <v>2</v>
      </c>
      <c r="B261" s="229" t="s">
        <v>442</v>
      </c>
      <c r="C261" s="113" t="s">
        <v>178</v>
      </c>
      <c r="D261" s="227" t="s">
        <v>44</v>
      </c>
      <c r="E261" s="232" t="s">
        <v>11</v>
      </c>
      <c r="F261" s="229" t="s">
        <v>11</v>
      </c>
      <c r="G261" s="230" t="s">
        <v>114</v>
      </c>
      <c r="H261" s="227">
        <v>41.386000000000003</v>
      </c>
      <c r="I261" s="55">
        <v>1.2</v>
      </c>
      <c r="J261" s="69">
        <v>34</v>
      </c>
      <c r="K261" s="238">
        <f t="shared" si="183"/>
        <v>1688.5488</v>
      </c>
      <c r="L261" s="69">
        <f>(K261+168.86)</f>
        <v>1857.4088000000002</v>
      </c>
      <c r="M261" s="69">
        <f t="shared" ref="M261:Z261" si="244">(L261+168.86)</f>
        <v>2026.2688000000003</v>
      </c>
      <c r="N261" s="69">
        <f t="shared" si="244"/>
        <v>2195.1288000000004</v>
      </c>
      <c r="O261" s="69">
        <f t="shared" si="244"/>
        <v>2363.9888000000005</v>
      </c>
      <c r="P261" s="69">
        <f t="shared" si="244"/>
        <v>2532.8488000000007</v>
      </c>
      <c r="Q261" s="69">
        <f t="shared" si="244"/>
        <v>2701.7088000000008</v>
      </c>
      <c r="R261" s="69">
        <f t="shared" si="244"/>
        <v>2870.5688000000009</v>
      </c>
      <c r="S261" s="69">
        <f t="shared" si="244"/>
        <v>3039.428800000001</v>
      </c>
      <c r="T261" s="69">
        <f t="shared" si="244"/>
        <v>3208.2888000000012</v>
      </c>
      <c r="U261" s="69">
        <f t="shared" si="244"/>
        <v>3377.1488000000013</v>
      </c>
      <c r="V261" s="69">
        <f t="shared" si="244"/>
        <v>3546.0088000000014</v>
      </c>
      <c r="W261" s="69">
        <f t="shared" si="244"/>
        <v>3714.8688000000016</v>
      </c>
      <c r="X261" s="69">
        <f t="shared" si="244"/>
        <v>3883.7288000000017</v>
      </c>
      <c r="Y261" s="69">
        <f t="shared" si="244"/>
        <v>4052.5888000000018</v>
      </c>
      <c r="Z261" s="69">
        <f t="shared" si="244"/>
        <v>4221.4488000000019</v>
      </c>
      <c r="AA261" s="9"/>
      <c r="AB261" s="9"/>
      <c r="AC261" s="9"/>
      <c r="AD261" s="9"/>
      <c r="AE261" s="9"/>
      <c r="AF261" s="9"/>
      <c r="AG261" s="9"/>
      <c r="AH261" s="9"/>
    </row>
    <row r="262" spans="1:70" s="3" customFormat="1" ht="15.95" customHeight="1" outlineLevel="2" x14ac:dyDescent="0.3">
      <c r="A262" s="227">
        <v>3</v>
      </c>
      <c r="B262" s="229" t="s">
        <v>442</v>
      </c>
      <c r="C262" s="109" t="s">
        <v>179</v>
      </c>
      <c r="D262" s="227" t="s">
        <v>44</v>
      </c>
      <c r="E262" s="232" t="s">
        <v>11</v>
      </c>
      <c r="F262" s="229" t="s">
        <v>11</v>
      </c>
      <c r="G262" s="230" t="s">
        <v>114</v>
      </c>
      <c r="H262" s="120">
        <v>4.1900000000000004</v>
      </c>
      <c r="I262" s="55">
        <v>1.2</v>
      </c>
      <c r="J262" s="69">
        <v>34</v>
      </c>
      <c r="K262" s="238">
        <f t="shared" si="183"/>
        <v>170.95200000000003</v>
      </c>
      <c r="L262" s="69">
        <f>(K262+17.1)</f>
        <v>188.05200000000002</v>
      </c>
      <c r="M262" s="69">
        <f t="shared" ref="M262:Y262" si="245">(L262+17.1)</f>
        <v>205.15200000000002</v>
      </c>
      <c r="N262" s="69">
        <f t="shared" si="245"/>
        <v>222.25200000000001</v>
      </c>
      <c r="O262" s="69">
        <f t="shared" si="245"/>
        <v>239.352</v>
      </c>
      <c r="P262" s="69">
        <f t="shared" si="245"/>
        <v>256.452</v>
      </c>
      <c r="Q262" s="69">
        <f t="shared" si="245"/>
        <v>273.55200000000002</v>
      </c>
      <c r="R262" s="69">
        <f t="shared" si="245"/>
        <v>290.65200000000004</v>
      </c>
      <c r="S262" s="69">
        <f t="shared" si="245"/>
        <v>307.75200000000007</v>
      </c>
      <c r="T262" s="69">
        <f t="shared" si="245"/>
        <v>324.85200000000009</v>
      </c>
      <c r="U262" s="69">
        <f t="shared" si="245"/>
        <v>341.95200000000011</v>
      </c>
      <c r="V262" s="69">
        <f>(U262+17.1)</f>
        <v>359.05200000000013</v>
      </c>
      <c r="W262" s="69">
        <f t="shared" si="245"/>
        <v>376.15200000000016</v>
      </c>
      <c r="X262" s="69">
        <f t="shared" si="245"/>
        <v>393.25200000000018</v>
      </c>
      <c r="Y262" s="69">
        <f t="shared" si="245"/>
        <v>410.3520000000002</v>
      </c>
      <c r="Z262" s="9"/>
      <c r="AA262" s="9"/>
      <c r="AB262" s="9"/>
      <c r="AC262" s="9"/>
      <c r="AD262" s="9"/>
      <c r="AE262" s="9"/>
      <c r="AF262" s="9"/>
      <c r="AG262" s="9"/>
      <c r="AH262" s="9"/>
    </row>
    <row r="263" spans="1:70" s="2" customFormat="1" ht="15.95" customHeight="1" outlineLevel="2" x14ac:dyDescent="0.3">
      <c r="A263" s="241">
        <v>4</v>
      </c>
      <c r="B263" s="181" t="s">
        <v>442</v>
      </c>
      <c r="C263" s="278" t="s">
        <v>186</v>
      </c>
      <c r="D263" s="241" t="s">
        <v>41</v>
      </c>
      <c r="E263" s="182" t="s">
        <v>20</v>
      </c>
      <c r="F263" s="181" t="s">
        <v>17</v>
      </c>
      <c r="G263" s="181" t="s">
        <v>30</v>
      </c>
      <c r="H263" s="241">
        <v>4.1390000000000002</v>
      </c>
      <c r="I263" s="184">
        <v>1.2</v>
      </c>
      <c r="J263" s="246">
        <v>34</v>
      </c>
      <c r="K263" s="238">
        <f t="shared" si="183"/>
        <v>168.87120000000002</v>
      </c>
      <c r="L263" s="246">
        <f>(K263+16.89)</f>
        <v>185.76120000000003</v>
      </c>
      <c r="M263" s="246">
        <f t="shared" ref="M263:Y263" si="246">(L263+16.89)</f>
        <v>202.65120000000002</v>
      </c>
      <c r="N263" s="246">
        <f t="shared" si="246"/>
        <v>219.5412</v>
      </c>
      <c r="O263" s="246">
        <f t="shared" si="246"/>
        <v>236.43119999999999</v>
      </c>
      <c r="P263" s="246">
        <f t="shared" si="246"/>
        <v>253.32119999999998</v>
      </c>
      <c r="Q263" s="246">
        <f t="shared" si="246"/>
        <v>270.21119999999996</v>
      </c>
      <c r="R263" s="246">
        <f t="shared" si="246"/>
        <v>287.10119999999995</v>
      </c>
      <c r="S263" s="246">
        <f t="shared" si="246"/>
        <v>303.99119999999994</v>
      </c>
      <c r="T263" s="246">
        <f t="shared" si="246"/>
        <v>320.88119999999992</v>
      </c>
      <c r="U263" s="246">
        <f t="shared" si="246"/>
        <v>337.77119999999991</v>
      </c>
      <c r="V263" s="246">
        <f t="shared" si="246"/>
        <v>354.66119999999989</v>
      </c>
      <c r="W263" s="246">
        <f t="shared" si="246"/>
        <v>371.55119999999988</v>
      </c>
      <c r="X263" s="246">
        <f t="shared" si="246"/>
        <v>388.44119999999987</v>
      </c>
      <c r="Y263" s="246">
        <f t="shared" si="246"/>
        <v>405.33119999999985</v>
      </c>
      <c r="Z263" s="247"/>
      <c r="AA263" s="247"/>
      <c r="AB263" s="247"/>
      <c r="AC263" s="247"/>
      <c r="AD263" s="247"/>
      <c r="AE263" s="247"/>
      <c r="AF263" s="247"/>
      <c r="AG263" s="247"/>
      <c r="AH263" s="247"/>
    </row>
    <row r="264" spans="1:70" s="2" customFormat="1" ht="15.95" customHeight="1" outlineLevel="2" x14ac:dyDescent="0.3">
      <c r="A264" s="241">
        <v>5</v>
      </c>
      <c r="B264" s="181" t="s">
        <v>442</v>
      </c>
      <c r="C264" s="278" t="s">
        <v>187</v>
      </c>
      <c r="D264" s="241" t="s">
        <v>41</v>
      </c>
      <c r="E264" s="182" t="s">
        <v>20</v>
      </c>
      <c r="F264" s="181" t="s">
        <v>17</v>
      </c>
      <c r="G264" s="181" t="s">
        <v>30</v>
      </c>
      <c r="H264" s="241">
        <v>3.3820000000000001</v>
      </c>
      <c r="I264" s="184">
        <v>1.2</v>
      </c>
      <c r="J264" s="246">
        <v>34</v>
      </c>
      <c r="K264" s="238">
        <f t="shared" si="183"/>
        <v>137.98560000000001</v>
      </c>
      <c r="L264" s="246">
        <f>(K264+13.8)</f>
        <v>151.78560000000002</v>
      </c>
      <c r="M264" s="246">
        <f t="shared" ref="M264:V264" si="247">(L264+13.8)</f>
        <v>165.58560000000003</v>
      </c>
      <c r="N264" s="246">
        <f t="shared" si="247"/>
        <v>179.38560000000004</v>
      </c>
      <c r="O264" s="246">
        <f t="shared" si="247"/>
        <v>193.18560000000005</v>
      </c>
      <c r="P264" s="246">
        <f t="shared" si="247"/>
        <v>206.98560000000006</v>
      </c>
      <c r="Q264" s="246">
        <f t="shared" si="247"/>
        <v>220.78560000000007</v>
      </c>
      <c r="R264" s="246">
        <f t="shared" si="247"/>
        <v>234.58560000000008</v>
      </c>
      <c r="S264" s="246">
        <f t="shared" si="247"/>
        <v>248.3856000000001</v>
      </c>
      <c r="T264" s="246">
        <f>(S264+13.8)</f>
        <v>262.18560000000008</v>
      </c>
      <c r="U264" s="246">
        <f t="shared" si="247"/>
        <v>275.98560000000009</v>
      </c>
      <c r="V264" s="246">
        <f t="shared" si="247"/>
        <v>289.7856000000001</v>
      </c>
      <c r="W264" s="246">
        <f>(V264+13.8)</f>
        <v>303.58560000000011</v>
      </c>
      <c r="X264" s="247"/>
      <c r="Y264" s="247"/>
      <c r="Z264" s="247"/>
      <c r="AA264" s="247"/>
      <c r="AB264" s="247"/>
      <c r="AC264" s="247"/>
      <c r="AD264" s="247"/>
      <c r="AE264" s="247"/>
      <c r="AF264" s="247"/>
      <c r="AG264" s="247"/>
      <c r="AH264" s="247"/>
    </row>
    <row r="265" spans="1:70" s="2" customFormat="1" ht="15.95" customHeight="1" outlineLevel="2" x14ac:dyDescent="0.3">
      <c r="A265" s="241">
        <v>6</v>
      </c>
      <c r="B265" s="181" t="s">
        <v>442</v>
      </c>
      <c r="C265" s="278" t="s">
        <v>180</v>
      </c>
      <c r="D265" s="241" t="s">
        <v>44</v>
      </c>
      <c r="E265" s="182" t="s">
        <v>35</v>
      </c>
      <c r="F265" s="181" t="s">
        <v>21</v>
      </c>
      <c r="G265" s="181" t="s">
        <v>30</v>
      </c>
      <c r="H265" s="244">
        <v>9.8190000000000008</v>
      </c>
      <c r="I265" s="184">
        <v>1.2</v>
      </c>
      <c r="J265" s="246">
        <v>34</v>
      </c>
      <c r="K265" s="238">
        <f t="shared" ref="K265:K311" si="248">(H265*I265*J265)</f>
        <v>400.61520000000002</v>
      </c>
      <c r="L265" s="246">
        <f>(K265+40.06)</f>
        <v>440.67520000000002</v>
      </c>
      <c r="M265" s="246">
        <f t="shared" ref="M265:Z265" si="249">(L265+40.06)</f>
        <v>480.73520000000002</v>
      </c>
      <c r="N265" s="246">
        <f t="shared" si="249"/>
        <v>520.79520000000002</v>
      </c>
      <c r="O265" s="246">
        <f t="shared" si="249"/>
        <v>560.85519999999997</v>
      </c>
      <c r="P265" s="246">
        <f t="shared" si="249"/>
        <v>600.91519999999991</v>
      </c>
      <c r="Q265" s="246">
        <f t="shared" si="249"/>
        <v>640.97519999999986</v>
      </c>
      <c r="R265" s="246">
        <f t="shared" si="249"/>
        <v>681.0351999999998</v>
      </c>
      <c r="S265" s="246">
        <f t="shared" si="249"/>
        <v>721.09519999999975</v>
      </c>
      <c r="T265" s="246">
        <f t="shared" si="249"/>
        <v>761.1551999999997</v>
      </c>
      <c r="U265" s="246">
        <f t="shared" si="249"/>
        <v>801.21519999999964</v>
      </c>
      <c r="V265" s="246">
        <f t="shared" si="249"/>
        <v>841.27519999999959</v>
      </c>
      <c r="W265" s="246">
        <f t="shared" si="249"/>
        <v>881.33519999999953</v>
      </c>
      <c r="X265" s="246">
        <f t="shared" si="249"/>
        <v>921.39519999999948</v>
      </c>
      <c r="Y265" s="246">
        <f t="shared" si="249"/>
        <v>961.45519999999942</v>
      </c>
      <c r="Z265" s="246">
        <f t="shared" si="249"/>
        <v>1001.5151999999994</v>
      </c>
      <c r="AA265" s="247"/>
      <c r="AB265" s="247"/>
      <c r="AC265" s="247"/>
      <c r="AD265" s="247"/>
      <c r="AE265" s="247"/>
      <c r="AF265" s="247"/>
      <c r="AG265" s="247"/>
      <c r="AH265" s="247"/>
    </row>
    <row r="266" spans="1:70" s="2" customFormat="1" ht="15.95" customHeight="1" outlineLevel="2" x14ac:dyDescent="0.3">
      <c r="A266" s="241">
        <v>7</v>
      </c>
      <c r="B266" s="181" t="s">
        <v>442</v>
      </c>
      <c r="C266" s="180" t="s">
        <v>668</v>
      </c>
      <c r="D266" s="241" t="s">
        <v>44</v>
      </c>
      <c r="E266" s="182"/>
      <c r="F266" s="181" t="s">
        <v>21</v>
      </c>
      <c r="G266" s="181" t="s">
        <v>30</v>
      </c>
      <c r="H266" s="180">
        <v>12.576000000000001</v>
      </c>
      <c r="I266" s="184">
        <v>1.2</v>
      </c>
      <c r="J266" s="246">
        <v>34</v>
      </c>
      <c r="K266" s="238">
        <f t="shared" si="248"/>
        <v>513.10080000000005</v>
      </c>
      <c r="L266" s="246">
        <f>(K266+51.31)</f>
        <v>564.41080000000011</v>
      </c>
      <c r="M266" s="246">
        <f t="shared" ref="M266:Y266" si="250">(L266+51.31)</f>
        <v>615.72080000000005</v>
      </c>
      <c r="N266" s="246">
        <f t="shared" si="250"/>
        <v>667.0308</v>
      </c>
      <c r="O266" s="246">
        <f t="shared" si="250"/>
        <v>718.34079999999994</v>
      </c>
      <c r="P266" s="246">
        <f t="shared" si="250"/>
        <v>769.65079999999989</v>
      </c>
      <c r="Q266" s="246">
        <f t="shared" si="250"/>
        <v>820.96079999999984</v>
      </c>
      <c r="R266" s="246">
        <f t="shared" si="250"/>
        <v>872.27079999999978</v>
      </c>
      <c r="S266" s="246">
        <f t="shared" si="250"/>
        <v>923.58079999999973</v>
      </c>
      <c r="T266" s="246">
        <f t="shared" si="250"/>
        <v>974.89079999999967</v>
      </c>
      <c r="U266" s="246">
        <f t="shared" si="250"/>
        <v>1026.2007999999996</v>
      </c>
      <c r="V266" s="246">
        <f t="shared" si="250"/>
        <v>1077.5107999999996</v>
      </c>
      <c r="W266" s="246">
        <f t="shared" si="250"/>
        <v>1128.8207999999995</v>
      </c>
      <c r="X266" s="246">
        <f t="shared" si="250"/>
        <v>1180.1307999999995</v>
      </c>
      <c r="Y266" s="246">
        <f t="shared" si="250"/>
        <v>1231.4407999999994</v>
      </c>
      <c r="Z266" s="247"/>
      <c r="AA266" s="247"/>
      <c r="AB266" s="247"/>
      <c r="AC266" s="247"/>
      <c r="AD266" s="247"/>
      <c r="AE266" s="247"/>
      <c r="AF266" s="247"/>
      <c r="AG266" s="247"/>
      <c r="AH266" s="247"/>
    </row>
    <row r="267" spans="1:70" s="2" customFormat="1" ht="15.95" customHeight="1" outlineLevel="2" x14ac:dyDescent="0.3">
      <c r="A267" s="241">
        <v>8</v>
      </c>
      <c r="B267" s="181" t="s">
        <v>442</v>
      </c>
      <c r="C267" s="180" t="s">
        <v>669</v>
      </c>
      <c r="D267" s="241" t="s">
        <v>44</v>
      </c>
      <c r="E267" s="182"/>
      <c r="F267" s="181" t="s">
        <v>21</v>
      </c>
      <c r="G267" s="181" t="s">
        <v>30</v>
      </c>
      <c r="H267" s="244">
        <v>31.3</v>
      </c>
      <c r="I267" s="184">
        <v>1.2</v>
      </c>
      <c r="J267" s="246">
        <v>34</v>
      </c>
      <c r="K267" s="238">
        <f t="shared" si="248"/>
        <v>1277.04</v>
      </c>
      <c r="L267" s="246">
        <f>(K267+127.7)</f>
        <v>1404.74</v>
      </c>
      <c r="M267" s="246">
        <f t="shared" ref="M267:AA267" si="251">(L267+127.7)</f>
        <v>1532.44</v>
      </c>
      <c r="N267" s="246">
        <f t="shared" si="251"/>
        <v>1660.14</v>
      </c>
      <c r="O267" s="246">
        <f t="shared" si="251"/>
        <v>1787.8400000000001</v>
      </c>
      <c r="P267" s="246">
        <f t="shared" si="251"/>
        <v>1915.5400000000002</v>
      </c>
      <c r="Q267" s="246">
        <f t="shared" si="251"/>
        <v>2043.2400000000002</v>
      </c>
      <c r="R267" s="246">
        <f t="shared" si="251"/>
        <v>2170.94</v>
      </c>
      <c r="S267" s="246">
        <f t="shared" si="251"/>
        <v>2298.64</v>
      </c>
      <c r="T267" s="246">
        <f t="shared" si="251"/>
        <v>2426.3399999999997</v>
      </c>
      <c r="U267" s="246">
        <f t="shared" si="251"/>
        <v>2554.0399999999995</v>
      </c>
      <c r="V267" s="246">
        <f t="shared" si="251"/>
        <v>2681.7399999999993</v>
      </c>
      <c r="W267" s="246">
        <f t="shared" si="251"/>
        <v>2809.4399999999991</v>
      </c>
      <c r="X267" s="246">
        <f t="shared" si="251"/>
        <v>2937.139999999999</v>
      </c>
      <c r="Y267" s="246">
        <f t="shared" si="251"/>
        <v>3064.8399999999988</v>
      </c>
      <c r="Z267" s="246">
        <f t="shared" si="251"/>
        <v>3192.5399999999986</v>
      </c>
      <c r="AA267" s="246">
        <f t="shared" si="251"/>
        <v>3320.2399999999984</v>
      </c>
      <c r="AB267" s="246"/>
      <c r="AC267" s="246"/>
      <c r="AD267" s="246"/>
      <c r="AE267" s="246"/>
      <c r="AF267" s="246"/>
      <c r="AG267" s="246"/>
      <c r="AH267" s="247"/>
    </row>
    <row r="268" spans="1:70" s="2" customFormat="1" ht="15.95" customHeight="1" outlineLevel="2" x14ac:dyDescent="0.3">
      <c r="A268" s="241">
        <v>9</v>
      </c>
      <c r="B268" s="181" t="s">
        <v>442</v>
      </c>
      <c r="C268" s="180" t="s">
        <v>670</v>
      </c>
      <c r="D268" s="241" t="s">
        <v>44</v>
      </c>
      <c r="E268" s="182"/>
      <c r="F268" s="181" t="s">
        <v>11</v>
      </c>
      <c r="G268" s="181" t="s">
        <v>30</v>
      </c>
      <c r="H268" s="180">
        <v>249.99100000000001</v>
      </c>
      <c r="I268" s="184">
        <v>1.2</v>
      </c>
      <c r="J268" s="246">
        <v>34</v>
      </c>
      <c r="K268" s="238">
        <f t="shared" si="248"/>
        <v>10199.632799999999</v>
      </c>
      <c r="L268" s="246">
        <f>(K268+1019.96)</f>
        <v>11219.592799999999</v>
      </c>
      <c r="M268" s="246">
        <f t="shared" ref="M268:Z268" si="252">(L268+1019.96)</f>
        <v>12239.552799999998</v>
      </c>
      <c r="N268" s="246">
        <f t="shared" si="252"/>
        <v>13259.512799999997</v>
      </c>
      <c r="O268" s="246">
        <f t="shared" si="252"/>
        <v>14279.472799999996</v>
      </c>
      <c r="P268" s="246">
        <f t="shared" si="252"/>
        <v>15299.432799999995</v>
      </c>
      <c r="Q268" s="246">
        <f t="shared" si="252"/>
        <v>16319.392799999994</v>
      </c>
      <c r="R268" s="246">
        <f t="shared" si="252"/>
        <v>17339.352799999993</v>
      </c>
      <c r="S268" s="246">
        <f t="shared" si="252"/>
        <v>18359.312799999992</v>
      </c>
      <c r="T268" s="246">
        <f>(S268+1019.96)</f>
        <v>19379.272799999992</v>
      </c>
      <c r="U268" s="246">
        <f t="shared" si="252"/>
        <v>20399.232799999991</v>
      </c>
      <c r="V268" s="246">
        <f t="shared" si="252"/>
        <v>21419.19279999999</v>
      </c>
      <c r="W268" s="246">
        <f t="shared" si="252"/>
        <v>22439.152799999989</v>
      </c>
      <c r="X268" s="246">
        <f t="shared" si="252"/>
        <v>23459.112799999988</v>
      </c>
      <c r="Y268" s="246">
        <f t="shared" si="252"/>
        <v>24479.072799999987</v>
      </c>
      <c r="Z268" s="246">
        <f t="shared" si="252"/>
        <v>25499.032799999986</v>
      </c>
      <c r="AA268" s="247"/>
      <c r="AB268" s="247"/>
      <c r="AC268" s="247"/>
      <c r="AD268" s="247"/>
      <c r="AE268" s="247"/>
      <c r="AF268" s="247"/>
      <c r="AG268" s="247"/>
      <c r="AH268" s="247"/>
    </row>
    <row r="269" spans="1:70" s="2" customFormat="1" ht="15.95" customHeight="1" outlineLevel="2" x14ac:dyDescent="0.3">
      <c r="A269" s="241">
        <v>10</v>
      </c>
      <c r="B269" s="181" t="s">
        <v>442</v>
      </c>
      <c r="C269" s="180" t="s">
        <v>671</v>
      </c>
      <c r="D269" s="241" t="s">
        <v>44</v>
      </c>
      <c r="E269" s="182"/>
      <c r="F269" s="181" t="s">
        <v>11</v>
      </c>
      <c r="G269" s="181" t="s">
        <v>30</v>
      </c>
      <c r="H269" s="180">
        <v>64.406999999999996</v>
      </c>
      <c r="I269" s="184">
        <v>1.2</v>
      </c>
      <c r="J269" s="246">
        <v>34</v>
      </c>
      <c r="K269" s="238">
        <f t="shared" si="248"/>
        <v>2627.8055999999997</v>
      </c>
      <c r="L269" s="246">
        <f>(K269+262.78)</f>
        <v>2890.5855999999994</v>
      </c>
      <c r="M269" s="246">
        <f t="shared" ref="M269:Z269" si="253">(L269+262.78)</f>
        <v>3153.3655999999992</v>
      </c>
      <c r="N269" s="246">
        <f t="shared" si="253"/>
        <v>3416.1455999999989</v>
      </c>
      <c r="O269" s="246">
        <f t="shared" si="253"/>
        <v>3678.9255999999987</v>
      </c>
      <c r="P269" s="246">
        <f t="shared" si="253"/>
        <v>3941.7055999999984</v>
      </c>
      <c r="Q269" s="246">
        <f t="shared" si="253"/>
        <v>4204.4855999999982</v>
      </c>
      <c r="R269" s="246">
        <f t="shared" si="253"/>
        <v>4467.2655999999979</v>
      </c>
      <c r="S269" s="246">
        <f t="shared" si="253"/>
        <v>4730.0455999999976</v>
      </c>
      <c r="T269" s="246">
        <f t="shared" si="253"/>
        <v>4992.8255999999974</v>
      </c>
      <c r="U269" s="246">
        <f t="shared" si="253"/>
        <v>5255.6055999999971</v>
      </c>
      <c r="V269" s="246">
        <f t="shared" si="253"/>
        <v>5518.3855999999969</v>
      </c>
      <c r="W269" s="246">
        <f t="shared" si="253"/>
        <v>5781.1655999999966</v>
      </c>
      <c r="X269" s="246">
        <f t="shared" si="253"/>
        <v>6043.9455999999964</v>
      </c>
      <c r="Y269" s="246">
        <f t="shared" si="253"/>
        <v>6306.7255999999961</v>
      </c>
      <c r="Z269" s="246">
        <f t="shared" si="253"/>
        <v>6569.5055999999959</v>
      </c>
      <c r="AA269" s="247"/>
      <c r="AB269" s="247"/>
      <c r="AC269" s="247"/>
      <c r="AD269" s="247"/>
      <c r="AE269" s="247"/>
      <c r="AF269" s="247"/>
      <c r="AG269" s="247"/>
      <c r="AH269" s="247"/>
    </row>
    <row r="270" spans="1:70" s="2" customFormat="1" ht="15.95" customHeight="1" outlineLevel="2" x14ac:dyDescent="0.3">
      <c r="A270" s="241">
        <v>11</v>
      </c>
      <c r="B270" s="181" t="s">
        <v>442</v>
      </c>
      <c r="C270" s="180" t="s">
        <v>672</v>
      </c>
      <c r="D270" s="273" t="s">
        <v>655</v>
      </c>
      <c r="E270" s="182"/>
      <c r="F270" s="181" t="s">
        <v>11</v>
      </c>
      <c r="G270" s="181" t="s">
        <v>30</v>
      </c>
      <c r="H270" s="244">
        <v>29.02</v>
      </c>
      <c r="I270" s="184">
        <v>1.2</v>
      </c>
      <c r="J270" s="246">
        <v>34</v>
      </c>
      <c r="K270" s="238">
        <f t="shared" si="248"/>
        <v>1184.0159999999998</v>
      </c>
      <c r="L270" s="246">
        <f>(K270+118.4)</f>
        <v>1302.4159999999999</v>
      </c>
      <c r="M270" s="246">
        <f t="shared" ref="M270:Z270" si="254">(L270+118.4)</f>
        <v>1420.816</v>
      </c>
      <c r="N270" s="246">
        <f t="shared" si="254"/>
        <v>1539.2160000000001</v>
      </c>
      <c r="O270" s="246">
        <f t="shared" si="254"/>
        <v>1657.6160000000002</v>
      </c>
      <c r="P270" s="246">
        <f t="shared" si="254"/>
        <v>1776.0160000000003</v>
      </c>
      <c r="Q270" s="246">
        <f t="shared" si="254"/>
        <v>1894.4160000000004</v>
      </c>
      <c r="R270" s="246">
        <f t="shared" si="254"/>
        <v>2012.8160000000005</v>
      </c>
      <c r="S270" s="246">
        <f t="shared" si="254"/>
        <v>2131.2160000000003</v>
      </c>
      <c r="T270" s="246">
        <f>(S270+118.4)</f>
        <v>2249.6160000000004</v>
      </c>
      <c r="U270" s="246">
        <f t="shared" si="254"/>
        <v>2368.0160000000005</v>
      </c>
      <c r="V270" s="246">
        <f t="shared" si="254"/>
        <v>2486.4160000000006</v>
      </c>
      <c r="W270" s="246">
        <f t="shared" si="254"/>
        <v>2604.8160000000007</v>
      </c>
      <c r="X270" s="246">
        <f t="shared" si="254"/>
        <v>2723.2160000000008</v>
      </c>
      <c r="Y270" s="246">
        <f t="shared" si="254"/>
        <v>2841.6160000000009</v>
      </c>
      <c r="Z270" s="246">
        <f t="shared" si="254"/>
        <v>2960.016000000001</v>
      </c>
      <c r="AA270" s="247"/>
      <c r="AB270" s="247"/>
      <c r="AC270" s="247"/>
      <c r="AD270" s="247"/>
      <c r="AE270" s="247"/>
      <c r="AF270" s="247"/>
      <c r="AG270" s="247"/>
      <c r="AH270" s="247"/>
    </row>
    <row r="271" spans="1:70" s="2" customFormat="1" ht="15.95" customHeight="1" outlineLevel="2" x14ac:dyDescent="0.3">
      <c r="A271" s="241">
        <v>12</v>
      </c>
      <c r="B271" s="181" t="s">
        <v>442</v>
      </c>
      <c r="C271" s="180" t="s">
        <v>673</v>
      </c>
      <c r="D271" s="273" t="s">
        <v>681</v>
      </c>
      <c r="E271" s="182"/>
      <c r="F271" s="181" t="s">
        <v>11</v>
      </c>
      <c r="G271" s="181" t="s">
        <v>30</v>
      </c>
      <c r="H271" s="180">
        <v>14.901</v>
      </c>
      <c r="I271" s="184">
        <v>1.2</v>
      </c>
      <c r="J271" s="246">
        <v>34</v>
      </c>
      <c r="K271" s="238">
        <f t="shared" si="248"/>
        <v>607.96079999999995</v>
      </c>
      <c r="L271" s="246">
        <f>(K271+60.8)</f>
        <v>668.7607999999999</v>
      </c>
      <c r="M271" s="246">
        <f t="shared" ref="M271:Z271" si="255">(L271+60.8)</f>
        <v>729.56079999999986</v>
      </c>
      <c r="N271" s="246">
        <f t="shared" si="255"/>
        <v>790.36079999999981</v>
      </c>
      <c r="O271" s="246">
        <f t="shared" si="255"/>
        <v>851.16079999999977</v>
      </c>
      <c r="P271" s="246">
        <f t="shared" si="255"/>
        <v>911.96079999999972</v>
      </c>
      <c r="Q271" s="246">
        <f t="shared" si="255"/>
        <v>972.76079999999968</v>
      </c>
      <c r="R271" s="246">
        <f t="shared" si="255"/>
        <v>1033.5607999999997</v>
      </c>
      <c r="S271" s="246">
        <f t="shared" si="255"/>
        <v>1094.3607999999997</v>
      </c>
      <c r="T271" s="246">
        <f t="shared" si="255"/>
        <v>1155.1607999999997</v>
      </c>
      <c r="U271" s="246">
        <f t="shared" si="255"/>
        <v>1215.9607999999996</v>
      </c>
      <c r="V271" s="246">
        <f t="shared" si="255"/>
        <v>1276.7607999999996</v>
      </c>
      <c r="W271" s="246">
        <f t="shared" si="255"/>
        <v>1337.5607999999995</v>
      </c>
      <c r="X271" s="246">
        <f t="shared" si="255"/>
        <v>1398.3607999999995</v>
      </c>
      <c r="Y271" s="246">
        <f t="shared" si="255"/>
        <v>1459.1607999999994</v>
      </c>
      <c r="Z271" s="246">
        <f t="shared" si="255"/>
        <v>1519.9607999999994</v>
      </c>
      <c r="AA271" s="247"/>
      <c r="AB271" s="247"/>
      <c r="AC271" s="247"/>
      <c r="AD271" s="247"/>
      <c r="AE271" s="247"/>
      <c r="AF271" s="247"/>
      <c r="AG271" s="247"/>
      <c r="AH271" s="247"/>
    </row>
    <row r="272" spans="1:70" s="2" customFormat="1" ht="15.95" customHeight="1" outlineLevel="2" x14ac:dyDescent="0.3">
      <c r="A272" s="241">
        <v>13</v>
      </c>
      <c r="B272" s="181" t="s">
        <v>442</v>
      </c>
      <c r="C272" s="180" t="s">
        <v>674</v>
      </c>
      <c r="D272" s="241" t="s">
        <v>44</v>
      </c>
      <c r="E272" s="182"/>
      <c r="F272" s="181" t="s">
        <v>17</v>
      </c>
      <c r="G272" s="181" t="s">
        <v>30</v>
      </c>
      <c r="H272" s="180">
        <v>9.9269999999999996</v>
      </c>
      <c r="I272" s="184">
        <v>1.2</v>
      </c>
      <c r="J272" s="246">
        <v>34</v>
      </c>
      <c r="K272" s="238">
        <f t="shared" si="248"/>
        <v>405.02159999999998</v>
      </c>
      <c r="L272" s="246">
        <f>(K272+40.5)</f>
        <v>445.52159999999998</v>
      </c>
      <c r="M272" s="246">
        <f t="shared" ref="M272:Z272" si="256">(L272+40.5)</f>
        <v>486.02159999999998</v>
      </c>
      <c r="N272" s="246">
        <f t="shared" si="256"/>
        <v>526.52160000000003</v>
      </c>
      <c r="O272" s="246">
        <f t="shared" si="256"/>
        <v>567.02160000000003</v>
      </c>
      <c r="P272" s="246">
        <f t="shared" si="256"/>
        <v>607.52160000000003</v>
      </c>
      <c r="Q272" s="246">
        <f t="shared" si="256"/>
        <v>648.02160000000003</v>
      </c>
      <c r="R272" s="246">
        <f t="shared" si="256"/>
        <v>688.52160000000003</v>
      </c>
      <c r="S272" s="246">
        <f t="shared" si="256"/>
        <v>729.02160000000003</v>
      </c>
      <c r="T272" s="246">
        <f t="shared" si="256"/>
        <v>769.52160000000003</v>
      </c>
      <c r="U272" s="246">
        <f t="shared" si="256"/>
        <v>810.02160000000003</v>
      </c>
      <c r="V272" s="246">
        <f t="shared" si="256"/>
        <v>850.52160000000003</v>
      </c>
      <c r="W272" s="246">
        <f t="shared" si="256"/>
        <v>891.02160000000003</v>
      </c>
      <c r="X272" s="246">
        <f t="shared" si="256"/>
        <v>931.52160000000003</v>
      </c>
      <c r="Y272" s="246">
        <f t="shared" si="256"/>
        <v>972.02160000000003</v>
      </c>
      <c r="Z272" s="246">
        <f t="shared" si="256"/>
        <v>1012.5216</v>
      </c>
      <c r="AA272" s="247"/>
      <c r="AB272" s="247"/>
      <c r="AC272" s="247"/>
      <c r="AD272" s="247"/>
      <c r="AE272" s="247"/>
      <c r="AF272" s="247"/>
      <c r="AG272" s="247"/>
      <c r="AH272" s="247"/>
    </row>
    <row r="273" spans="1:70" s="2" customFormat="1" ht="15.95" customHeight="1" outlineLevel="2" x14ac:dyDescent="0.3">
      <c r="A273" s="241">
        <v>14</v>
      </c>
      <c r="B273" s="181" t="s">
        <v>442</v>
      </c>
      <c r="C273" s="180" t="s">
        <v>675</v>
      </c>
      <c r="D273" s="273" t="s">
        <v>682</v>
      </c>
      <c r="E273" s="182"/>
      <c r="F273" s="181" t="s">
        <v>21</v>
      </c>
      <c r="G273" s="181" t="s">
        <v>30</v>
      </c>
      <c r="H273" s="180">
        <v>61.593000000000004</v>
      </c>
      <c r="I273" s="183">
        <v>1.2</v>
      </c>
      <c r="J273" s="246">
        <v>34</v>
      </c>
      <c r="K273" s="238">
        <f t="shared" si="248"/>
        <v>2512.9944</v>
      </c>
      <c r="L273" s="246">
        <f>(K273+251.3)</f>
        <v>2764.2944000000002</v>
      </c>
      <c r="M273" s="246">
        <f t="shared" ref="M273:Z273" si="257">(L273+251.3)</f>
        <v>3015.5944000000004</v>
      </c>
      <c r="N273" s="246">
        <f t="shared" si="257"/>
        <v>3266.8944000000006</v>
      </c>
      <c r="O273" s="246">
        <f t="shared" si="257"/>
        <v>3518.1944000000008</v>
      </c>
      <c r="P273" s="246">
        <f t="shared" si="257"/>
        <v>3769.494400000001</v>
      </c>
      <c r="Q273" s="246">
        <f t="shared" si="257"/>
        <v>4020.7944000000011</v>
      </c>
      <c r="R273" s="246">
        <f t="shared" si="257"/>
        <v>4272.0944000000009</v>
      </c>
      <c r="S273" s="246">
        <f t="shared" si="257"/>
        <v>4523.394400000001</v>
      </c>
      <c r="T273" s="246">
        <f t="shared" si="257"/>
        <v>4774.6944000000012</v>
      </c>
      <c r="U273" s="246">
        <f t="shared" si="257"/>
        <v>5025.9944000000014</v>
      </c>
      <c r="V273" s="246">
        <f t="shared" si="257"/>
        <v>5277.2944000000016</v>
      </c>
      <c r="W273" s="246">
        <f t="shared" si="257"/>
        <v>5528.5944000000018</v>
      </c>
      <c r="X273" s="246">
        <f t="shared" si="257"/>
        <v>5779.894400000002</v>
      </c>
      <c r="Y273" s="246">
        <f t="shared" si="257"/>
        <v>6031.1944000000021</v>
      </c>
      <c r="Z273" s="246">
        <f t="shared" si="257"/>
        <v>6282.4944000000023</v>
      </c>
      <c r="AA273" s="247"/>
      <c r="AB273" s="247"/>
      <c r="AC273" s="247"/>
      <c r="AD273" s="247"/>
      <c r="AE273" s="247"/>
      <c r="AF273" s="247"/>
      <c r="AG273" s="247"/>
      <c r="AH273" s="247"/>
    </row>
    <row r="274" spans="1:70" s="2" customFormat="1" ht="15.95" customHeight="1" outlineLevel="2" x14ac:dyDescent="0.3">
      <c r="A274" s="241">
        <v>15</v>
      </c>
      <c r="B274" s="181" t="s">
        <v>442</v>
      </c>
      <c r="C274" s="180" t="s">
        <v>676</v>
      </c>
      <c r="D274" s="273" t="s">
        <v>41</v>
      </c>
      <c r="E274" s="182"/>
      <c r="F274" s="181" t="s">
        <v>17</v>
      </c>
      <c r="G274" s="181" t="s">
        <v>30</v>
      </c>
      <c r="H274" s="180">
        <v>0.79100000000000004</v>
      </c>
      <c r="I274" s="183">
        <v>1</v>
      </c>
      <c r="J274" s="246">
        <v>34</v>
      </c>
      <c r="K274" s="238">
        <f t="shared" si="248"/>
        <v>26.894000000000002</v>
      </c>
      <c r="L274" s="246">
        <f>(K274+2.69)</f>
        <v>29.584000000000003</v>
      </c>
      <c r="M274" s="246">
        <f t="shared" ref="M274:AD274" si="258">(L274+2.69)</f>
        <v>32.274000000000001</v>
      </c>
      <c r="N274" s="246">
        <f t="shared" si="258"/>
        <v>34.963999999999999</v>
      </c>
      <c r="O274" s="246">
        <f t="shared" si="258"/>
        <v>37.653999999999996</v>
      </c>
      <c r="P274" s="246">
        <f t="shared" si="258"/>
        <v>40.343999999999994</v>
      </c>
      <c r="Q274" s="246">
        <f t="shared" si="258"/>
        <v>43.033999999999992</v>
      </c>
      <c r="R274" s="246">
        <f t="shared" si="258"/>
        <v>45.72399999999999</v>
      </c>
      <c r="S274" s="246">
        <f t="shared" si="258"/>
        <v>48.413999999999987</v>
      </c>
      <c r="T274" s="246">
        <f t="shared" si="258"/>
        <v>51.103999999999985</v>
      </c>
      <c r="U274" s="246">
        <f t="shared" si="258"/>
        <v>53.793999999999983</v>
      </c>
      <c r="V274" s="246">
        <f>(U274+2.69)</f>
        <v>56.48399999999998</v>
      </c>
      <c r="W274" s="246">
        <f t="shared" si="258"/>
        <v>59.173999999999978</v>
      </c>
      <c r="X274" s="246">
        <f t="shared" si="258"/>
        <v>61.863999999999976</v>
      </c>
      <c r="Y274" s="246">
        <f t="shared" si="258"/>
        <v>64.553999999999974</v>
      </c>
      <c r="Z274" s="246">
        <f t="shared" si="258"/>
        <v>67.243999999999971</v>
      </c>
      <c r="AA274" s="246">
        <f>(Z274+2.69)</f>
        <v>69.933999999999969</v>
      </c>
      <c r="AB274" s="246">
        <f t="shared" si="258"/>
        <v>72.623999999999967</v>
      </c>
      <c r="AC274" s="246">
        <f t="shared" si="258"/>
        <v>75.313999999999965</v>
      </c>
      <c r="AD274" s="246">
        <f t="shared" si="258"/>
        <v>78.003999999999962</v>
      </c>
      <c r="AE274" s="246">
        <f>(AD274+2.69)</f>
        <v>80.69399999999996</v>
      </c>
      <c r="AF274" s="246"/>
      <c r="AG274" s="246"/>
      <c r="AH274" s="246"/>
      <c r="AI274" s="246"/>
      <c r="AJ274" s="246"/>
      <c r="AK274" s="246"/>
      <c r="AL274" s="246"/>
    </row>
    <row r="275" spans="1:70" s="2" customFormat="1" ht="15.95" customHeight="1" outlineLevel="2" x14ac:dyDescent="0.3">
      <c r="A275" s="241">
        <v>16</v>
      </c>
      <c r="B275" s="181" t="s">
        <v>442</v>
      </c>
      <c r="C275" s="180" t="s">
        <v>677</v>
      </c>
      <c r="D275" s="273" t="s">
        <v>683</v>
      </c>
      <c r="E275" s="182"/>
      <c r="F275" s="181" t="s">
        <v>11</v>
      </c>
      <c r="G275" s="181" t="s">
        <v>30</v>
      </c>
      <c r="H275" s="180">
        <v>9.1020000000000003</v>
      </c>
      <c r="I275" s="183">
        <v>1.2</v>
      </c>
      <c r="J275" s="246">
        <v>34</v>
      </c>
      <c r="K275" s="238">
        <f t="shared" si="248"/>
        <v>371.36160000000001</v>
      </c>
      <c r="L275" s="246">
        <f>(K275+37.14)</f>
        <v>408.5016</v>
      </c>
      <c r="M275" s="246">
        <f t="shared" ref="M275:Z275" si="259">(L275+37.14)</f>
        <v>445.64159999999998</v>
      </c>
      <c r="N275" s="246">
        <f t="shared" si="259"/>
        <v>482.78159999999997</v>
      </c>
      <c r="O275" s="246">
        <f t="shared" si="259"/>
        <v>519.92160000000001</v>
      </c>
      <c r="P275" s="246">
        <f t="shared" si="259"/>
        <v>557.0616</v>
      </c>
      <c r="Q275" s="246">
        <f t="shared" si="259"/>
        <v>594.20159999999998</v>
      </c>
      <c r="R275" s="246">
        <f t="shared" si="259"/>
        <v>631.34159999999997</v>
      </c>
      <c r="S275" s="246">
        <f t="shared" si="259"/>
        <v>668.48159999999996</v>
      </c>
      <c r="T275" s="246">
        <f>(S275+37.14)</f>
        <v>705.62159999999994</v>
      </c>
      <c r="U275" s="246">
        <f t="shared" si="259"/>
        <v>742.76159999999993</v>
      </c>
      <c r="V275" s="246">
        <f t="shared" si="259"/>
        <v>779.90159999999992</v>
      </c>
      <c r="W275" s="246">
        <f t="shared" si="259"/>
        <v>817.0415999999999</v>
      </c>
      <c r="X275" s="246">
        <f t="shared" si="259"/>
        <v>854.18159999999989</v>
      </c>
      <c r="Y275" s="246">
        <f t="shared" si="259"/>
        <v>891.32159999999988</v>
      </c>
      <c r="Z275" s="246">
        <f t="shared" si="259"/>
        <v>928.46159999999986</v>
      </c>
      <c r="AA275" s="247"/>
      <c r="AB275" s="247"/>
      <c r="AC275" s="247"/>
      <c r="AD275" s="247"/>
      <c r="AE275" s="247"/>
      <c r="AF275" s="247"/>
      <c r="AG275" s="247"/>
      <c r="AH275" s="247"/>
    </row>
    <row r="276" spans="1:70" s="2" customFormat="1" ht="15.95" customHeight="1" outlineLevel="2" x14ac:dyDescent="0.3">
      <c r="A276" s="241">
        <v>17</v>
      </c>
      <c r="B276" s="181" t="s">
        <v>442</v>
      </c>
      <c r="C276" s="180" t="s">
        <v>678</v>
      </c>
      <c r="D276" s="273" t="s">
        <v>684</v>
      </c>
      <c r="E276" s="182"/>
      <c r="F276" s="181" t="s">
        <v>11</v>
      </c>
      <c r="G276" s="181" t="s">
        <v>30</v>
      </c>
      <c r="H276" s="180">
        <v>4.4370000000000003</v>
      </c>
      <c r="I276" s="183">
        <v>1.2</v>
      </c>
      <c r="J276" s="246">
        <v>34</v>
      </c>
      <c r="K276" s="238">
        <f t="shared" si="248"/>
        <v>181.02959999999999</v>
      </c>
      <c r="L276" s="246">
        <f>(K276+18.1)</f>
        <v>199.12959999999998</v>
      </c>
      <c r="M276" s="246">
        <f t="shared" ref="M276:Z276" si="260">(L276+18.1)</f>
        <v>217.22959999999998</v>
      </c>
      <c r="N276" s="246">
        <f t="shared" si="260"/>
        <v>235.32959999999997</v>
      </c>
      <c r="O276" s="246">
        <f t="shared" si="260"/>
        <v>253.42959999999997</v>
      </c>
      <c r="P276" s="246">
        <f t="shared" si="260"/>
        <v>271.52959999999996</v>
      </c>
      <c r="Q276" s="246">
        <f t="shared" si="260"/>
        <v>289.62959999999998</v>
      </c>
      <c r="R276" s="246">
        <f t="shared" si="260"/>
        <v>307.7296</v>
      </c>
      <c r="S276" s="246">
        <f t="shared" si="260"/>
        <v>325.82960000000003</v>
      </c>
      <c r="T276" s="246">
        <f t="shared" si="260"/>
        <v>343.92960000000005</v>
      </c>
      <c r="U276" s="246">
        <f t="shared" si="260"/>
        <v>362.02960000000007</v>
      </c>
      <c r="V276" s="246">
        <f t="shared" si="260"/>
        <v>380.1296000000001</v>
      </c>
      <c r="W276" s="246">
        <f t="shared" si="260"/>
        <v>398.22960000000012</v>
      </c>
      <c r="X276" s="246">
        <f t="shared" si="260"/>
        <v>416.32960000000014</v>
      </c>
      <c r="Y276" s="246">
        <f t="shared" si="260"/>
        <v>434.42960000000016</v>
      </c>
      <c r="Z276" s="246">
        <f t="shared" si="260"/>
        <v>452.52960000000019</v>
      </c>
      <c r="AA276" s="247"/>
      <c r="AB276" s="247"/>
      <c r="AC276" s="247"/>
      <c r="AD276" s="247"/>
      <c r="AE276" s="247"/>
      <c r="AF276" s="247"/>
      <c r="AG276" s="247"/>
      <c r="AH276" s="247"/>
    </row>
    <row r="277" spans="1:70" s="2" customFormat="1" ht="15.95" customHeight="1" outlineLevel="2" x14ac:dyDescent="0.3">
      <c r="A277" s="241">
        <v>18</v>
      </c>
      <c r="B277" s="181" t="s">
        <v>442</v>
      </c>
      <c r="C277" s="180" t="s">
        <v>679</v>
      </c>
      <c r="D277" s="273" t="s">
        <v>685</v>
      </c>
      <c r="E277" s="182"/>
      <c r="F277" s="181" t="s">
        <v>11</v>
      </c>
      <c r="G277" s="181" t="s">
        <v>30</v>
      </c>
      <c r="H277" s="180">
        <v>6.0449999999999999</v>
      </c>
      <c r="I277" s="183">
        <v>1.2</v>
      </c>
      <c r="J277" s="246">
        <v>34</v>
      </c>
      <c r="K277" s="238">
        <f t="shared" si="248"/>
        <v>246.636</v>
      </c>
      <c r="L277" s="246">
        <f>(K277+24.66)</f>
        <v>271.29599999999999</v>
      </c>
      <c r="M277" s="246">
        <f t="shared" ref="M277:Y277" si="261">(L277+24.66)</f>
        <v>295.95600000000002</v>
      </c>
      <c r="N277" s="246">
        <f t="shared" si="261"/>
        <v>320.61600000000004</v>
      </c>
      <c r="O277" s="246">
        <f t="shared" si="261"/>
        <v>345.27600000000007</v>
      </c>
      <c r="P277" s="246">
        <f t="shared" si="261"/>
        <v>369.93600000000009</v>
      </c>
      <c r="Q277" s="246">
        <f t="shared" si="261"/>
        <v>394.59600000000012</v>
      </c>
      <c r="R277" s="246">
        <f t="shared" si="261"/>
        <v>419.25600000000014</v>
      </c>
      <c r="S277" s="246">
        <f t="shared" si="261"/>
        <v>443.91600000000017</v>
      </c>
      <c r="T277" s="246">
        <f t="shared" si="261"/>
        <v>468.57600000000019</v>
      </c>
      <c r="U277" s="246">
        <f t="shared" si="261"/>
        <v>493.23600000000022</v>
      </c>
      <c r="V277" s="246">
        <f>(U277+24.66)</f>
        <v>517.89600000000019</v>
      </c>
      <c r="W277" s="246">
        <f t="shared" si="261"/>
        <v>542.55600000000015</v>
      </c>
      <c r="X277" s="246">
        <f t="shared" si="261"/>
        <v>567.21600000000012</v>
      </c>
      <c r="Y277" s="246">
        <f t="shared" si="261"/>
        <v>591.87600000000009</v>
      </c>
      <c r="Z277" s="246">
        <f>(Y277+24.66)</f>
        <v>616.53600000000006</v>
      </c>
      <c r="AA277" s="247"/>
      <c r="AB277" s="247"/>
      <c r="AC277" s="247"/>
      <c r="AD277" s="247"/>
      <c r="AE277" s="247"/>
      <c r="AF277" s="247"/>
      <c r="AG277" s="247"/>
      <c r="AH277" s="247"/>
    </row>
    <row r="278" spans="1:70" s="2" customFormat="1" ht="15.95" customHeight="1" outlineLevel="2" x14ac:dyDescent="0.3">
      <c r="A278" s="241">
        <v>19</v>
      </c>
      <c r="B278" s="181" t="s">
        <v>442</v>
      </c>
      <c r="C278" s="180" t="s">
        <v>680</v>
      </c>
      <c r="D278" s="273" t="s">
        <v>686</v>
      </c>
      <c r="E278" s="182"/>
      <c r="F278" s="181" t="s">
        <v>11</v>
      </c>
      <c r="G278" s="181" t="s">
        <v>30</v>
      </c>
      <c r="H278" s="180">
        <v>6.444</v>
      </c>
      <c r="I278" s="183">
        <v>1.2</v>
      </c>
      <c r="J278" s="246">
        <v>34</v>
      </c>
      <c r="K278" s="238">
        <f t="shared" si="248"/>
        <v>262.91519999999997</v>
      </c>
      <c r="L278" s="246">
        <f>(K278+26.29)</f>
        <v>289.20519999999999</v>
      </c>
      <c r="M278" s="246">
        <f t="shared" ref="M278:Z278" si="262">(L278+26.29)</f>
        <v>315.49520000000001</v>
      </c>
      <c r="N278" s="246">
        <f t="shared" si="262"/>
        <v>341.78520000000003</v>
      </c>
      <c r="O278" s="246">
        <f t="shared" si="262"/>
        <v>368.07520000000005</v>
      </c>
      <c r="P278" s="246">
        <f t="shared" si="262"/>
        <v>394.36520000000007</v>
      </c>
      <c r="Q278" s="246">
        <f t="shared" si="262"/>
        <v>420.65520000000009</v>
      </c>
      <c r="R278" s="246">
        <f t="shared" si="262"/>
        <v>446.94520000000011</v>
      </c>
      <c r="S278" s="246">
        <f t="shared" si="262"/>
        <v>473.23520000000013</v>
      </c>
      <c r="T278" s="246">
        <f t="shared" si="262"/>
        <v>499.52520000000015</v>
      </c>
      <c r="U278" s="246">
        <f t="shared" si="262"/>
        <v>525.81520000000012</v>
      </c>
      <c r="V278" s="246">
        <f t="shared" si="262"/>
        <v>552.10520000000008</v>
      </c>
      <c r="W278" s="246">
        <f t="shared" si="262"/>
        <v>578.39520000000005</v>
      </c>
      <c r="X278" s="246">
        <f t="shared" si="262"/>
        <v>604.68520000000001</v>
      </c>
      <c r="Y278" s="246">
        <f t="shared" si="262"/>
        <v>630.97519999999997</v>
      </c>
      <c r="Z278" s="246">
        <f t="shared" si="262"/>
        <v>657.26519999999994</v>
      </c>
      <c r="AA278" s="247"/>
      <c r="AB278" s="247"/>
      <c r="AC278" s="247"/>
      <c r="AD278" s="247"/>
      <c r="AE278" s="247"/>
      <c r="AF278" s="247"/>
      <c r="AG278" s="247"/>
      <c r="AH278" s="247"/>
    </row>
    <row r="279" spans="1:70" s="96" customFormat="1" ht="15.95" customHeight="1" outlineLevel="1" x14ac:dyDescent="0.3">
      <c r="A279" s="227"/>
      <c r="B279" s="206" t="s">
        <v>802</v>
      </c>
      <c r="C279" s="32"/>
      <c r="D279" s="157"/>
      <c r="E279" s="232"/>
      <c r="F279" s="229"/>
      <c r="G279" s="229"/>
      <c r="H279" s="94">
        <f>SUBTOTAL(9,H260:H278)</f>
        <v>564.38699999999994</v>
      </c>
      <c r="I279" s="54"/>
      <c r="J279" s="68"/>
      <c r="K279" s="238"/>
      <c r="L279" s="68"/>
      <c r="M279" s="68"/>
      <c r="N279" s="1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</row>
    <row r="280" spans="1:70" s="3" customFormat="1" ht="15.95" customHeight="1" outlineLevel="1" x14ac:dyDescent="0.3">
      <c r="A280" s="227"/>
      <c r="B280" s="51"/>
      <c r="C280" s="109"/>
      <c r="D280" s="227"/>
      <c r="E280" s="232"/>
      <c r="F280" s="229"/>
      <c r="G280" s="229"/>
      <c r="H280" s="133"/>
      <c r="I280" s="54"/>
      <c r="J280" s="68"/>
      <c r="K280" s="238"/>
      <c r="L280" s="68"/>
      <c r="M280" s="68"/>
      <c r="N280" s="1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</row>
    <row r="281" spans="1:70" s="3" customFormat="1" ht="15.95" customHeight="1" outlineLevel="1" x14ac:dyDescent="0.3">
      <c r="A281" s="227"/>
      <c r="B281" s="51"/>
      <c r="C281" s="109"/>
      <c r="D281" s="227"/>
      <c r="E281" s="232"/>
      <c r="F281" s="229"/>
      <c r="G281" s="229"/>
      <c r="H281" s="119"/>
      <c r="I281" s="54"/>
      <c r="J281" s="68"/>
      <c r="K281" s="238"/>
      <c r="L281" s="68"/>
      <c r="M281" s="68"/>
      <c r="N281" s="1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</row>
    <row r="282" spans="1:70" s="3" customFormat="1" ht="15.95" customHeight="1" outlineLevel="1" x14ac:dyDescent="0.3">
      <c r="A282" s="227"/>
      <c r="B282" s="51"/>
      <c r="C282" s="109"/>
      <c r="D282" s="227"/>
      <c r="E282" s="232"/>
      <c r="F282" s="229"/>
      <c r="G282" s="229"/>
      <c r="H282" s="227"/>
      <c r="I282" s="54"/>
      <c r="J282" s="68"/>
      <c r="K282" s="238"/>
      <c r="L282" s="68"/>
      <c r="M282" s="68"/>
      <c r="N282" s="1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</row>
    <row r="283" spans="1:70" s="3" customFormat="1" ht="15.95" customHeight="1" outlineLevel="1" x14ac:dyDescent="0.3">
      <c r="A283" s="32"/>
      <c r="B283" s="229"/>
      <c r="C283" s="109"/>
      <c r="D283" s="227"/>
      <c r="E283" s="232"/>
      <c r="F283" s="229"/>
      <c r="G283" s="229"/>
      <c r="H283" s="227"/>
      <c r="I283" s="54"/>
      <c r="J283" s="68"/>
      <c r="K283" s="238"/>
      <c r="L283" s="68"/>
      <c r="M283" s="68"/>
      <c r="N283" s="1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</row>
    <row r="284" spans="1:70" s="4" customFormat="1" ht="15.95" customHeight="1" outlineLevel="2" x14ac:dyDescent="0.3">
      <c r="A284" s="32">
        <v>1</v>
      </c>
      <c r="B284" s="229" t="s">
        <v>441</v>
      </c>
      <c r="C284" s="111" t="s">
        <v>191</v>
      </c>
      <c r="D284" s="32" t="s">
        <v>115</v>
      </c>
      <c r="E284" s="232" t="s">
        <v>57</v>
      </c>
      <c r="F284" s="229" t="s">
        <v>23</v>
      </c>
      <c r="G284" s="230" t="s">
        <v>107</v>
      </c>
      <c r="H284" s="123">
        <v>161.96899999999999</v>
      </c>
      <c r="I284" s="55">
        <v>1.2</v>
      </c>
      <c r="J284" s="69">
        <v>28</v>
      </c>
      <c r="K284" s="238">
        <f t="shared" si="248"/>
        <v>5442.1584000000003</v>
      </c>
      <c r="L284" s="69">
        <f>(K284+544.22)</f>
        <v>5986.3784000000005</v>
      </c>
      <c r="M284" s="69">
        <f t="shared" ref="M284:AE284" si="263">(L284+544.22)</f>
        <v>6530.5984000000008</v>
      </c>
      <c r="N284" s="69">
        <f t="shared" si="263"/>
        <v>7074.818400000001</v>
      </c>
      <c r="O284" s="69">
        <f t="shared" si="263"/>
        <v>7619.0384000000013</v>
      </c>
      <c r="P284" s="69">
        <f t="shared" si="263"/>
        <v>8163.2584000000015</v>
      </c>
      <c r="Q284" s="69">
        <f t="shared" si="263"/>
        <v>8707.4784000000018</v>
      </c>
      <c r="R284" s="69">
        <f t="shared" si="263"/>
        <v>9251.6984000000011</v>
      </c>
      <c r="S284" s="69">
        <f t="shared" si="263"/>
        <v>9795.9184000000005</v>
      </c>
      <c r="T284" s="69">
        <f t="shared" si="263"/>
        <v>10340.1384</v>
      </c>
      <c r="U284" s="69">
        <f t="shared" si="263"/>
        <v>10884.358399999999</v>
      </c>
      <c r="V284" s="69">
        <f t="shared" si="263"/>
        <v>11428.578399999999</v>
      </c>
      <c r="W284" s="69">
        <f t="shared" si="263"/>
        <v>11972.798399999998</v>
      </c>
      <c r="X284" s="69">
        <f t="shared" si="263"/>
        <v>12517.018399999997</v>
      </c>
      <c r="Y284" s="69">
        <f t="shared" si="263"/>
        <v>13061.238399999997</v>
      </c>
      <c r="Z284" s="69">
        <f t="shared" si="263"/>
        <v>13605.458399999996</v>
      </c>
      <c r="AA284" s="69">
        <f t="shared" si="263"/>
        <v>14149.678399999995</v>
      </c>
      <c r="AB284" s="69">
        <f t="shared" si="263"/>
        <v>14693.898399999995</v>
      </c>
      <c r="AC284" s="69">
        <f t="shared" si="263"/>
        <v>15238.118399999994</v>
      </c>
      <c r="AD284" s="69">
        <f t="shared" si="263"/>
        <v>15782.338399999993</v>
      </c>
      <c r="AE284" s="69">
        <f t="shared" si="263"/>
        <v>16326.558399999993</v>
      </c>
      <c r="AF284" s="9"/>
      <c r="AG284" s="9"/>
      <c r="AH284" s="9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</row>
    <row r="285" spans="1:70" s="4" customFormat="1" ht="15.95" customHeight="1" outlineLevel="2" x14ac:dyDescent="0.3">
      <c r="A285" s="32">
        <v>2</v>
      </c>
      <c r="B285" s="49" t="s">
        <v>441</v>
      </c>
      <c r="C285" s="32" t="s">
        <v>631</v>
      </c>
      <c r="D285" s="32" t="s">
        <v>135</v>
      </c>
      <c r="E285" s="33"/>
      <c r="F285" s="230" t="s">
        <v>23</v>
      </c>
      <c r="G285" s="43" t="s">
        <v>14</v>
      </c>
      <c r="H285" s="32">
        <v>2.3679999999999999</v>
      </c>
      <c r="I285" s="220">
        <v>0.7</v>
      </c>
      <c r="J285" s="69">
        <v>28</v>
      </c>
      <c r="K285" s="238">
        <f t="shared" si="248"/>
        <v>46.41279999999999</v>
      </c>
      <c r="L285" s="69">
        <f>(K285+4.64)</f>
        <v>51.052799999999991</v>
      </c>
      <c r="M285" s="69">
        <f t="shared" ref="M285:AY285" si="264">(L285+4.64)</f>
        <v>55.692799999999991</v>
      </c>
      <c r="N285" s="69">
        <f t="shared" si="264"/>
        <v>60.332799999999992</v>
      </c>
      <c r="O285" s="69">
        <f t="shared" si="264"/>
        <v>64.972799999999992</v>
      </c>
      <c r="P285" s="69">
        <f t="shared" si="264"/>
        <v>69.612799999999993</v>
      </c>
      <c r="Q285" s="69">
        <f t="shared" si="264"/>
        <v>74.252799999999993</v>
      </c>
      <c r="R285" s="69">
        <f t="shared" si="264"/>
        <v>78.892799999999994</v>
      </c>
      <c r="S285" s="69">
        <f t="shared" si="264"/>
        <v>83.532799999999995</v>
      </c>
      <c r="T285" s="69">
        <f t="shared" si="264"/>
        <v>88.172799999999995</v>
      </c>
      <c r="U285" s="69">
        <f t="shared" si="264"/>
        <v>92.812799999999996</v>
      </c>
      <c r="V285" s="69">
        <f>(U285+4.64)</f>
        <v>97.452799999999996</v>
      </c>
      <c r="W285" s="69">
        <f t="shared" si="264"/>
        <v>102.0928</v>
      </c>
      <c r="X285" s="69">
        <f t="shared" si="264"/>
        <v>106.7328</v>
      </c>
      <c r="Y285" s="69">
        <f t="shared" si="264"/>
        <v>111.3728</v>
      </c>
      <c r="Z285" s="69">
        <f>(Y285+4.64)</f>
        <v>116.0128</v>
      </c>
      <c r="AA285" s="69">
        <f t="shared" si="264"/>
        <v>120.6528</v>
      </c>
      <c r="AB285" s="69">
        <f t="shared" si="264"/>
        <v>125.2928</v>
      </c>
      <c r="AC285" s="69">
        <f t="shared" si="264"/>
        <v>129.93279999999999</v>
      </c>
      <c r="AD285" s="69">
        <f t="shared" si="264"/>
        <v>134.57279999999997</v>
      </c>
      <c r="AE285" s="69">
        <f t="shared" si="264"/>
        <v>139.21279999999996</v>
      </c>
      <c r="AF285" s="69">
        <f t="shared" si="264"/>
        <v>143.85279999999995</v>
      </c>
      <c r="AG285" s="69">
        <f t="shared" si="264"/>
        <v>148.49279999999993</v>
      </c>
      <c r="AH285" s="69">
        <f t="shared" si="264"/>
        <v>153.13279999999992</v>
      </c>
      <c r="AI285" s="69">
        <f t="shared" si="264"/>
        <v>157.7727999999999</v>
      </c>
      <c r="AJ285" s="69">
        <f t="shared" si="264"/>
        <v>162.41279999999989</v>
      </c>
      <c r="AK285" s="69">
        <f t="shared" si="264"/>
        <v>167.05279999999988</v>
      </c>
      <c r="AL285" s="69">
        <f t="shared" si="264"/>
        <v>171.69279999999986</v>
      </c>
      <c r="AM285" s="69">
        <f t="shared" si="264"/>
        <v>176.33279999999985</v>
      </c>
      <c r="AN285" s="69">
        <f t="shared" si="264"/>
        <v>180.97279999999984</v>
      </c>
      <c r="AO285" s="69">
        <f t="shared" si="264"/>
        <v>185.61279999999982</v>
      </c>
      <c r="AP285" s="69">
        <f t="shared" si="264"/>
        <v>190.25279999999981</v>
      </c>
      <c r="AQ285" s="69">
        <f t="shared" si="264"/>
        <v>194.8927999999998</v>
      </c>
      <c r="AR285" s="69">
        <f t="shared" si="264"/>
        <v>199.53279999999978</v>
      </c>
      <c r="AS285" s="69">
        <f t="shared" si="264"/>
        <v>204.17279999999977</v>
      </c>
      <c r="AT285" s="69">
        <f t="shared" si="264"/>
        <v>208.81279999999975</v>
      </c>
      <c r="AU285" s="69">
        <f t="shared" si="264"/>
        <v>213.45279999999974</v>
      </c>
      <c r="AV285" s="69">
        <f t="shared" si="264"/>
        <v>218.09279999999973</v>
      </c>
      <c r="AW285" s="69">
        <f t="shared" si="264"/>
        <v>222.73279999999971</v>
      </c>
      <c r="AX285" s="69">
        <f t="shared" si="264"/>
        <v>227.3727999999997</v>
      </c>
      <c r="AY285" s="69">
        <f t="shared" si="264"/>
        <v>232.01279999999969</v>
      </c>
      <c r="AZ285" s="69"/>
      <c r="BA285" s="69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</row>
    <row r="286" spans="1:70" s="4" customFormat="1" ht="15.95" customHeight="1" outlineLevel="2" x14ac:dyDescent="0.3">
      <c r="A286" s="32">
        <v>3</v>
      </c>
      <c r="B286" s="229" t="s">
        <v>441</v>
      </c>
      <c r="C286" s="46" t="s">
        <v>388</v>
      </c>
      <c r="D286" s="32" t="s">
        <v>433</v>
      </c>
      <c r="E286" s="44" t="s">
        <v>17</v>
      </c>
      <c r="F286" s="42" t="s">
        <v>17</v>
      </c>
      <c r="G286" s="43" t="s">
        <v>368</v>
      </c>
      <c r="H286" s="46">
        <v>2.7650000000000001</v>
      </c>
      <c r="I286" s="62">
        <v>1.2</v>
      </c>
      <c r="J286" s="69">
        <v>28</v>
      </c>
      <c r="K286" s="238">
        <f t="shared" si="248"/>
        <v>92.903999999999996</v>
      </c>
      <c r="L286" s="69">
        <f>(K286+9.29)</f>
        <v>102.19399999999999</v>
      </c>
      <c r="M286" s="69">
        <f t="shared" ref="M286:AI286" si="265">(L286+9.29)</f>
        <v>111.48399999999998</v>
      </c>
      <c r="N286" s="69">
        <f t="shared" si="265"/>
        <v>120.77399999999997</v>
      </c>
      <c r="O286" s="69">
        <f t="shared" si="265"/>
        <v>130.06399999999996</v>
      </c>
      <c r="P286" s="69">
        <f t="shared" si="265"/>
        <v>139.35399999999996</v>
      </c>
      <c r="Q286" s="69">
        <f t="shared" si="265"/>
        <v>148.64399999999995</v>
      </c>
      <c r="R286" s="69">
        <f t="shared" si="265"/>
        <v>157.93399999999994</v>
      </c>
      <c r="S286" s="69">
        <f t="shared" si="265"/>
        <v>167.22399999999993</v>
      </c>
      <c r="T286" s="69">
        <f t="shared" si="265"/>
        <v>176.51399999999992</v>
      </c>
      <c r="U286" s="69">
        <f t="shared" si="265"/>
        <v>185.80399999999992</v>
      </c>
      <c r="V286" s="69">
        <f t="shared" si="265"/>
        <v>195.09399999999991</v>
      </c>
      <c r="W286" s="69">
        <f t="shared" si="265"/>
        <v>204.3839999999999</v>
      </c>
      <c r="X286" s="69">
        <f t="shared" si="265"/>
        <v>213.67399999999989</v>
      </c>
      <c r="Y286" s="69">
        <f t="shared" si="265"/>
        <v>222.96399999999988</v>
      </c>
      <c r="Z286" s="69">
        <f t="shared" si="265"/>
        <v>232.25399999999988</v>
      </c>
      <c r="AA286" s="69">
        <f t="shared" si="265"/>
        <v>241.54399999999987</v>
      </c>
      <c r="AB286" s="69">
        <f t="shared" si="265"/>
        <v>250.83399999999986</v>
      </c>
      <c r="AC286" s="69">
        <f t="shared" si="265"/>
        <v>260.12399999999985</v>
      </c>
      <c r="AD286" s="69">
        <f t="shared" si="265"/>
        <v>269.41399999999987</v>
      </c>
      <c r="AE286" s="69">
        <f t="shared" si="265"/>
        <v>278.70399999999989</v>
      </c>
      <c r="AF286" s="69">
        <f t="shared" si="265"/>
        <v>287.99399999999991</v>
      </c>
      <c r="AG286" s="69">
        <f t="shared" si="265"/>
        <v>297.28399999999993</v>
      </c>
      <c r="AH286" s="69">
        <f t="shared" si="265"/>
        <v>306.57399999999996</v>
      </c>
      <c r="AI286" s="69">
        <f t="shared" si="265"/>
        <v>315.86399999999998</v>
      </c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</row>
    <row r="287" spans="1:70" s="96" customFormat="1" ht="15.95" customHeight="1" outlineLevel="2" x14ac:dyDescent="0.3">
      <c r="A287" s="32">
        <v>4</v>
      </c>
      <c r="B287" s="49" t="s">
        <v>441</v>
      </c>
      <c r="C287" s="32" t="s">
        <v>657</v>
      </c>
      <c r="D287" s="32" t="s">
        <v>115</v>
      </c>
      <c r="E287" s="33"/>
      <c r="F287" s="229" t="s">
        <v>23</v>
      </c>
      <c r="G287" s="45" t="s">
        <v>36</v>
      </c>
      <c r="H287" s="32">
        <v>16.158999999999999</v>
      </c>
      <c r="I287" s="55">
        <v>1.2</v>
      </c>
      <c r="J287" s="69">
        <v>28</v>
      </c>
      <c r="K287" s="238">
        <f t="shared" si="248"/>
        <v>542.94239999999991</v>
      </c>
      <c r="L287" s="69">
        <f>(K287+54.29)</f>
        <v>597.23239999999987</v>
      </c>
      <c r="M287" s="69">
        <f t="shared" ref="M287:AE287" si="266">(L287+54.29)</f>
        <v>651.52239999999983</v>
      </c>
      <c r="N287" s="69">
        <f t="shared" si="266"/>
        <v>705.8123999999998</v>
      </c>
      <c r="O287" s="69">
        <f t="shared" si="266"/>
        <v>760.10239999999976</v>
      </c>
      <c r="P287" s="69">
        <f t="shared" si="266"/>
        <v>814.39239999999972</v>
      </c>
      <c r="Q287" s="69">
        <f t="shared" si="266"/>
        <v>868.68239999999969</v>
      </c>
      <c r="R287" s="69">
        <f t="shared" si="266"/>
        <v>922.97239999999965</v>
      </c>
      <c r="S287" s="69">
        <f t="shared" si="266"/>
        <v>977.26239999999962</v>
      </c>
      <c r="T287" s="69">
        <f t="shared" si="266"/>
        <v>1031.5523999999996</v>
      </c>
      <c r="U287" s="69">
        <f t="shared" si="266"/>
        <v>1085.8423999999995</v>
      </c>
      <c r="V287" s="69">
        <f t="shared" si="266"/>
        <v>1140.1323999999995</v>
      </c>
      <c r="W287" s="69">
        <f t="shared" si="266"/>
        <v>1194.4223999999995</v>
      </c>
      <c r="X287" s="69">
        <f t="shared" si="266"/>
        <v>1248.7123999999994</v>
      </c>
      <c r="Y287" s="69">
        <f t="shared" si="266"/>
        <v>1303.0023999999994</v>
      </c>
      <c r="Z287" s="69">
        <f t="shared" si="266"/>
        <v>1357.2923999999994</v>
      </c>
      <c r="AA287" s="69">
        <f t="shared" si="266"/>
        <v>1411.5823999999993</v>
      </c>
      <c r="AB287" s="69">
        <f t="shared" si="266"/>
        <v>1465.8723999999993</v>
      </c>
      <c r="AC287" s="69">
        <f t="shared" si="266"/>
        <v>1520.1623999999993</v>
      </c>
      <c r="AD287" s="69">
        <f t="shared" si="266"/>
        <v>1574.4523999999992</v>
      </c>
      <c r="AE287" s="69">
        <f t="shared" si="266"/>
        <v>1628.7423999999992</v>
      </c>
      <c r="AF287" s="69"/>
      <c r="AG287" s="9"/>
      <c r="AH287" s="9"/>
    </row>
    <row r="288" spans="1:70" s="96" customFormat="1" ht="15.95" customHeight="1" outlineLevel="2" x14ac:dyDescent="0.3">
      <c r="A288" s="32">
        <v>5</v>
      </c>
      <c r="B288" s="49" t="s">
        <v>441</v>
      </c>
      <c r="C288" s="32" t="s">
        <v>661</v>
      </c>
      <c r="D288" s="157" t="s">
        <v>46</v>
      </c>
      <c r="E288" s="33"/>
      <c r="F288" s="42" t="s">
        <v>17</v>
      </c>
      <c r="G288" s="45" t="s">
        <v>36</v>
      </c>
      <c r="H288" s="32">
        <v>29.617999999999999</v>
      </c>
      <c r="I288" s="55">
        <v>1.2</v>
      </c>
      <c r="J288" s="69">
        <v>28</v>
      </c>
      <c r="K288" s="238">
        <f t="shared" si="248"/>
        <v>995.1647999999999</v>
      </c>
      <c r="L288" s="69">
        <f>(K288+99.52)</f>
        <v>1094.6848</v>
      </c>
      <c r="M288" s="69">
        <f t="shared" ref="M288:AD288" si="267">(L288+99.52)</f>
        <v>1194.2048</v>
      </c>
      <c r="N288" s="69">
        <f t="shared" si="267"/>
        <v>1293.7248</v>
      </c>
      <c r="O288" s="69">
        <f t="shared" si="267"/>
        <v>1393.2447999999999</v>
      </c>
      <c r="P288" s="69">
        <f t="shared" si="267"/>
        <v>1492.7647999999999</v>
      </c>
      <c r="Q288" s="69">
        <f t="shared" si="267"/>
        <v>1592.2847999999999</v>
      </c>
      <c r="R288" s="69">
        <f t="shared" si="267"/>
        <v>1691.8047999999999</v>
      </c>
      <c r="S288" s="69">
        <f t="shared" si="267"/>
        <v>1791.3247999999999</v>
      </c>
      <c r="T288" s="69">
        <f t="shared" si="267"/>
        <v>1890.8447999999999</v>
      </c>
      <c r="U288" s="69">
        <f t="shared" si="267"/>
        <v>1990.3647999999998</v>
      </c>
      <c r="V288" s="69">
        <f>(U288+99.52)</f>
        <v>2089.8847999999998</v>
      </c>
      <c r="W288" s="69">
        <f t="shared" si="267"/>
        <v>2189.4047999999998</v>
      </c>
      <c r="X288" s="69">
        <f t="shared" si="267"/>
        <v>2288.9247999999998</v>
      </c>
      <c r="Y288" s="69">
        <f t="shared" si="267"/>
        <v>2388.4447999999998</v>
      </c>
      <c r="Z288" s="69">
        <f t="shared" si="267"/>
        <v>2487.9647999999997</v>
      </c>
      <c r="AA288" s="69">
        <f>(Z288+99.52)</f>
        <v>2587.4847999999997</v>
      </c>
      <c r="AB288" s="69">
        <f t="shared" si="267"/>
        <v>2687.0047999999997</v>
      </c>
      <c r="AC288" s="69">
        <f>(AB288+99.52)</f>
        <v>2786.5247999999997</v>
      </c>
      <c r="AD288" s="69">
        <f t="shared" si="267"/>
        <v>2886.0447999999997</v>
      </c>
      <c r="AE288" s="69">
        <f>(AD288+99.52)</f>
        <v>2985.5647999999997</v>
      </c>
      <c r="AF288" s="9"/>
      <c r="AG288" s="9"/>
      <c r="AH288" s="9"/>
    </row>
    <row r="289" spans="1:70" s="96" customFormat="1" ht="15.95" customHeight="1" outlineLevel="2" x14ac:dyDescent="0.3">
      <c r="A289" s="32">
        <v>6</v>
      </c>
      <c r="B289" s="49" t="s">
        <v>441</v>
      </c>
      <c r="C289" s="32" t="s">
        <v>658</v>
      </c>
      <c r="D289" s="32" t="s">
        <v>115</v>
      </c>
      <c r="E289" s="33"/>
      <c r="F289" s="229" t="s">
        <v>23</v>
      </c>
      <c r="G289" s="45" t="s">
        <v>36</v>
      </c>
      <c r="H289" s="32">
        <v>4.649</v>
      </c>
      <c r="I289" s="220">
        <v>0.7</v>
      </c>
      <c r="J289" s="69">
        <v>28</v>
      </c>
      <c r="K289" s="238">
        <f t="shared" si="248"/>
        <v>91.120399999999989</v>
      </c>
      <c r="L289" s="69">
        <f>(K289+9.11)</f>
        <v>100.23039999999999</v>
      </c>
      <c r="M289" s="69">
        <f t="shared" ref="M289:AQ289" si="268">(L289+9.11)</f>
        <v>109.34039999999999</v>
      </c>
      <c r="N289" s="69">
        <f t="shared" si="268"/>
        <v>118.45039999999999</v>
      </c>
      <c r="O289" s="69">
        <f t="shared" si="268"/>
        <v>127.56039999999999</v>
      </c>
      <c r="P289" s="69">
        <f t="shared" si="268"/>
        <v>136.67039999999997</v>
      </c>
      <c r="Q289" s="69">
        <f t="shared" si="268"/>
        <v>145.78039999999999</v>
      </c>
      <c r="R289" s="69">
        <f t="shared" si="268"/>
        <v>154.8904</v>
      </c>
      <c r="S289" s="69">
        <f t="shared" si="268"/>
        <v>164.00040000000001</v>
      </c>
      <c r="T289" s="69">
        <f t="shared" si="268"/>
        <v>173.11040000000003</v>
      </c>
      <c r="U289" s="69">
        <f t="shared" si="268"/>
        <v>182.22040000000004</v>
      </c>
      <c r="V289" s="69">
        <f t="shared" si="268"/>
        <v>191.33040000000005</v>
      </c>
      <c r="W289" s="69">
        <f t="shared" si="268"/>
        <v>200.44040000000007</v>
      </c>
      <c r="X289" s="69">
        <f>(W289+9.11)</f>
        <v>209.55040000000008</v>
      </c>
      <c r="Y289" s="69">
        <f t="shared" si="268"/>
        <v>218.6604000000001</v>
      </c>
      <c r="Z289" s="69">
        <f t="shared" si="268"/>
        <v>227.77040000000011</v>
      </c>
      <c r="AA289" s="69">
        <f t="shared" si="268"/>
        <v>236.88040000000012</v>
      </c>
      <c r="AB289" s="69">
        <f t="shared" si="268"/>
        <v>245.99040000000014</v>
      </c>
      <c r="AC289" s="69">
        <f>(AB289+9.11)</f>
        <v>255.10040000000015</v>
      </c>
      <c r="AD289" s="69">
        <f t="shared" si="268"/>
        <v>264.21040000000016</v>
      </c>
      <c r="AE289" s="69">
        <f t="shared" si="268"/>
        <v>273.32040000000018</v>
      </c>
      <c r="AF289" s="69">
        <f t="shared" si="268"/>
        <v>282.43040000000019</v>
      </c>
      <c r="AG289" s="69">
        <f t="shared" si="268"/>
        <v>291.5404000000002</v>
      </c>
      <c r="AH289" s="69">
        <f t="shared" si="268"/>
        <v>300.65040000000022</v>
      </c>
      <c r="AI289" s="69">
        <f>(AH289+9.11)</f>
        <v>309.76040000000023</v>
      </c>
      <c r="AJ289" s="69">
        <f t="shared" si="268"/>
        <v>318.87040000000025</v>
      </c>
      <c r="AK289" s="69">
        <f t="shared" si="268"/>
        <v>327.98040000000026</v>
      </c>
      <c r="AL289" s="69">
        <f>(AK289+9.11)</f>
        <v>337.09040000000027</v>
      </c>
      <c r="AM289" s="69">
        <f t="shared" si="268"/>
        <v>346.20040000000029</v>
      </c>
      <c r="AN289" s="69">
        <f t="shared" si="268"/>
        <v>355.3104000000003</v>
      </c>
      <c r="AO289" s="69">
        <f t="shared" si="268"/>
        <v>364.42040000000031</v>
      </c>
      <c r="AP289" s="69">
        <f t="shared" si="268"/>
        <v>373.53040000000033</v>
      </c>
      <c r="AQ289" s="69">
        <f t="shared" si="268"/>
        <v>382.64040000000034</v>
      </c>
      <c r="AR289" s="69">
        <f>(AQ289+9.11)</f>
        <v>391.75040000000035</v>
      </c>
      <c r="AS289" s="69">
        <f>(AR289+9.11)</f>
        <v>400.86040000000037</v>
      </c>
      <c r="AT289" s="69">
        <f t="shared" ref="AT289:BA289" si="269">(AS289+9.11)</f>
        <v>409.97040000000038</v>
      </c>
      <c r="AU289" s="69">
        <f t="shared" si="269"/>
        <v>419.0804000000004</v>
      </c>
      <c r="AV289" s="69">
        <f t="shared" si="269"/>
        <v>428.19040000000041</v>
      </c>
      <c r="AW289" s="69">
        <f>(AV289+9.11)</f>
        <v>437.30040000000042</v>
      </c>
      <c r="AX289" s="69">
        <f t="shared" si="269"/>
        <v>446.41040000000044</v>
      </c>
      <c r="AY289" s="69">
        <f t="shared" si="269"/>
        <v>455.52040000000045</v>
      </c>
      <c r="AZ289" s="69">
        <f t="shared" si="269"/>
        <v>464.63040000000046</v>
      </c>
      <c r="BA289" s="69">
        <f t="shared" si="269"/>
        <v>473.74040000000048</v>
      </c>
    </row>
    <row r="290" spans="1:70" s="96" customFormat="1" ht="15.95" customHeight="1" outlineLevel="2" x14ac:dyDescent="0.3">
      <c r="A290" s="32">
        <v>7</v>
      </c>
      <c r="B290" s="49" t="s">
        <v>441</v>
      </c>
      <c r="C290" s="32" t="s">
        <v>664</v>
      </c>
      <c r="D290" s="32" t="s">
        <v>667</v>
      </c>
      <c r="E290" s="33"/>
      <c r="F290" s="230" t="s">
        <v>11</v>
      </c>
      <c r="G290" s="45" t="s">
        <v>36</v>
      </c>
      <c r="H290" s="32">
        <v>16.286000000000001</v>
      </c>
      <c r="I290" s="55">
        <v>1.2</v>
      </c>
      <c r="J290" s="69">
        <v>28</v>
      </c>
      <c r="K290" s="238">
        <f t="shared" si="248"/>
        <v>547.20960000000002</v>
      </c>
      <c r="L290" s="69">
        <f>(K290+54.72)</f>
        <v>601.92960000000005</v>
      </c>
      <c r="M290" s="69">
        <f t="shared" ref="M290:AD290" si="270">(L290+54.72)</f>
        <v>656.64960000000008</v>
      </c>
      <c r="N290" s="69">
        <f t="shared" si="270"/>
        <v>711.3696000000001</v>
      </c>
      <c r="O290" s="69">
        <f t="shared" si="270"/>
        <v>766.08960000000013</v>
      </c>
      <c r="P290" s="69">
        <f t="shared" si="270"/>
        <v>820.80960000000016</v>
      </c>
      <c r="Q290" s="69">
        <f t="shared" si="270"/>
        <v>875.52960000000019</v>
      </c>
      <c r="R290" s="69">
        <f t="shared" si="270"/>
        <v>930.24960000000021</v>
      </c>
      <c r="S290" s="69">
        <f t="shared" si="270"/>
        <v>984.96960000000024</v>
      </c>
      <c r="T290" s="69">
        <f t="shared" si="270"/>
        <v>1039.6896000000002</v>
      </c>
      <c r="U290" s="69">
        <f t="shared" si="270"/>
        <v>1094.4096000000002</v>
      </c>
      <c r="V290" s="69">
        <f t="shared" si="270"/>
        <v>1149.1296000000002</v>
      </c>
      <c r="W290" s="69">
        <f t="shared" si="270"/>
        <v>1203.8496000000002</v>
      </c>
      <c r="X290" s="69">
        <f t="shared" si="270"/>
        <v>1258.5696000000003</v>
      </c>
      <c r="Y290" s="69">
        <f t="shared" si="270"/>
        <v>1313.2896000000003</v>
      </c>
      <c r="Z290" s="69">
        <f t="shared" si="270"/>
        <v>1368.0096000000003</v>
      </c>
      <c r="AA290" s="69">
        <f t="shared" si="270"/>
        <v>1422.7296000000003</v>
      </c>
      <c r="AB290" s="69">
        <f t="shared" si="270"/>
        <v>1477.4496000000004</v>
      </c>
      <c r="AC290" s="69">
        <f t="shared" si="270"/>
        <v>1532.1696000000004</v>
      </c>
      <c r="AD290" s="69">
        <f t="shared" si="270"/>
        <v>1586.8896000000004</v>
      </c>
      <c r="AE290" s="69">
        <f>(AD290+54.72)</f>
        <v>1641.6096000000005</v>
      </c>
      <c r="AF290" s="69"/>
      <c r="AG290" s="69"/>
      <c r="AH290" s="9"/>
    </row>
    <row r="291" spans="1:70" s="96" customFormat="1" ht="15.95" customHeight="1" outlineLevel="1" x14ac:dyDescent="0.3">
      <c r="A291" s="32"/>
      <c r="B291" s="206" t="s">
        <v>802</v>
      </c>
      <c r="C291" s="32"/>
      <c r="D291" s="157"/>
      <c r="E291" s="33"/>
      <c r="F291" s="42"/>
      <c r="G291" s="45"/>
      <c r="H291" s="133">
        <f>SUBTOTAL(9,H284:H290)</f>
        <v>233.81399999999996</v>
      </c>
      <c r="I291" s="62"/>
      <c r="J291" s="68"/>
      <c r="K291" s="238"/>
      <c r="L291" s="68"/>
      <c r="M291" s="68"/>
      <c r="N291" s="1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</row>
    <row r="292" spans="1:70" s="3" customFormat="1" ht="15.95" customHeight="1" outlineLevel="1" x14ac:dyDescent="0.3">
      <c r="A292" s="46"/>
      <c r="B292" s="43"/>
      <c r="C292" s="46"/>
      <c r="D292" s="46"/>
      <c r="E292" s="44"/>
      <c r="F292" s="42"/>
      <c r="G292" s="43"/>
      <c r="H292" s="46"/>
      <c r="I292" s="62"/>
      <c r="J292" s="68"/>
      <c r="K292" s="238"/>
      <c r="L292" s="68"/>
      <c r="M292" s="68"/>
      <c r="N292" s="1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</row>
    <row r="293" spans="1:70" s="15" customFormat="1" ht="15.95" customHeight="1" outlineLevel="1" x14ac:dyDescent="0.3">
      <c r="A293" s="32"/>
      <c r="B293" s="51"/>
      <c r="C293" s="112"/>
      <c r="D293" s="32"/>
      <c r="E293" s="33"/>
      <c r="F293" s="55"/>
      <c r="G293" s="55"/>
      <c r="H293" s="133"/>
      <c r="I293" s="55"/>
      <c r="J293" s="68"/>
      <c r="K293" s="238"/>
      <c r="L293" s="68"/>
      <c r="M293" s="68"/>
      <c r="N293" s="1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</row>
    <row r="294" spans="1:70" ht="15.95" customHeight="1" outlineLevel="1" x14ac:dyDescent="0.3">
      <c r="A294" s="227"/>
      <c r="B294" s="229"/>
      <c r="C294" s="112"/>
      <c r="D294" s="32"/>
      <c r="E294" s="33"/>
      <c r="F294" s="230"/>
      <c r="G294" s="230"/>
      <c r="H294" s="32"/>
      <c r="I294" s="55"/>
      <c r="J294" s="68"/>
      <c r="K294" s="238"/>
    </row>
    <row r="295" spans="1:70" ht="15.95" customHeight="1" outlineLevel="1" x14ac:dyDescent="0.3">
      <c r="A295" s="227"/>
      <c r="B295" s="229"/>
      <c r="C295" s="112"/>
      <c r="D295" s="32"/>
      <c r="E295" s="33"/>
      <c r="F295" s="230"/>
      <c r="G295" s="230"/>
      <c r="H295" s="32"/>
      <c r="I295" s="55"/>
      <c r="J295" s="68"/>
      <c r="K295" s="238"/>
    </row>
    <row r="296" spans="1:70" ht="15.95" customHeight="1" outlineLevel="2" x14ac:dyDescent="0.3">
      <c r="A296" s="227">
        <v>1</v>
      </c>
      <c r="B296" s="229" t="s">
        <v>440</v>
      </c>
      <c r="C296" s="231" t="s">
        <v>192</v>
      </c>
      <c r="D296" s="227" t="s">
        <v>32</v>
      </c>
      <c r="E296" s="232" t="s">
        <v>21</v>
      </c>
      <c r="F296" s="229" t="s">
        <v>21</v>
      </c>
      <c r="G296" s="229" t="s">
        <v>30</v>
      </c>
      <c r="H296" s="227">
        <v>2.0609999999999999</v>
      </c>
      <c r="I296" s="54">
        <v>1.2</v>
      </c>
      <c r="J296" s="69">
        <v>36</v>
      </c>
      <c r="K296" s="238">
        <f t="shared" si="248"/>
        <v>89.035199999999989</v>
      </c>
      <c r="L296" s="69">
        <f>(K296+8.9)</f>
        <v>97.935199999999995</v>
      </c>
      <c r="M296" s="69">
        <f t="shared" ref="M296:X296" si="271">(L296+8.9)</f>
        <v>106.8352</v>
      </c>
      <c r="N296" s="69">
        <f t="shared" si="271"/>
        <v>115.73520000000001</v>
      </c>
      <c r="O296" s="69">
        <f t="shared" si="271"/>
        <v>124.63520000000001</v>
      </c>
      <c r="P296" s="69">
        <f t="shared" si="271"/>
        <v>133.5352</v>
      </c>
      <c r="Q296" s="69">
        <f t="shared" si="271"/>
        <v>142.43520000000001</v>
      </c>
      <c r="R296" s="69">
        <f t="shared" si="271"/>
        <v>151.33520000000001</v>
      </c>
      <c r="S296" s="69">
        <f t="shared" si="271"/>
        <v>160.23520000000002</v>
      </c>
      <c r="T296" s="69">
        <f>(S296+8.9)</f>
        <v>169.13520000000003</v>
      </c>
      <c r="U296" s="69">
        <f t="shared" si="271"/>
        <v>178.03520000000003</v>
      </c>
      <c r="V296" s="69">
        <f t="shared" si="271"/>
        <v>186.93520000000004</v>
      </c>
      <c r="W296" s="69">
        <f t="shared" si="271"/>
        <v>195.83520000000004</v>
      </c>
      <c r="X296" s="69">
        <f t="shared" si="271"/>
        <v>204.73520000000005</v>
      </c>
      <c r="Y296" s="69"/>
      <c r="Z296" s="69"/>
    </row>
    <row r="297" spans="1:70" ht="15.95" customHeight="1" outlineLevel="2" x14ac:dyDescent="0.3">
      <c r="A297" s="227">
        <v>2</v>
      </c>
      <c r="B297" s="229" t="s">
        <v>440</v>
      </c>
      <c r="C297" s="112" t="s">
        <v>639</v>
      </c>
      <c r="D297" s="32" t="s">
        <v>640</v>
      </c>
      <c r="E297" s="232"/>
      <c r="F297" s="230" t="s">
        <v>11</v>
      </c>
      <c r="G297" s="43" t="s">
        <v>30</v>
      </c>
      <c r="H297" s="32">
        <v>12.037000000000001</v>
      </c>
      <c r="I297" s="55">
        <v>1.2</v>
      </c>
      <c r="J297" s="69">
        <v>36</v>
      </c>
      <c r="K297" s="238">
        <f t="shared" si="248"/>
        <v>519.99839999999995</v>
      </c>
      <c r="L297" s="69">
        <f>(K297+52)</f>
        <v>571.99839999999995</v>
      </c>
      <c r="M297" s="69">
        <f t="shared" ref="M297:Y297" si="272">(L297+52)</f>
        <v>623.99839999999995</v>
      </c>
      <c r="N297" s="69">
        <f t="shared" si="272"/>
        <v>675.99839999999995</v>
      </c>
      <c r="O297" s="69">
        <f t="shared" si="272"/>
        <v>727.99839999999995</v>
      </c>
      <c r="P297" s="69">
        <f t="shared" si="272"/>
        <v>779.99839999999995</v>
      </c>
      <c r="Q297" s="69">
        <f t="shared" si="272"/>
        <v>831.99839999999995</v>
      </c>
      <c r="R297" s="69">
        <f t="shared" si="272"/>
        <v>883.99839999999995</v>
      </c>
      <c r="S297" s="69">
        <f t="shared" si="272"/>
        <v>935.99839999999995</v>
      </c>
      <c r="T297" s="69">
        <f>(S297+52)</f>
        <v>987.99839999999995</v>
      </c>
      <c r="U297" s="69">
        <f t="shared" si="272"/>
        <v>1039.9983999999999</v>
      </c>
      <c r="V297" s="69">
        <f t="shared" si="272"/>
        <v>1091.9983999999999</v>
      </c>
      <c r="W297" s="69">
        <f>(V297+52)</f>
        <v>1143.9983999999999</v>
      </c>
      <c r="X297" s="69">
        <f t="shared" si="272"/>
        <v>1195.9983999999999</v>
      </c>
      <c r="Y297" s="69">
        <f t="shared" si="272"/>
        <v>1247.9983999999999</v>
      </c>
    </row>
    <row r="298" spans="1:70" s="2" customFormat="1" ht="15.95" customHeight="1" outlineLevel="2" x14ac:dyDescent="0.3">
      <c r="A298" s="227">
        <v>3</v>
      </c>
      <c r="B298" s="229" t="s">
        <v>440</v>
      </c>
      <c r="C298" s="46" t="s">
        <v>522</v>
      </c>
      <c r="D298" s="46" t="s">
        <v>58</v>
      </c>
      <c r="E298" s="44" t="s">
        <v>11</v>
      </c>
      <c r="F298" s="42" t="s">
        <v>11</v>
      </c>
      <c r="G298" s="42" t="s">
        <v>14</v>
      </c>
      <c r="H298" s="227">
        <v>12.907</v>
      </c>
      <c r="I298" s="55">
        <v>1.2</v>
      </c>
      <c r="J298" s="69">
        <v>36</v>
      </c>
      <c r="K298" s="238">
        <f t="shared" si="248"/>
        <v>557.58240000000001</v>
      </c>
      <c r="L298" s="69">
        <f>(K298+55.76)</f>
        <v>613.3424</v>
      </c>
      <c r="M298" s="69">
        <f t="shared" ref="M298:Y298" si="273">(L298+55.76)</f>
        <v>669.10239999999999</v>
      </c>
      <c r="N298" s="69">
        <f t="shared" si="273"/>
        <v>724.86239999999998</v>
      </c>
      <c r="O298" s="69">
        <f t="shared" si="273"/>
        <v>780.62239999999997</v>
      </c>
      <c r="P298" s="69">
        <f t="shared" si="273"/>
        <v>836.38239999999996</v>
      </c>
      <c r="Q298" s="69">
        <f t="shared" si="273"/>
        <v>892.14239999999995</v>
      </c>
      <c r="R298" s="69">
        <f t="shared" si="273"/>
        <v>947.90239999999994</v>
      </c>
      <c r="S298" s="69">
        <f t="shared" si="273"/>
        <v>1003.6623999999999</v>
      </c>
      <c r="T298" s="69">
        <f t="shared" si="273"/>
        <v>1059.4223999999999</v>
      </c>
      <c r="U298" s="69">
        <f t="shared" si="273"/>
        <v>1115.1823999999999</v>
      </c>
      <c r="V298" s="69">
        <f t="shared" si="273"/>
        <v>1170.9423999999999</v>
      </c>
      <c r="W298" s="69">
        <f t="shared" si="273"/>
        <v>1226.7023999999999</v>
      </c>
      <c r="X298" s="69">
        <f t="shared" si="273"/>
        <v>1282.4623999999999</v>
      </c>
      <c r="Y298" s="69">
        <f t="shared" si="273"/>
        <v>1338.2223999999999</v>
      </c>
      <c r="Z298" s="69"/>
      <c r="AA298" s="9"/>
      <c r="AB298" s="9"/>
      <c r="AC298" s="9"/>
      <c r="AD298" s="9"/>
      <c r="AE298" s="9"/>
      <c r="AF298" s="9"/>
      <c r="AG298" s="9"/>
      <c r="AH298" s="9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</row>
    <row r="299" spans="1:70" s="2" customFormat="1" ht="15.95" customHeight="1" outlineLevel="2" x14ac:dyDescent="0.3">
      <c r="A299" s="227">
        <v>4</v>
      </c>
      <c r="B299" s="229" t="s">
        <v>440</v>
      </c>
      <c r="C299" s="46" t="s">
        <v>523</v>
      </c>
      <c r="D299" s="46" t="s">
        <v>58</v>
      </c>
      <c r="E299" s="44" t="s">
        <v>11</v>
      </c>
      <c r="F299" s="42" t="s">
        <v>11</v>
      </c>
      <c r="G299" s="42" t="s">
        <v>14</v>
      </c>
      <c r="H299" s="227">
        <v>4.4000000000000004</v>
      </c>
      <c r="I299" s="62">
        <v>1.2</v>
      </c>
      <c r="J299" s="69">
        <v>36</v>
      </c>
      <c r="K299" s="238">
        <f t="shared" si="248"/>
        <v>190.08</v>
      </c>
      <c r="L299" s="69">
        <f>(K299+19.01)</f>
        <v>209.09</v>
      </c>
      <c r="M299" s="69">
        <f t="shared" ref="M299:Y299" si="274">(L299+19.01)</f>
        <v>228.1</v>
      </c>
      <c r="N299" s="69">
        <f t="shared" si="274"/>
        <v>247.10999999999999</v>
      </c>
      <c r="O299" s="69">
        <f t="shared" si="274"/>
        <v>266.12</v>
      </c>
      <c r="P299" s="69">
        <f t="shared" si="274"/>
        <v>285.13</v>
      </c>
      <c r="Q299" s="69">
        <f t="shared" si="274"/>
        <v>304.14</v>
      </c>
      <c r="R299" s="69">
        <f t="shared" si="274"/>
        <v>323.14999999999998</v>
      </c>
      <c r="S299" s="69">
        <f>(R299+19.01)</f>
        <v>342.15999999999997</v>
      </c>
      <c r="T299" s="69">
        <f t="shared" si="274"/>
        <v>361.16999999999996</v>
      </c>
      <c r="U299" s="69">
        <f>(T299+19.01)</f>
        <v>380.17999999999995</v>
      </c>
      <c r="V299" s="69">
        <f t="shared" si="274"/>
        <v>399.18999999999994</v>
      </c>
      <c r="W299" s="69">
        <f>(V299+19.01)</f>
        <v>418.19999999999993</v>
      </c>
      <c r="X299" s="69">
        <f t="shared" si="274"/>
        <v>437.20999999999992</v>
      </c>
      <c r="Y299" s="69">
        <f t="shared" si="274"/>
        <v>456.21999999999991</v>
      </c>
      <c r="Z299" s="9"/>
      <c r="AA299" s="9"/>
      <c r="AB299" s="9"/>
      <c r="AC299" s="9"/>
      <c r="AD299" s="9"/>
      <c r="AE299" s="9"/>
      <c r="AF299" s="9"/>
      <c r="AG299" s="9"/>
      <c r="AH299" s="9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</row>
    <row r="300" spans="1:70" s="2" customFormat="1" ht="15.95" customHeight="1" outlineLevel="2" x14ac:dyDescent="0.3">
      <c r="A300" s="227">
        <v>5</v>
      </c>
      <c r="B300" s="229" t="s">
        <v>440</v>
      </c>
      <c r="C300" s="231" t="s">
        <v>193</v>
      </c>
      <c r="D300" s="227" t="s">
        <v>41</v>
      </c>
      <c r="E300" s="232" t="s">
        <v>25</v>
      </c>
      <c r="F300" s="229" t="s">
        <v>43</v>
      </c>
      <c r="G300" s="229" t="s">
        <v>30</v>
      </c>
      <c r="H300" s="227">
        <v>19.513000000000002</v>
      </c>
      <c r="I300" s="55">
        <v>1.2</v>
      </c>
      <c r="J300" s="69">
        <v>36</v>
      </c>
      <c r="K300" s="238">
        <f t="shared" si="248"/>
        <v>842.96160000000009</v>
      </c>
      <c r="L300" s="69">
        <f>(K300+84.3)</f>
        <v>927.26160000000004</v>
      </c>
      <c r="M300" s="69">
        <f t="shared" ref="M300:Y300" si="275">(L300+84.3)</f>
        <v>1011.5616</v>
      </c>
      <c r="N300" s="69">
        <f t="shared" si="275"/>
        <v>1095.8616</v>
      </c>
      <c r="O300" s="69">
        <f t="shared" si="275"/>
        <v>1180.1615999999999</v>
      </c>
      <c r="P300" s="69">
        <f t="shared" si="275"/>
        <v>1264.4615999999999</v>
      </c>
      <c r="Q300" s="69">
        <f t="shared" si="275"/>
        <v>1348.7615999999998</v>
      </c>
      <c r="R300" s="69">
        <f t="shared" si="275"/>
        <v>1433.0615999999998</v>
      </c>
      <c r="S300" s="69">
        <f t="shared" si="275"/>
        <v>1517.3615999999997</v>
      </c>
      <c r="T300" s="69">
        <f t="shared" si="275"/>
        <v>1601.6615999999997</v>
      </c>
      <c r="U300" s="69">
        <f>(T300+84.3)</f>
        <v>1685.9615999999996</v>
      </c>
      <c r="V300" s="69">
        <f t="shared" si="275"/>
        <v>1770.2615999999996</v>
      </c>
      <c r="W300" s="69">
        <f>(V300+84.3)</f>
        <v>1854.5615999999995</v>
      </c>
      <c r="X300" s="69">
        <f t="shared" si="275"/>
        <v>1938.8615999999995</v>
      </c>
      <c r="Y300" s="69">
        <f t="shared" si="275"/>
        <v>2023.1615999999995</v>
      </c>
      <c r="Z300" s="9"/>
      <c r="AA300" s="9"/>
      <c r="AB300" s="9"/>
      <c r="AC300" s="9"/>
      <c r="AD300" s="9"/>
      <c r="AE300" s="9"/>
      <c r="AF300" s="9"/>
      <c r="AG300" s="9"/>
      <c r="AH300" s="9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</row>
    <row r="301" spans="1:70" s="2" customFormat="1" ht="15.95" customHeight="1" outlineLevel="2" x14ac:dyDescent="0.3">
      <c r="A301" s="227">
        <v>6</v>
      </c>
      <c r="B301" s="229" t="s">
        <v>440</v>
      </c>
      <c r="C301" s="231" t="s">
        <v>194</v>
      </c>
      <c r="D301" s="227" t="s">
        <v>41</v>
      </c>
      <c r="E301" s="232" t="s">
        <v>25</v>
      </c>
      <c r="F301" s="229" t="s">
        <v>43</v>
      </c>
      <c r="G301" s="229" t="s">
        <v>30</v>
      </c>
      <c r="H301" s="227">
        <v>0.42899999999999999</v>
      </c>
      <c r="I301" s="220">
        <v>0.7</v>
      </c>
      <c r="J301" s="69">
        <v>36</v>
      </c>
      <c r="K301" s="238">
        <f t="shared" si="248"/>
        <v>10.810799999999999</v>
      </c>
      <c r="L301" s="69">
        <f>(K301+1.08)</f>
        <v>11.890799999999999</v>
      </c>
      <c r="M301" s="69">
        <f t="shared" ref="M301:AO301" si="276">(L301+1.08)</f>
        <v>12.970799999999999</v>
      </c>
      <c r="N301" s="69">
        <f t="shared" si="276"/>
        <v>14.050799999999999</v>
      </c>
      <c r="O301" s="69">
        <f t="shared" si="276"/>
        <v>15.130799999999999</v>
      </c>
      <c r="P301" s="69">
        <f t="shared" si="276"/>
        <v>16.210799999999999</v>
      </c>
      <c r="Q301" s="69">
        <f t="shared" si="276"/>
        <v>17.290799999999997</v>
      </c>
      <c r="R301" s="69">
        <f t="shared" si="276"/>
        <v>18.370799999999996</v>
      </c>
      <c r="S301" s="69">
        <f t="shared" si="276"/>
        <v>19.450799999999994</v>
      </c>
      <c r="T301" s="69">
        <f t="shared" si="276"/>
        <v>20.530799999999992</v>
      </c>
      <c r="U301" s="69">
        <f t="shared" si="276"/>
        <v>21.61079999999999</v>
      </c>
      <c r="V301" s="69">
        <f t="shared" si="276"/>
        <v>22.690799999999989</v>
      </c>
      <c r="W301" s="69">
        <f t="shared" si="276"/>
        <v>23.770799999999987</v>
      </c>
      <c r="X301" s="69">
        <f t="shared" si="276"/>
        <v>24.850799999999985</v>
      </c>
      <c r="Y301" s="69">
        <f t="shared" si="276"/>
        <v>25.930799999999984</v>
      </c>
      <c r="Z301" s="69">
        <f t="shared" si="276"/>
        <v>27.010799999999982</v>
      </c>
      <c r="AA301" s="69">
        <f t="shared" si="276"/>
        <v>28.09079999999998</v>
      </c>
      <c r="AB301" s="69">
        <f t="shared" si="276"/>
        <v>29.170799999999979</v>
      </c>
      <c r="AC301" s="69">
        <f t="shared" si="276"/>
        <v>30.250799999999977</v>
      </c>
      <c r="AD301" s="69">
        <f t="shared" si="276"/>
        <v>31.330799999999975</v>
      </c>
      <c r="AE301" s="69">
        <f t="shared" si="276"/>
        <v>32.410799999999973</v>
      </c>
      <c r="AF301" s="69">
        <f t="shared" si="276"/>
        <v>33.490799999999972</v>
      </c>
      <c r="AG301" s="69">
        <f t="shared" si="276"/>
        <v>34.57079999999997</v>
      </c>
      <c r="AH301" s="69">
        <f t="shared" si="276"/>
        <v>35.650799999999968</v>
      </c>
      <c r="AI301" s="69">
        <f t="shared" si="276"/>
        <v>36.730799999999967</v>
      </c>
      <c r="AJ301" s="69">
        <f t="shared" si="276"/>
        <v>37.810799999999965</v>
      </c>
      <c r="AK301" s="69">
        <f t="shared" si="276"/>
        <v>38.890799999999963</v>
      </c>
      <c r="AL301" s="69">
        <f t="shared" si="276"/>
        <v>39.970799999999961</v>
      </c>
      <c r="AM301" s="69">
        <f t="shared" si="276"/>
        <v>41.05079999999996</v>
      </c>
      <c r="AN301" s="69">
        <f t="shared" si="276"/>
        <v>42.130799999999958</v>
      </c>
      <c r="AO301" s="69">
        <f t="shared" si="276"/>
        <v>43.210799999999956</v>
      </c>
      <c r="AP301" s="69"/>
      <c r="AQ301" s="69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</row>
    <row r="302" spans="1:70" s="2" customFormat="1" ht="15.95" customHeight="1" outlineLevel="2" x14ac:dyDescent="0.3">
      <c r="A302" s="227">
        <v>7</v>
      </c>
      <c r="B302" s="229" t="s">
        <v>440</v>
      </c>
      <c r="C302" s="231" t="s">
        <v>195</v>
      </c>
      <c r="D302" s="227" t="s">
        <v>47</v>
      </c>
      <c r="E302" s="232" t="s">
        <v>25</v>
      </c>
      <c r="F302" s="229" t="s">
        <v>43</v>
      </c>
      <c r="G302" s="229" t="s">
        <v>30</v>
      </c>
      <c r="H302" s="120">
        <v>10.689</v>
      </c>
      <c r="I302" s="55">
        <v>1.2</v>
      </c>
      <c r="J302" s="69">
        <v>36</v>
      </c>
      <c r="K302" s="238">
        <f t="shared" si="248"/>
        <v>461.76480000000004</v>
      </c>
      <c r="L302" s="69">
        <f>(K302+46.18)</f>
        <v>507.94480000000004</v>
      </c>
      <c r="M302" s="69">
        <f t="shared" ref="M302:U302" si="277">(L302+46.18)</f>
        <v>554.12480000000005</v>
      </c>
      <c r="N302" s="69">
        <f t="shared" si="277"/>
        <v>600.3048</v>
      </c>
      <c r="O302" s="69">
        <f t="shared" si="277"/>
        <v>646.48479999999995</v>
      </c>
      <c r="P302" s="69">
        <f t="shared" si="277"/>
        <v>692.6647999999999</v>
      </c>
      <c r="Q302" s="69">
        <f t="shared" si="277"/>
        <v>738.84479999999985</v>
      </c>
      <c r="R302" s="69">
        <f t="shared" si="277"/>
        <v>785.0247999999998</v>
      </c>
      <c r="S302" s="69">
        <f t="shared" si="277"/>
        <v>831.20479999999975</v>
      </c>
      <c r="T302" s="69">
        <f t="shared" si="277"/>
        <v>877.3847999999997</v>
      </c>
      <c r="U302" s="69">
        <f t="shared" si="277"/>
        <v>923.56479999999965</v>
      </c>
      <c r="V302" s="69">
        <f>(U302+46.18)</f>
        <v>969.7447999999996</v>
      </c>
      <c r="W302" s="69">
        <f>(V302+46.18)</f>
        <v>1015.9247999999995</v>
      </c>
      <c r="X302" s="69">
        <f>(W302+46.18)</f>
        <v>1062.1047999999996</v>
      </c>
      <c r="Y302" s="69">
        <f>(X302+46.18)</f>
        <v>1108.2847999999997</v>
      </c>
      <c r="Z302" s="69">
        <f>(Y302+46.18)</f>
        <v>1154.4647999999997</v>
      </c>
      <c r="AA302" s="9"/>
      <c r="AB302" s="9"/>
      <c r="AC302" s="9"/>
      <c r="AD302" s="9"/>
      <c r="AE302" s="9"/>
      <c r="AF302" s="9"/>
      <c r="AG302" s="9"/>
      <c r="AH302" s="9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</row>
    <row r="303" spans="1:70" s="2" customFormat="1" ht="15.95" customHeight="1" outlineLevel="2" x14ac:dyDescent="0.3">
      <c r="A303" s="227">
        <v>8</v>
      </c>
      <c r="B303" s="229" t="s">
        <v>440</v>
      </c>
      <c r="C303" s="231" t="s">
        <v>196</v>
      </c>
      <c r="D303" s="227" t="s">
        <v>48</v>
      </c>
      <c r="E303" s="232" t="s">
        <v>25</v>
      </c>
      <c r="F303" s="229" t="s">
        <v>43</v>
      </c>
      <c r="G303" s="229" t="s">
        <v>30</v>
      </c>
      <c r="H303" s="227">
        <v>5.3920000000000003</v>
      </c>
      <c r="I303" s="220">
        <v>0.7</v>
      </c>
      <c r="J303" s="69">
        <v>36</v>
      </c>
      <c r="K303" s="238">
        <f t="shared" si="248"/>
        <v>135.8784</v>
      </c>
      <c r="L303" s="69">
        <f>(K303+13.59)</f>
        <v>149.4684</v>
      </c>
      <c r="M303" s="69">
        <f t="shared" ref="M303:AL303" si="278">(L303+13.59)</f>
        <v>163.05840000000001</v>
      </c>
      <c r="N303" s="69">
        <f t="shared" si="278"/>
        <v>176.64840000000001</v>
      </c>
      <c r="O303" s="69">
        <f t="shared" si="278"/>
        <v>190.23840000000001</v>
      </c>
      <c r="P303" s="69">
        <f t="shared" si="278"/>
        <v>203.82840000000002</v>
      </c>
      <c r="Q303" s="69">
        <f t="shared" si="278"/>
        <v>217.41840000000002</v>
      </c>
      <c r="R303" s="69">
        <f t="shared" si="278"/>
        <v>231.00840000000002</v>
      </c>
      <c r="S303" s="69">
        <f t="shared" si="278"/>
        <v>244.59840000000003</v>
      </c>
      <c r="T303" s="69">
        <f t="shared" si="278"/>
        <v>258.1884</v>
      </c>
      <c r="U303" s="69">
        <f t="shared" si="278"/>
        <v>271.77839999999998</v>
      </c>
      <c r="V303" s="69">
        <f t="shared" si="278"/>
        <v>285.36839999999995</v>
      </c>
      <c r="W303" s="69">
        <f t="shared" si="278"/>
        <v>298.95839999999993</v>
      </c>
      <c r="X303" s="69">
        <f t="shared" si="278"/>
        <v>312.5483999999999</v>
      </c>
      <c r="Y303" s="69">
        <f t="shared" si="278"/>
        <v>326.13839999999988</v>
      </c>
      <c r="Z303" s="69">
        <f t="shared" si="278"/>
        <v>339.72839999999985</v>
      </c>
      <c r="AA303" s="69">
        <f t="shared" si="278"/>
        <v>353.31839999999983</v>
      </c>
      <c r="AB303" s="69">
        <f>(AA303+13.59)</f>
        <v>366.9083999999998</v>
      </c>
      <c r="AC303" s="69">
        <f t="shared" si="278"/>
        <v>380.49839999999978</v>
      </c>
      <c r="AD303" s="69">
        <f t="shared" si="278"/>
        <v>394.08839999999975</v>
      </c>
      <c r="AE303" s="69">
        <f t="shared" si="278"/>
        <v>407.67839999999973</v>
      </c>
      <c r="AF303" s="69">
        <f t="shared" si="278"/>
        <v>421.2683999999997</v>
      </c>
      <c r="AG303" s="69">
        <f>(AF303+13.59)</f>
        <v>434.85839999999968</v>
      </c>
      <c r="AH303" s="69">
        <f t="shared" si="278"/>
        <v>448.44839999999965</v>
      </c>
      <c r="AI303" s="69">
        <f t="shared" si="278"/>
        <v>462.03839999999963</v>
      </c>
      <c r="AJ303" s="69">
        <f>(AI303+13.59)</f>
        <v>475.6283999999996</v>
      </c>
      <c r="AK303" s="69">
        <f t="shared" si="278"/>
        <v>489.21839999999958</v>
      </c>
      <c r="AL303" s="69">
        <f t="shared" si="278"/>
        <v>502.80839999999955</v>
      </c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</row>
    <row r="304" spans="1:70" s="2" customFormat="1" ht="15.95" customHeight="1" outlineLevel="2" x14ac:dyDescent="0.3">
      <c r="A304" s="241">
        <v>9</v>
      </c>
      <c r="B304" s="181" t="s">
        <v>440</v>
      </c>
      <c r="C304" s="276" t="s">
        <v>753</v>
      </c>
      <c r="D304" s="180" t="s">
        <v>638</v>
      </c>
      <c r="E304" s="182"/>
      <c r="F304" s="253" t="s">
        <v>11</v>
      </c>
      <c r="G304" s="181" t="s">
        <v>30</v>
      </c>
      <c r="H304" s="180">
        <v>49.706000000000003</v>
      </c>
      <c r="I304" s="184">
        <v>1.2</v>
      </c>
      <c r="J304" s="246">
        <v>36</v>
      </c>
      <c r="K304" s="238">
        <f t="shared" si="248"/>
        <v>2147.2991999999999</v>
      </c>
      <c r="L304" s="246">
        <f>(K304+214.73)</f>
        <v>2362.0291999999999</v>
      </c>
      <c r="M304" s="246">
        <f t="shared" ref="M304:Y304" si="279">(L304+214.73)</f>
        <v>2576.7592</v>
      </c>
      <c r="N304" s="246">
        <f t="shared" si="279"/>
        <v>2791.4892</v>
      </c>
      <c r="O304" s="246">
        <f t="shared" si="279"/>
        <v>3006.2192</v>
      </c>
      <c r="P304" s="246">
        <f t="shared" si="279"/>
        <v>3220.9492</v>
      </c>
      <c r="Q304" s="246">
        <f>(P304+214.73)</f>
        <v>3435.6792</v>
      </c>
      <c r="R304" s="246">
        <f t="shared" si="279"/>
        <v>3650.4092000000001</v>
      </c>
      <c r="S304" s="246">
        <f t="shared" si="279"/>
        <v>3865.1392000000001</v>
      </c>
      <c r="T304" s="246">
        <f t="shared" si="279"/>
        <v>4079.8692000000001</v>
      </c>
      <c r="U304" s="246">
        <f>(T304+214.73)</f>
        <v>4294.5991999999997</v>
      </c>
      <c r="V304" s="246">
        <f t="shared" si="279"/>
        <v>4509.3291999999992</v>
      </c>
      <c r="W304" s="246">
        <f t="shared" si="279"/>
        <v>4724.0591999999988</v>
      </c>
      <c r="X304" s="246">
        <f t="shared" si="279"/>
        <v>4938.7891999999983</v>
      </c>
      <c r="Y304" s="246">
        <f t="shared" si="279"/>
        <v>5153.5191999999979</v>
      </c>
      <c r="Z304" s="247"/>
      <c r="AA304" s="247"/>
      <c r="AB304" s="247"/>
      <c r="AC304" s="247"/>
      <c r="AD304" s="247"/>
      <c r="AE304" s="247"/>
      <c r="AF304" s="247"/>
      <c r="AG304" s="247"/>
      <c r="AH304" s="247"/>
    </row>
    <row r="305" spans="1:96" s="96" customFormat="1" ht="15.95" customHeight="1" outlineLevel="1" x14ac:dyDescent="0.3">
      <c r="A305" s="227"/>
      <c r="B305" s="206" t="s">
        <v>802</v>
      </c>
      <c r="C305" s="112"/>
      <c r="D305" s="32"/>
      <c r="E305" s="232"/>
      <c r="F305" s="230"/>
      <c r="G305" s="229"/>
      <c r="H305" s="94">
        <f>SUBTOTAL(9,H296:H304)</f>
        <v>117.13400000000001</v>
      </c>
      <c r="I305" s="55"/>
      <c r="J305" s="68"/>
      <c r="K305" s="238"/>
      <c r="L305" s="68"/>
      <c r="M305" s="68"/>
      <c r="N305" s="1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</row>
    <row r="306" spans="1:96" s="2" customFormat="1" ht="15.95" customHeight="1" outlineLevel="1" x14ac:dyDescent="0.3">
      <c r="A306" s="227"/>
      <c r="B306" s="51"/>
      <c r="C306" s="231"/>
      <c r="D306" s="227"/>
      <c r="E306" s="232"/>
      <c r="F306" s="229"/>
      <c r="G306" s="229"/>
      <c r="H306" s="131"/>
      <c r="I306" s="54"/>
      <c r="J306" s="68"/>
      <c r="K306" s="238"/>
      <c r="L306" s="68"/>
      <c r="M306" s="68"/>
      <c r="N306" s="1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</row>
    <row r="307" spans="1:96" s="4" customFormat="1" ht="15.95" customHeight="1" outlineLevel="1" x14ac:dyDescent="0.3">
      <c r="A307" s="227"/>
      <c r="B307" s="51"/>
      <c r="C307" s="111"/>
      <c r="D307" s="227"/>
      <c r="E307" s="232"/>
      <c r="F307" s="229"/>
      <c r="G307" s="229"/>
      <c r="H307" s="227"/>
      <c r="I307" s="54"/>
      <c r="J307" s="68"/>
      <c r="K307" s="238"/>
      <c r="L307" s="68"/>
      <c r="M307" s="68"/>
      <c r="N307" s="1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</row>
    <row r="308" spans="1:96" ht="15.95" customHeight="1" outlineLevel="1" x14ac:dyDescent="0.3">
      <c r="A308" s="227"/>
      <c r="B308" s="229"/>
      <c r="C308" s="109"/>
      <c r="D308" s="227"/>
      <c r="E308" s="232"/>
      <c r="F308" s="229"/>
      <c r="G308" s="229"/>
      <c r="H308" s="227"/>
      <c r="I308" s="54"/>
      <c r="J308" s="68"/>
      <c r="K308" s="238"/>
    </row>
    <row r="309" spans="1:96" s="15" customFormat="1" ht="15.95" customHeight="1" outlineLevel="2" x14ac:dyDescent="0.3">
      <c r="A309" s="32">
        <v>1</v>
      </c>
      <c r="B309" s="229" t="s">
        <v>439</v>
      </c>
      <c r="C309" s="46" t="s">
        <v>386</v>
      </c>
      <c r="D309" s="227" t="s">
        <v>10</v>
      </c>
      <c r="E309" s="44" t="s">
        <v>11</v>
      </c>
      <c r="F309" s="62" t="s">
        <v>11</v>
      </c>
      <c r="G309" s="45" t="s">
        <v>30</v>
      </c>
      <c r="H309" s="46">
        <v>1.242</v>
      </c>
      <c r="I309" s="62">
        <v>1.2</v>
      </c>
      <c r="J309" s="69">
        <v>36</v>
      </c>
      <c r="K309" s="238">
        <f t="shared" si="248"/>
        <v>53.654399999999995</v>
      </c>
      <c r="L309" s="69">
        <f>(K309+5.37)</f>
        <v>59.024399999999993</v>
      </c>
      <c r="M309" s="69">
        <f t="shared" ref="M309:Y309" si="280">(L309+5.37)</f>
        <v>64.39439999999999</v>
      </c>
      <c r="N309" s="69">
        <f t="shared" si="280"/>
        <v>69.764399999999995</v>
      </c>
      <c r="O309" s="69">
        <f t="shared" si="280"/>
        <v>75.134399999999999</v>
      </c>
      <c r="P309" s="69">
        <f t="shared" si="280"/>
        <v>80.504400000000004</v>
      </c>
      <c r="Q309" s="69">
        <f t="shared" si="280"/>
        <v>85.874400000000009</v>
      </c>
      <c r="R309" s="69">
        <f t="shared" si="280"/>
        <v>91.244400000000013</v>
      </c>
      <c r="S309" s="69">
        <f t="shared" si="280"/>
        <v>96.614400000000018</v>
      </c>
      <c r="T309" s="69">
        <f t="shared" si="280"/>
        <v>101.98440000000002</v>
      </c>
      <c r="U309" s="69">
        <f t="shared" si="280"/>
        <v>107.35440000000003</v>
      </c>
      <c r="V309" s="69">
        <f t="shared" si="280"/>
        <v>112.72440000000003</v>
      </c>
      <c r="W309" s="69">
        <f t="shared" si="280"/>
        <v>118.09440000000004</v>
      </c>
      <c r="X309" s="69">
        <f t="shared" si="280"/>
        <v>123.46440000000004</v>
      </c>
      <c r="Y309" s="69">
        <f t="shared" si="280"/>
        <v>128.83440000000004</v>
      </c>
      <c r="Z309" s="69"/>
      <c r="AA309" s="69"/>
      <c r="AB309" s="69"/>
      <c r="AC309" s="69"/>
      <c r="AD309" s="69"/>
      <c r="AE309" s="69"/>
      <c r="AF309" s="69"/>
      <c r="AG309" s="69"/>
      <c r="AH309" s="69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</row>
    <row r="310" spans="1:96" s="2" customFormat="1" ht="15.95" customHeight="1" outlineLevel="2" x14ac:dyDescent="0.3">
      <c r="A310" s="32">
        <v>2</v>
      </c>
      <c r="B310" s="229" t="s">
        <v>439</v>
      </c>
      <c r="C310" s="46" t="s">
        <v>387</v>
      </c>
      <c r="D310" s="227" t="s">
        <v>10</v>
      </c>
      <c r="E310" s="44" t="s">
        <v>19</v>
      </c>
      <c r="F310" s="62" t="s">
        <v>19</v>
      </c>
      <c r="G310" s="43" t="s">
        <v>30</v>
      </c>
      <c r="H310" s="46">
        <v>1.2909999999999999</v>
      </c>
      <c r="I310" s="220">
        <v>0.7</v>
      </c>
      <c r="J310" s="69">
        <v>36</v>
      </c>
      <c r="K310" s="238">
        <f t="shared" si="248"/>
        <v>32.533199999999994</v>
      </c>
      <c r="L310" s="69">
        <f>(K310+3.25)</f>
        <v>35.783199999999994</v>
      </c>
      <c r="M310" s="69">
        <f t="shared" ref="M310:AG310" si="281">(L310+3.25)</f>
        <v>39.033199999999994</v>
      </c>
      <c r="N310" s="69">
        <f t="shared" si="281"/>
        <v>42.283199999999994</v>
      </c>
      <c r="O310" s="69">
        <f t="shared" si="281"/>
        <v>45.533199999999994</v>
      </c>
      <c r="P310" s="69">
        <f t="shared" si="281"/>
        <v>48.783199999999994</v>
      </c>
      <c r="Q310" s="69">
        <f t="shared" si="281"/>
        <v>52.033199999999994</v>
      </c>
      <c r="R310" s="69">
        <f t="shared" si="281"/>
        <v>55.283199999999994</v>
      </c>
      <c r="S310" s="69">
        <f t="shared" si="281"/>
        <v>58.533199999999994</v>
      </c>
      <c r="T310" s="69">
        <f t="shared" si="281"/>
        <v>61.783199999999994</v>
      </c>
      <c r="U310" s="69">
        <f t="shared" si="281"/>
        <v>65.033199999999994</v>
      </c>
      <c r="V310" s="69">
        <f t="shared" si="281"/>
        <v>68.283199999999994</v>
      </c>
      <c r="W310" s="69">
        <f t="shared" si="281"/>
        <v>71.533199999999994</v>
      </c>
      <c r="X310" s="69">
        <f t="shared" si="281"/>
        <v>74.783199999999994</v>
      </c>
      <c r="Y310" s="69">
        <f t="shared" si="281"/>
        <v>78.033199999999994</v>
      </c>
      <c r="Z310" s="69">
        <f>(Y310+3.25)</f>
        <v>81.283199999999994</v>
      </c>
      <c r="AA310" s="69">
        <f t="shared" si="281"/>
        <v>84.533199999999994</v>
      </c>
      <c r="AB310" s="69">
        <f t="shared" si="281"/>
        <v>87.783199999999994</v>
      </c>
      <c r="AC310" s="69">
        <f t="shared" si="281"/>
        <v>91.033199999999994</v>
      </c>
      <c r="AD310" s="69">
        <f>(AC310+3.25)</f>
        <v>94.283199999999994</v>
      </c>
      <c r="AE310" s="69">
        <f t="shared" si="281"/>
        <v>97.533199999999994</v>
      </c>
      <c r="AF310" s="69">
        <f>(AE310+3.25)</f>
        <v>100.78319999999999</v>
      </c>
      <c r="AG310" s="69">
        <f t="shared" si="281"/>
        <v>104.03319999999999</v>
      </c>
      <c r="AH310" s="69"/>
      <c r="AI310" s="69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</row>
    <row r="311" spans="1:96" s="2" customFormat="1" ht="15.95" customHeight="1" outlineLevel="2" x14ac:dyDescent="0.3">
      <c r="A311" s="32">
        <v>3</v>
      </c>
      <c r="B311" s="161" t="s">
        <v>439</v>
      </c>
      <c r="C311" s="32" t="s">
        <v>579</v>
      </c>
      <c r="D311" s="157" t="s">
        <v>10</v>
      </c>
      <c r="E311" s="49" t="s">
        <v>19</v>
      </c>
      <c r="F311" s="42" t="s">
        <v>19</v>
      </c>
      <c r="G311" s="156" t="s">
        <v>30</v>
      </c>
      <c r="H311" s="32">
        <v>5.7530000000000001</v>
      </c>
      <c r="I311" s="220">
        <v>0.7</v>
      </c>
      <c r="J311" s="69">
        <v>36</v>
      </c>
      <c r="K311" s="238">
        <f t="shared" si="248"/>
        <v>144.97559999999999</v>
      </c>
      <c r="L311" s="69">
        <f>(K311+14.5)</f>
        <v>159.47559999999999</v>
      </c>
      <c r="M311" s="69">
        <f t="shared" ref="M311:AF311" si="282">(L311+14.5)</f>
        <v>173.97559999999999</v>
      </c>
      <c r="N311" s="69">
        <f t="shared" si="282"/>
        <v>188.47559999999999</v>
      </c>
      <c r="O311" s="69">
        <f t="shared" si="282"/>
        <v>202.97559999999999</v>
      </c>
      <c r="P311" s="69">
        <f t="shared" si="282"/>
        <v>217.47559999999999</v>
      </c>
      <c r="Q311" s="69">
        <f t="shared" si="282"/>
        <v>231.97559999999999</v>
      </c>
      <c r="R311" s="69">
        <f t="shared" si="282"/>
        <v>246.47559999999999</v>
      </c>
      <c r="S311" s="69">
        <f t="shared" si="282"/>
        <v>260.97559999999999</v>
      </c>
      <c r="T311" s="69">
        <f t="shared" si="282"/>
        <v>275.47559999999999</v>
      </c>
      <c r="U311" s="69">
        <f t="shared" si="282"/>
        <v>289.97559999999999</v>
      </c>
      <c r="V311" s="69">
        <f t="shared" si="282"/>
        <v>304.47559999999999</v>
      </c>
      <c r="W311" s="69">
        <f t="shared" si="282"/>
        <v>318.97559999999999</v>
      </c>
      <c r="X311" s="69">
        <f t="shared" si="282"/>
        <v>333.47559999999999</v>
      </c>
      <c r="Y311" s="69">
        <f t="shared" si="282"/>
        <v>347.97559999999999</v>
      </c>
      <c r="Z311" s="69">
        <f t="shared" si="282"/>
        <v>362.47559999999999</v>
      </c>
      <c r="AA311" s="69">
        <f t="shared" si="282"/>
        <v>376.97559999999999</v>
      </c>
      <c r="AB311" s="69">
        <f t="shared" si="282"/>
        <v>391.47559999999999</v>
      </c>
      <c r="AC311" s="69">
        <f t="shared" si="282"/>
        <v>405.97559999999999</v>
      </c>
      <c r="AD311" s="69">
        <f t="shared" si="282"/>
        <v>420.47559999999999</v>
      </c>
      <c r="AE311" s="69">
        <f t="shared" si="282"/>
        <v>434.97559999999999</v>
      </c>
      <c r="AF311" s="69">
        <f t="shared" si="282"/>
        <v>449.47559999999999</v>
      </c>
      <c r="AG311" s="69">
        <f>(AF311+14.5)</f>
        <v>463.97559999999999</v>
      </c>
      <c r="AH311" s="69">
        <f>(AG311+14.5)</f>
        <v>478.47559999999999</v>
      </c>
      <c r="AI311" s="69">
        <f t="shared" ref="AI311:AQ311" si="283">(AH311+14.5)</f>
        <v>492.97559999999999</v>
      </c>
      <c r="AJ311" s="69">
        <f t="shared" si="283"/>
        <v>507.47559999999999</v>
      </c>
      <c r="AK311" s="69">
        <f t="shared" si="283"/>
        <v>521.97559999999999</v>
      </c>
      <c r="AL311" s="69">
        <f t="shared" si="283"/>
        <v>536.47559999999999</v>
      </c>
      <c r="AM311" s="69">
        <f t="shared" si="283"/>
        <v>550.97559999999999</v>
      </c>
      <c r="AN311" s="69">
        <f t="shared" si="283"/>
        <v>565.47559999999999</v>
      </c>
      <c r="AO311" s="69">
        <f t="shared" si="283"/>
        <v>579.97559999999999</v>
      </c>
      <c r="AP311" s="69">
        <f t="shared" si="283"/>
        <v>594.47559999999999</v>
      </c>
      <c r="AQ311" s="69">
        <f t="shared" si="283"/>
        <v>608.97559999999999</v>
      </c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</row>
    <row r="312" spans="1:96" s="96" customFormat="1" ht="15.95" customHeight="1" outlineLevel="1" x14ac:dyDescent="0.3">
      <c r="A312" s="32"/>
      <c r="B312" s="206" t="s">
        <v>802</v>
      </c>
      <c r="C312" s="32"/>
      <c r="D312" s="157"/>
      <c r="E312" s="49"/>
      <c r="F312" s="62"/>
      <c r="G312" s="209"/>
      <c r="H312" s="94">
        <f>SUBTOTAL(9,H309:H311)</f>
        <v>8.2859999999999996</v>
      </c>
      <c r="I312" s="62"/>
      <c r="J312" s="68"/>
      <c r="K312" s="238"/>
      <c r="L312" s="68"/>
      <c r="M312" s="68"/>
      <c r="N312" s="1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</row>
    <row r="313" spans="1:96" s="2" customFormat="1" ht="15.95" customHeight="1" outlineLevel="1" x14ac:dyDescent="0.3">
      <c r="A313" s="32"/>
      <c r="B313" s="38"/>
      <c r="C313" s="32"/>
      <c r="D313" s="32"/>
      <c r="E313" s="49"/>
      <c r="F313" s="55"/>
      <c r="G313" s="45"/>
      <c r="H313" s="133"/>
      <c r="I313" s="55"/>
      <c r="J313" s="68"/>
      <c r="K313" s="238"/>
      <c r="L313" s="68"/>
      <c r="M313" s="68"/>
      <c r="N313" s="1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</row>
    <row r="314" spans="1:96" s="15" customFormat="1" ht="15.95" customHeight="1" outlineLevel="1" x14ac:dyDescent="0.3">
      <c r="A314" s="46"/>
      <c r="B314" s="51"/>
      <c r="C314" s="46"/>
      <c r="D314" s="227"/>
      <c r="E314" s="44"/>
      <c r="F314" s="62"/>
      <c r="G314" s="45"/>
      <c r="H314" s="46"/>
      <c r="I314" s="62"/>
      <c r="J314" s="68"/>
      <c r="K314" s="238"/>
      <c r="L314" s="68"/>
      <c r="M314" s="68"/>
      <c r="N314" s="1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</row>
    <row r="315" spans="1:96" s="3" customFormat="1" ht="15.95" customHeight="1" outlineLevel="1" x14ac:dyDescent="0.3">
      <c r="A315" s="46"/>
      <c r="B315" s="43"/>
      <c r="C315" s="46"/>
      <c r="D315" s="227"/>
      <c r="E315" s="44"/>
      <c r="F315" s="62"/>
      <c r="G315" s="45"/>
      <c r="H315" s="46"/>
      <c r="I315" s="62"/>
      <c r="J315" s="68"/>
      <c r="K315" s="238"/>
      <c r="L315" s="68"/>
      <c r="M315" s="68"/>
      <c r="N315" s="1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</row>
    <row r="316" spans="1:96" s="3" customFormat="1" ht="15.95" customHeight="1" outlineLevel="1" x14ac:dyDescent="0.3">
      <c r="A316" s="46"/>
      <c r="B316" s="43"/>
      <c r="C316" s="46"/>
      <c r="D316" s="227"/>
      <c r="E316" s="44"/>
      <c r="F316" s="62"/>
      <c r="G316" s="45"/>
      <c r="H316" s="46"/>
      <c r="I316" s="62"/>
      <c r="J316" s="68"/>
      <c r="K316" s="238"/>
      <c r="L316" s="68"/>
      <c r="M316" s="68"/>
      <c r="N316" s="1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</row>
    <row r="317" spans="1:96" s="4" customFormat="1" ht="15.95" customHeight="1" outlineLevel="2" x14ac:dyDescent="0.3">
      <c r="A317" s="227">
        <v>1</v>
      </c>
      <c r="B317" s="229" t="s">
        <v>438</v>
      </c>
      <c r="C317" s="29" t="s">
        <v>466</v>
      </c>
      <c r="D317" s="32" t="s">
        <v>49</v>
      </c>
      <c r="E317" s="33" t="s">
        <v>29</v>
      </c>
      <c r="F317" s="230" t="s">
        <v>43</v>
      </c>
      <c r="G317" s="230" t="s">
        <v>50</v>
      </c>
      <c r="H317" s="32">
        <v>10.601000000000001</v>
      </c>
      <c r="I317" s="55">
        <v>1.2</v>
      </c>
      <c r="J317" s="69">
        <v>15</v>
      </c>
      <c r="K317" s="238">
        <f t="shared" ref="K317:K370" si="284">(H317*I317*J317)</f>
        <v>190.81800000000001</v>
      </c>
      <c r="L317" s="69">
        <f>(K317+19.08)</f>
        <v>209.89800000000002</v>
      </c>
      <c r="M317" s="69">
        <f t="shared" ref="M317:BB317" si="285">(L317+19.08)</f>
        <v>228.97800000000001</v>
      </c>
      <c r="N317" s="69">
        <f t="shared" si="285"/>
        <v>248.05799999999999</v>
      </c>
      <c r="O317" s="69">
        <f t="shared" si="285"/>
        <v>267.13799999999998</v>
      </c>
      <c r="P317" s="69">
        <f t="shared" si="285"/>
        <v>286.21799999999996</v>
      </c>
      <c r="Q317" s="69">
        <f t="shared" si="285"/>
        <v>305.29799999999994</v>
      </c>
      <c r="R317" s="69">
        <f t="shared" si="285"/>
        <v>324.37799999999993</v>
      </c>
      <c r="S317" s="69">
        <f t="shared" si="285"/>
        <v>343.45799999999991</v>
      </c>
      <c r="T317" s="69">
        <f t="shared" si="285"/>
        <v>362.5379999999999</v>
      </c>
      <c r="U317" s="69">
        <f t="shared" si="285"/>
        <v>381.61799999999988</v>
      </c>
      <c r="V317" s="69">
        <f t="shared" si="285"/>
        <v>400.69799999999987</v>
      </c>
      <c r="W317" s="69">
        <f t="shared" si="285"/>
        <v>419.77799999999985</v>
      </c>
      <c r="X317" s="69">
        <f t="shared" si="285"/>
        <v>438.85799999999983</v>
      </c>
      <c r="Y317" s="69">
        <f t="shared" si="285"/>
        <v>457.93799999999982</v>
      </c>
      <c r="Z317" s="69">
        <f t="shared" si="285"/>
        <v>477.0179999999998</v>
      </c>
      <c r="AA317" s="69">
        <f t="shared" si="285"/>
        <v>496.09799999999979</v>
      </c>
      <c r="AB317" s="69">
        <f t="shared" si="285"/>
        <v>515.17799999999977</v>
      </c>
      <c r="AC317" s="69">
        <f t="shared" si="285"/>
        <v>534.25799999999981</v>
      </c>
      <c r="AD317" s="69">
        <f t="shared" si="285"/>
        <v>553.33799999999985</v>
      </c>
      <c r="AE317" s="69">
        <f t="shared" si="285"/>
        <v>572.41799999999989</v>
      </c>
      <c r="AF317" s="69">
        <f t="shared" si="285"/>
        <v>591.49799999999993</v>
      </c>
      <c r="AG317" s="69">
        <f t="shared" si="285"/>
        <v>610.57799999999997</v>
      </c>
      <c r="AH317" s="69">
        <f t="shared" si="285"/>
        <v>629.65800000000002</v>
      </c>
      <c r="AI317" s="69">
        <f t="shared" si="285"/>
        <v>648.73800000000006</v>
      </c>
      <c r="AJ317" s="69">
        <f t="shared" si="285"/>
        <v>667.8180000000001</v>
      </c>
      <c r="AK317" s="69">
        <f t="shared" si="285"/>
        <v>686.89800000000014</v>
      </c>
      <c r="AL317" s="69">
        <f t="shared" si="285"/>
        <v>705.97800000000018</v>
      </c>
      <c r="AM317" s="69">
        <f t="shared" si="285"/>
        <v>725.05800000000022</v>
      </c>
      <c r="AN317" s="69">
        <f t="shared" si="285"/>
        <v>744.13800000000026</v>
      </c>
      <c r="AO317" s="69">
        <f t="shared" si="285"/>
        <v>763.2180000000003</v>
      </c>
      <c r="AP317" s="69">
        <f t="shared" si="285"/>
        <v>782.29800000000034</v>
      </c>
      <c r="AQ317" s="69">
        <f t="shared" si="285"/>
        <v>801.37800000000038</v>
      </c>
      <c r="AR317" s="69">
        <f t="shared" si="285"/>
        <v>820.45800000000042</v>
      </c>
      <c r="AS317" s="69">
        <f t="shared" si="285"/>
        <v>839.53800000000047</v>
      </c>
      <c r="AT317" s="69">
        <f t="shared" si="285"/>
        <v>858.61800000000051</v>
      </c>
      <c r="AU317" s="69">
        <f t="shared" si="285"/>
        <v>877.69800000000055</v>
      </c>
      <c r="AV317" s="69">
        <f t="shared" si="285"/>
        <v>896.77800000000059</v>
      </c>
      <c r="AW317" s="69">
        <f t="shared" si="285"/>
        <v>915.85800000000063</v>
      </c>
      <c r="AX317" s="69">
        <f t="shared" si="285"/>
        <v>934.93800000000067</v>
      </c>
      <c r="AY317" s="69">
        <f t="shared" si="285"/>
        <v>954.01800000000071</v>
      </c>
      <c r="AZ317" s="69">
        <f t="shared" si="285"/>
        <v>973.09800000000075</v>
      </c>
      <c r="BA317" s="69">
        <f t="shared" si="285"/>
        <v>992.17800000000079</v>
      </c>
      <c r="BB317" s="69">
        <f t="shared" si="285"/>
        <v>1011.2580000000008</v>
      </c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</row>
    <row r="318" spans="1:96" s="4" customFormat="1" ht="15.95" customHeight="1" outlineLevel="2" x14ac:dyDescent="0.3">
      <c r="A318" s="227">
        <v>2</v>
      </c>
      <c r="B318" s="229" t="s">
        <v>438</v>
      </c>
      <c r="C318" s="32" t="s">
        <v>467</v>
      </c>
      <c r="D318" s="32" t="s">
        <v>462</v>
      </c>
      <c r="E318" s="44" t="s">
        <v>23</v>
      </c>
      <c r="F318" s="42" t="s">
        <v>23</v>
      </c>
      <c r="G318" s="43" t="s">
        <v>30</v>
      </c>
      <c r="H318" s="46">
        <v>3.911</v>
      </c>
      <c r="I318" s="220">
        <v>0.7</v>
      </c>
      <c r="J318" s="69">
        <v>15</v>
      </c>
      <c r="K318" s="238">
        <f t="shared" si="284"/>
        <v>41.0655</v>
      </c>
      <c r="L318" s="69">
        <f>(K318+4.11)</f>
        <v>45.1755</v>
      </c>
      <c r="M318" s="69">
        <f t="shared" ref="M318:Z318" si="286">(L318+4.11)</f>
        <v>49.285499999999999</v>
      </c>
      <c r="N318" s="69">
        <f t="shared" si="286"/>
        <v>53.395499999999998</v>
      </c>
      <c r="O318" s="69">
        <f t="shared" si="286"/>
        <v>57.505499999999998</v>
      </c>
      <c r="P318" s="69">
        <f t="shared" si="286"/>
        <v>61.615499999999997</v>
      </c>
      <c r="Q318" s="69">
        <f t="shared" si="286"/>
        <v>65.725499999999997</v>
      </c>
      <c r="R318" s="69">
        <f t="shared" si="286"/>
        <v>69.835499999999996</v>
      </c>
      <c r="S318" s="69">
        <f t="shared" si="286"/>
        <v>73.945499999999996</v>
      </c>
      <c r="T318" s="69">
        <f t="shared" si="286"/>
        <v>78.055499999999995</v>
      </c>
      <c r="U318" s="69">
        <f t="shared" si="286"/>
        <v>82.165499999999994</v>
      </c>
      <c r="V318" s="69">
        <f t="shared" si="286"/>
        <v>86.275499999999994</v>
      </c>
      <c r="W318" s="69">
        <f t="shared" si="286"/>
        <v>90.385499999999993</v>
      </c>
      <c r="X318" s="69">
        <f t="shared" si="286"/>
        <v>94.495499999999993</v>
      </c>
      <c r="Y318" s="69">
        <f t="shared" si="286"/>
        <v>98.605499999999992</v>
      </c>
      <c r="Z318" s="69">
        <f t="shared" si="286"/>
        <v>102.71549999999999</v>
      </c>
      <c r="AA318" s="69">
        <f t="shared" ref="AA318:AI318" si="287">(Z318+4.11)</f>
        <v>106.82549999999999</v>
      </c>
      <c r="AB318" s="69">
        <f t="shared" si="287"/>
        <v>110.93549999999999</v>
      </c>
      <c r="AC318" s="69">
        <f t="shared" si="287"/>
        <v>115.04549999999999</v>
      </c>
      <c r="AD318" s="69">
        <f t="shared" si="287"/>
        <v>119.15549999999999</v>
      </c>
      <c r="AE318" s="69">
        <f t="shared" si="287"/>
        <v>123.26549999999999</v>
      </c>
      <c r="AF318" s="69">
        <f t="shared" si="287"/>
        <v>127.37549999999999</v>
      </c>
      <c r="AG318" s="69">
        <f t="shared" si="287"/>
        <v>131.4855</v>
      </c>
      <c r="AH318" s="69">
        <f t="shared" si="287"/>
        <v>135.59550000000002</v>
      </c>
      <c r="AI318" s="69">
        <f t="shared" si="287"/>
        <v>139.70550000000003</v>
      </c>
      <c r="AJ318" s="69">
        <f t="shared" ref="AJ318:AU318" si="288">(AI318+4.11)</f>
        <v>143.81550000000004</v>
      </c>
      <c r="AK318" s="69">
        <f t="shared" si="288"/>
        <v>147.92550000000006</v>
      </c>
      <c r="AL318" s="69">
        <f t="shared" si="288"/>
        <v>152.03550000000007</v>
      </c>
      <c r="AM318" s="69">
        <f t="shared" si="288"/>
        <v>156.14550000000008</v>
      </c>
      <c r="AN318" s="69">
        <f t="shared" si="288"/>
        <v>160.2555000000001</v>
      </c>
      <c r="AO318" s="69">
        <f t="shared" si="288"/>
        <v>164.36550000000011</v>
      </c>
      <c r="AP318" s="69">
        <f t="shared" si="288"/>
        <v>168.47550000000012</v>
      </c>
      <c r="AQ318" s="69">
        <f t="shared" si="288"/>
        <v>172.58550000000014</v>
      </c>
      <c r="AR318" s="69">
        <f t="shared" si="288"/>
        <v>176.69550000000015</v>
      </c>
      <c r="AS318" s="69">
        <f t="shared" si="288"/>
        <v>180.80550000000017</v>
      </c>
      <c r="AT318" s="69">
        <f t="shared" si="288"/>
        <v>184.91550000000018</v>
      </c>
      <c r="AU318" s="69">
        <f t="shared" si="288"/>
        <v>189.02550000000019</v>
      </c>
      <c r="AV318" s="69">
        <f t="shared" ref="AV318:CR318" si="289">(AU318+4.11)</f>
        <v>193.13550000000021</v>
      </c>
      <c r="AW318" s="69">
        <f t="shared" si="289"/>
        <v>197.24550000000022</v>
      </c>
      <c r="AX318" s="69">
        <f t="shared" si="289"/>
        <v>201.35550000000023</v>
      </c>
      <c r="AY318" s="69">
        <f t="shared" si="289"/>
        <v>205.46550000000025</v>
      </c>
      <c r="AZ318" s="69">
        <f t="shared" si="289"/>
        <v>209.57550000000026</v>
      </c>
      <c r="BA318" s="69">
        <f t="shared" si="289"/>
        <v>213.68550000000027</v>
      </c>
      <c r="BB318" s="69">
        <f t="shared" si="289"/>
        <v>217.79550000000029</v>
      </c>
      <c r="BC318" s="69">
        <f t="shared" si="289"/>
        <v>221.9055000000003</v>
      </c>
      <c r="BD318" s="69">
        <f t="shared" si="289"/>
        <v>226.01550000000032</v>
      </c>
      <c r="BE318" s="69">
        <f t="shared" si="289"/>
        <v>230.12550000000033</v>
      </c>
      <c r="BF318" s="69">
        <f t="shared" si="289"/>
        <v>234.23550000000034</v>
      </c>
      <c r="BG318" s="69">
        <f t="shared" si="289"/>
        <v>238.34550000000036</v>
      </c>
      <c r="BH318" s="69">
        <f t="shared" si="289"/>
        <v>242.45550000000037</v>
      </c>
      <c r="BI318" s="69">
        <f t="shared" si="289"/>
        <v>246.56550000000038</v>
      </c>
      <c r="BJ318" s="69">
        <f t="shared" si="289"/>
        <v>250.6755000000004</v>
      </c>
      <c r="BK318" s="69">
        <f t="shared" si="289"/>
        <v>254.78550000000041</v>
      </c>
      <c r="BL318" s="69">
        <f t="shared" si="289"/>
        <v>258.89550000000042</v>
      </c>
      <c r="BM318" s="69">
        <f t="shared" si="289"/>
        <v>263.00550000000044</v>
      </c>
      <c r="BN318" s="69">
        <f t="shared" si="289"/>
        <v>267.11550000000045</v>
      </c>
      <c r="BO318" s="69">
        <f t="shared" si="289"/>
        <v>271.22550000000047</v>
      </c>
      <c r="BP318" s="69">
        <f t="shared" si="289"/>
        <v>275.33550000000048</v>
      </c>
      <c r="BQ318" s="69">
        <f t="shared" si="289"/>
        <v>279.44550000000049</v>
      </c>
      <c r="BR318" s="69">
        <f t="shared" si="289"/>
        <v>283.55550000000051</v>
      </c>
      <c r="BS318" s="69">
        <f t="shared" si="289"/>
        <v>287.66550000000052</v>
      </c>
      <c r="BT318" s="69">
        <f t="shared" si="289"/>
        <v>291.77550000000053</v>
      </c>
      <c r="BU318" s="69">
        <f t="shared" si="289"/>
        <v>295.88550000000055</v>
      </c>
      <c r="BV318" s="69">
        <f t="shared" si="289"/>
        <v>299.99550000000056</v>
      </c>
      <c r="BW318" s="69">
        <f t="shared" si="289"/>
        <v>304.10550000000057</v>
      </c>
      <c r="BX318" s="69">
        <f t="shared" si="289"/>
        <v>308.21550000000059</v>
      </c>
      <c r="BY318" s="69">
        <f t="shared" si="289"/>
        <v>312.3255000000006</v>
      </c>
      <c r="BZ318" s="69">
        <f t="shared" si="289"/>
        <v>316.43550000000062</v>
      </c>
      <c r="CA318" s="69">
        <f t="shared" si="289"/>
        <v>320.54550000000063</v>
      </c>
      <c r="CB318" s="69">
        <f t="shared" si="289"/>
        <v>324.65550000000064</v>
      </c>
      <c r="CC318" s="69">
        <f t="shared" si="289"/>
        <v>328.76550000000066</v>
      </c>
      <c r="CD318" s="69">
        <f t="shared" si="289"/>
        <v>332.87550000000067</v>
      </c>
      <c r="CE318" s="69">
        <f t="shared" si="289"/>
        <v>336.98550000000068</v>
      </c>
      <c r="CF318" s="69">
        <f t="shared" si="289"/>
        <v>341.0955000000007</v>
      </c>
      <c r="CG318" s="69">
        <f t="shared" si="289"/>
        <v>345.20550000000071</v>
      </c>
      <c r="CH318" s="69">
        <f t="shared" si="289"/>
        <v>349.31550000000072</v>
      </c>
      <c r="CI318" s="69">
        <f t="shared" si="289"/>
        <v>353.42550000000074</v>
      </c>
      <c r="CJ318" s="69">
        <f t="shared" si="289"/>
        <v>357.53550000000075</v>
      </c>
      <c r="CK318" s="69">
        <f t="shared" si="289"/>
        <v>361.64550000000077</v>
      </c>
      <c r="CL318" s="69">
        <f t="shared" si="289"/>
        <v>365.75550000000078</v>
      </c>
      <c r="CM318" s="69">
        <f t="shared" si="289"/>
        <v>369.86550000000079</v>
      </c>
      <c r="CN318" s="69">
        <f t="shared" si="289"/>
        <v>373.97550000000081</v>
      </c>
      <c r="CO318" s="69">
        <f t="shared" si="289"/>
        <v>378.08550000000082</v>
      </c>
      <c r="CP318" s="69">
        <f t="shared" si="289"/>
        <v>382.19550000000083</v>
      </c>
      <c r="CQ318" s="69">
        <f t="shared" si="289"/>
        <v>386.30550000000085</v>
      </c>
      <c r="CR318" s="69">
        <f t="shared" si="289"/>
        <v>390.41550000000086</v>
      </c>
    </row>
    <row r="319" spans="1:96" s="15" customFormat="1" ht="15.95" customHeight="1" outlineLevel="2" x14ac:dyDescent="0.3">
      <c r="A319" s="227">
        <v>3</v>
      </c>
      <c r="B319" s="229" t="s">
        <v>438</v>
      </c>
      <c r="C319" s="112" t="s">
        <v>469</v>
      </c>
      <c r="D319" s="32" t="s">
        <v>463</v>
      </c>
      <c r="E319" s="44" t="s">
        <v>43</v>
      </c>
      <c r="F319" s="42" t="s">
        <v>43</v>
      </c>
      <c r="G319" s="45" t="s">
        <v>30</v>
      </c>
      <c r="H319" s="46">
        <v>1.006</v>
      </c>
      <c r="I319" s="220">
        <v>0.7</v>
      </c>
      <c r="J319" s="69">
        <v>15</v>
      </c>
      <c r="K319" s="238">
        <f t="shared" si="284"/>
        <v>10.562999999999999</v>
      </c>
      <c r="L319" s="69">
        <f>(K319+1.06)</f>
        <v>11.622999999999999</v>
      </c>
      <c r="M319" s="69">
        <f t="shared" ref="M319:Z319" si="290">(L319+1.06)</f>
        <v>12.683</v>
      </c>
      <c r="N319" s="69">
        <f t="shared" si="290"/>
        <v>13.743</v>
      </c>
      <c r="O319" s="69">
        <f t="shared" si="290"/>
        <v>14.803000000000001</v>
      </c>
      <c r="P319" s="69">
        <f t="shared" si="290"/>
        <v>15.863000000000001</v>
      </c>
      <c r="Q319" s="69">
        <f t="shared" si="290"/>
        <v>16.923000000000002</v>
      </c>
      <c r="R319" s="69">
        <f t="shared" si="290"/>
        <v>17.983000000000001</v>
      </c>
      <c r="S319" s="69">
        <f t="shared" si="290"/>
        <v>19.042999999999999</v>
      </c>
      <c r="T319" s="69">
        <f t="shared" si="290"/>
        <v>20.102999999999998</v>
      </c>
      <c r="U319" s="69">
        <f t="shared" si="290"/>
        <v>21.162999999999997</v>
      </c>
      <c r="V319" s="69">
        <f t="shared" si="290"/>
        <v>22.222999999999995</v>
      </c>
      <c r="W319" s="69">
        <f t="shared" si="290"/>
        <v>23.282999999999994</v>
      </c>
      <c r="X319" s="69">
        <f t="shared" si="290"/>
        <v>24.342999999999993</v>
      </c>
      <c r="Y319" s="69">
        <f t="shared" si="290"/>
        <v>25.402999999999992</v>
      </c>
      <c r="Z319" s="69">
        <f t="shared" si="290"/>
        <v>26.46299999999999</v>
      </c>
      <c r="AA319" s="69">
        <f t="shared" ref="AA319:AI319" si="291">(Z319+1.06)</f>
        <v>27.522999999999989</v>
      </c>
      <c r="AB319" s="69">
        <f t="shared" si="291"/>
        <v>28.582999999999988</v>
      </c>
      <c r="AC319" s="69">
        <f t="shared" si="291"/>
        <v>29.642999999999986</v>
      </c>
      <c r="AD319" s="69">
        <f t="shared" si="291"/>
        <v>30.702999999999985</v>
      </c>
      <c r="AE319" s="69">
        <f t="shared" si="291"/>
        <v>31.762999999999984</v>
      </c>
      <c r="AF319" s="69">
        <f t="shared" si="291"/>
        <v>32.822999999999986</v>
      </c>
      <c r="AG319" s="69">
        <f t="shared" si="291"/>
        <v>33.882999999999988</v>
      </c>
      <c r="AH319" s="69">
        <f t="shared" si="291"/>
        <v>34.942999999999991</v>
      </c>
      <c r="AI319" s="69">
        <f t="shared" si="291"/>
        <v>36.002999999999993</v>
      </c>
      <c r="AJ319" s="69">
        <f t="shared" ref="AJ319:AU319" si="292">(AI319+1.06)</f>
        <v>37.062999999999995</v>
      </c>
      <c r="AK319" s="69">
        <f t="shared" si="292"/>
        <v>38.122999999999998</v>
      </c>
      <c r="AL319" s="69">
        <f t="shared" si="292"/>
        <v>39.183</v>
      </c>
      <c r="AM319" s="69">
        <f t="shared" si="292"/>
        <v>40.243000000000002</v>
      </c>
      <c r="AN319" s="69">
        <f t="shared" si="292"/>
        <v>41.303000000000004</v>
      </c>
      <c r="AO319" s="69">
        <f t="shared" si="292"/>
        <v>42.363000000000007</v>
      </c>
      <c r="AP319" s="69">
        <f t="shared" si="292"/>
        <v>43.423000000000009</v>
      </c>
      <c r="AQ319" s="69">
        <f t="shared" si="292"/>
        <v>44.483000000000011</v>
      </c>
      <c r="AR319" s="69">
        <f t="shared" si="292"/>
        <v>45.543000000000013</v>
      </c>
      <c r="AS319" s="69">
        <f t="shared" si="292"/>
        <v>46.603000000000016</v>
      </c>
      <c r="AT319" s="69">
        <f t="shared" si="292"/>
        <v>47.663000000000018</v>
      </c>
      <c r="AU319" s="69">
        <f t="shared" si="292"/>
        <v>48.72300000000002</v>
      </c>
      <c r="AV319" s="69">
        <f t="shared" ref="AV319:BL319" si="293">(AU319+1.06)</f>
        <v>49.783000000000023</v>
      </c>
      <c r="AW319" s="69">
        <f t="shared" si="293"/>
        <v>50.843000000000025</v>
      </c>
      <c r="AX319" s="69">
        <f t="shared" si="293"/>
        <v>51.903000000000027</v>
      </c>
      <c r="AY319" s="69">
        <f t="shared" si="293"/>
        <v>52.963000000000029</v>
      </c>
      <c r="AZ319" s="69">
        <f t="shared" si="293"/>
        <v>54.023000000000032</v>
      </c>
      <c r="BA319" s="69">
        <f t="shared" si="293"/>
        <v>55.083000000000034</v>
      </c>
      <c r="BB319" s="69">
        <f t="shared" si="293"/>
        <v>56.143000000000036</v>
      </c>
      <c r="BC319" s="69">
        <f t="shared" si="293"/>
        <v>57.203000000000038</v>
      </c>
      <c r="BD319" s="69">
        <f t="shared" si="293"/>
        <v>58.263000000000041</v>
      </c>
      <c r="BE319" s="69">
        <f t="shared" si="293"/>
        <v>59.323000000000043</v>
      </c>
      <c r="BF319" s="69">
        <f t="shared" si="293"/>
        <v>60.383000000000045</v>
      </c>
      <c r="BG319" s="69">
        <f t="shared" si="293"/>
        <v>61.443000000000048</v>
      </c>
      <c r="BH319" s="69">
        <f t="shared" si="293"/>
        <v>62.50300000000005</v>
      </c>
      <c r="BI319" s="69">
        <f t="shared" si="293"/>
        <v>63.563000000000052</v>
      </c>
      <c r="BJ319" s="69">
        <f t="shared" si="293"/>
        <v>64.623000000000047</v>
      </c>
      <c r="BK319" s="69">
        <f t="shared" si="293"/>
        <v>65.68300000000005</v>
      </c>
      <c r="BL319" s="69">
        <f t="shared" si="293"/>
        <v>66.743000000000052</v>
      </c>
      <c r="BM319" s="69">
        <f>(BL319+1.06)</f>
        <v>67.803000000000054</v>
      </c>
      <c r="BN319" s="69">
        <f>(BM319+1.06)</f>
        <v>68.863000000000056</v>
      </c>
      <c r="BO319" s="69">
        <f>(BN319+1.06)</f>
        <v>69.923000000000059</v>
      </c>
      <c r="BP319" s="69">
        <f>(BO319+1.06)</f>
        <v>70.983000000000061</v>
      </c>
      <c r="BQ319" s="69">
        <f t="shared" ref="BQ319:CR319" si="294">(BP319+1.06)</f>
        <v>72.043000000000063</v>
      </c>
      <c r="BR319" s="69">
        <f t="shared" si="294"/>
        <v>73.103000000000065</v>
      </c>
      <c r="BS319" s="69">
        <f t="shared" si="294"/>
        <v>74.163000000000068</v>
      </c>
      <c r="BT319" s="69">
        <f t="shared" si="294"/>
        <v>75.22300000000007</v>
      </c>
      <c r="BU319" s="69">
        <f t="shared" si="294"/>
        <v>76.283000000000072</v>
      </c>
      <c r="BV319" s="69">
        <f t="shared" si="294"/>
        <v>77.343000000000075</v>
      </c>
      <c r="BW319" s="69">
        <f t="shared" si="294"/>
        <v>78.403000000000077</v>
      </c>
      <c r="BX319" s="69">
        <f t="shared" si="294"/>
        <v>79.463000000000079</v>
      </c>
      <c r="BY319" s="69">
        <f t="shared" si="294"/>
        <v>80.523000000000081</v>
      </c>
      <c r="BZ319" s="69">
        <f t="shared" si="294"/>
        <v>81.583000000000084</v>
      </c>
      <c r="CA319" s="69">
        <f t="shared" si="294"/>
        <v>82.643000000000086</v>
      </c>
      <c r="CB319" s="69">
        <f t="shared" si="294"/>
        <v>83.703000000000088</v>
      </c>
      <c r="CC319" s="69">
        <f t="shared" si="294"/>
        <v>84.76300000000009</v>
      </c>
      <c r="CD319" s="69">
        <f t="shared" si="294"/>
        <v>85.823000000000093</v>
      </c>
      <c r="CE319" s="69">
        <f t="shared" si="294"/>
        <v>86.883000000000095</v>
      </c>
      <c r="CF319" s="69">
        <f t="shared" si="294"/>
        <v>87.943000000000097</v>
      </c>
      <c r="CG319" s="69">
        <f t="shared" si="294"/>
        <v>89.0030000000001</v>
      </c>
      <c r="CH319" s="69">
        <f t="shared" si="294"/>
        <v>90.063000000000102</v>
      </c>
      <c r="CI319" s="69">
        <f t="shared" si="294"/>
        <v>91.123000000000104</v>
      </c>
      <c r="CJ319" s="69">
        <f t="shared" si="294"/>
        <v>92.183000000000106</v>
      </c>
      <c r="CK319" s="69">
        <f t="shared" si="294"/>
        <v>93.243000000000109</v>
      </c>
      <c r="CL319" s="69">
        <f t="shared" si="294"/>
        <v>94.303000000000111</v>
      </c>
      <c r="CM319" s="69">
        <f t="shared" si="294"/>
        <v>95.363000000000113</v>
      </c>
      <c r="CN319" s="69">
        <f t="shared" si="294"/>
        <v>96.423000000000116</v>
      </c>
      <c r="CO319" s="69">
        <f t="shared" si="294"/>
        <v>97.483000000000118</v>
      </c>
      <c r="CP319" s="69">
        <f t="shared" si="294"/>
        <v>98.54300000000012</v>
      </c>
      <c r="CQ319" s="69">
        <f t="shared" si="294"/>
        <v>99.603000000000122</v>
      </c>
      <c r="CR319" s="69">
        <f t="shared" si="294"/>
        <v>100.66300000000012</v>
      </c>
    </row>
    <row r="320" spans="1:96" s="15" customFormat="1" ht="15.95" customHeight="1" outlineLevel="2" x14ac:dyDescent="0.3">
      <c r="A320" s="227">
        <v>4</v>
      </c>
      <c r="B320" s="229" t="s">
        <v>438</v>
      </c>
      <c r="C320" s="112" t="s">
        <v>472</v>
      </c>
      <c r="D320" s="32" t="s">
        <v>140</v>
      </c>
      <c r="E320" s="44" t="s">
        <v>43</v>
      </c>
      <c r="F320" s="62" t="s">
        <v>43</v>
      </c>
      <c r="G320" s="45" t="s">
        <v>30</v>
      </c>
      <c r="H320" s="121">
        <v>1.75</v>
      </c>
      <c r="I320" s="220">
        <v>0.7</v>
      </c>
      <c r="J320" s="69">
        <v>15</v>
      </c>
      <c r="K320" s="238">
        <f t="shared" si="284"/>
        <v>18.374999999999996</v>
      </c>
      <c r="L320" s="69">
        <f>(K320+1.84)</f>
        <v>20.214999999999996</v>
      </c>
      <c r="M320" s="69">
        <f t="shared" ref="M320:Z320" si="295">(L320+1.84)</f>
        <v>22.054999999999996</v>
      </c>
      <c r="N320" s="69">
        <f t="shared" si="295"/>
        <v>23.894999999999996</v>
      </c>
      <c r="O320" s="69">
        <f t="shared" si="295"/>
        <v>25.734999999999996</v>
      </c>
      <c r="P320" s="69">
        <f t="shared" si="295"/>
        <v>27.574999999999996</v>
      </c>
      <c r="Q320" s="69">
        <f t="shared" si="295"/>
        <v>29.414999999999996</v>
      </c>
      <c r="R320" s="69">
        <f t="shared" si="295"/>
        <v>31.254999999999995</v>
      </c>
      <c r="S320" s="69">
        <f t="shared" si="295"/>
        <v>33.094999999999999</v>
      </c>
      <c r="T320" s="69">
        <f t="shared" si="295"/>
        <v>34.935000000000002</v>
      </c>
      <c r="U320" s="69">
        <f t="shared" si="295"/>
        <v>36.775000000000006</v>
      </c>
      <c r="V320" s="69">
        <f t="shared" si="295"/>
        <v>38.615000000000009</v>
      </c>
      <c r="W320" s="69">
        <f t="shared" si="295"/>
        <v>40.455000000000013</v>
      </c>
      <c r="X320" s="69">
        <f t="shared" si="295"/>
        <v>42.295000000000016</v>
      </c>
      <c r="Y320" s="69">
        <f t="shared" si="295"/>
        <v>44.135000000000019</v>
      </c>
      <c r="Z320" s="69">
        <f t="shared" si="295"/>
        <v>45.975000000000023</v>
      </c>
      <c r="AA320" s="69">
        <f t="shared" ref="AA320:AI320" si="296">(Z320+1.84)</f>
        <v>47.815000000000026</v>
      </c>
      <c r="AB320" s="69">
        <f t="shared" si="296"/>
        <v>49.65500000000003</v>
      </c>
      <c r="AC320" s="69">
        <f t="shared" si="296"/>
        <v>51.495000000000033</v>
      </c>
      <c r="AD320" s="69">
        <f t="shared" si="296"/>
        <v>53.335000000000036</v>
      </c>
      <c r="AE320" s="69">
        <f t="shared" si="296"/>
        <v>55.17500000000004</v>
      </c>
      <c r="AF320" s="69">
        <f t="shared" si="296"/>
        <v>57.015000000000043</v>
      </c>
      <c r="AG320" s="69">
        <f t="shared" si="296"/>
        <v>58.855000000000047</v>
      </c>
      <c r="AH320" s="69">
        <f t="shared" si="296"/>
        <v>60.69500000000005</v>
      </c>
      <c r="AI320" s="69">
        <f t="shared" si="296"/>
        <v>62.535000000000053</v>
      </c>
      <c r="AJ320" s="69">
        <f t="shared" ref="AJ320:AU320" si="297">(AI320+1.84)</f>
        <v>64.375000000000057</v>
      </c>
      <c r="AK320" s="69">
        <f t="shared" si="297"/>
        <v>66.21500000000006</v>
      </c>
      <c r="AL320" s="69">
        <f t="shared" si="297"/>
        <v>68.055000000000064</v>
      </c>
      <c r="AM320" s="69">
        <f t="shared" si="297"/>
        <v>69.895000000000067</v>
      </c>
      <c r="AN320" s="69">
        <f t="shared" si="297"/>
        <v>71.73500000000007</v>
      </c>
      <c r="AO320" s="69">
        <f t="shared" si="297"/>
        <v>73.575000000000074</v>
      </c>
      <c r="AP320" s="69">
        <f t="shared" si="297"/>
        <v>75.415000000000077</v>
      </c>
      <c r="AQ320" s="69">
        <f t="shared" si="297"/>
        <v>77.255000000000081</v>
      </c>
      <c r="AR320" s="69">
        <f t="shared" si="297"/>
        <v>79.095000000000084</v>
      </c>
      <c r="AS320" s="69">
        <f t="shared" si="297"/>
        <v>80.935000000000088</v>
      </c>
      <c r="AT320" s="69">
        <f t="shared" si="297"/>
        <v>82.775000000000091</v>
      </c>
      <c r="AU320" s="69">
        <f t="shared" si="297"/>
        <v>84.615000000000094</v>
      </c>
      <c r="AV320" s="69">
        <f t="shared" ref="AV320:BL320" si="298">(AU320+1.84)</f>
        <v>86.455000000000098</v>
      </c>
      <c r="AW320" s="69">
        <f t="shared" si="298"/>
        <v>88.295000000000101</v>
      </c>
      <c r="AX320" s="69">
        <f t="shared" si="298"/>
        <v>90.135000000000105</v>
      </c>
      <c r="AY320" s="69">
        <f t="shared" si="298"/>
        <v>91.975000000000108</v>
      </c>
      <c r="AZ320" s="69">
        <f t="shared" si="298"/>
        <v>93.815000000000111</v>
      </c>
      <c r="BA320" s="69">
        <f t="shared" si="298"/>
        <v>95.655000000000115</v>
      </c>
      <c r="BB320" s="69">
        <f t="shared" si="298"/>
        <v>97.495000000000118</v>
      </c>
      <c r="BC320" s="69">
        <f t="shared" si="298"/>
        <v>99.335000000000122</v>
      </c>
      <c r="BD320" s="69">
        <f t="shared" si="298"/>
        <v>101.17500000000013</v>
      </c>
      <c r="BE320" s="69">
        <f t="shared" si="298"/>
        <v>103.01500000000013</v>
      </c>
      <c r="BF320" s="69">
        <f t="shared" si="298"/>
        <v>104.85500000000013</v>
      </c>
      <c r="BG320" s="69">
        <f t="shared" si="298"/>
        <v>106.69500000000014</v>
      </c>
      <c r="BH320" s="69">
        <f t="shared" si="298"/>
        <v>108.53500000000014</v>
      </c>
      <c r="BI320" s="69">
        <f t="shared" si="298"/>
        <v>110.37500000000014</v>
      </c>
      <c r="BJ320" s="69">
        <f t="shared" si="298"/>
        <v>112.21500000000015</v>
      </c>
      <c r="BK320" s="69">
        <f t="shared" si="298"/>
        <v>114.05500000000015</v>
      </c>
      <c r="BL320" s="69">
        <f t="shared" si="298"/>
        <v>115.89500000000015</v>
      </c>
      <c r="BM320" s="69">
        <f>(BL320+1.84)</f>
        <v>117.73500000000016</v>
      </c>
      <c r="BN320" s="69">
        <f>(BM320+1.84)</f>
        <v>119.57500000000016</v>
      </c>
      <c r="BO320" s="69">
        <f>(BN320+1.84)</f>
        <v>121.41500000000016</v>
      </c>
      <c r="BP320" s="69">
        <f>(BO320+1.84)</f>
        <v>123.25500000000017</v>
      </c>
      <c r="BQ320" s="69">
        <f t="shared" ref="BQ320:CR320" si="299">(BP320+1.84)</f>
        <v>125.09500000000017</v>
      </c>
      <c r="BR320" s="69">
        <f t="shared" si="299"/>
        <v>126.93500000000017</v>
      </c>
      <c r="BS320" s="69">
        <f t="shared" si="299"/>
        <v>128.77500000000018</v>
      </c>
      <c r="BT320" s="69">
        <f t="shared" si="299"/>
        <v>130.61500000000018</v>
      </c>
      <c r="BU320" s="69">
        <f t="shared" si="299"/>
        <v>132.45500000000018</v>
      </c>
      <c r="BV320" s="69">
        <f t="shared" si="299"/>
        <v>134.29500000000019</v>
      </c>
      <c r="BW320" s="69">
        <f t="shared" si="299"/>
        <v>136.13500000000019</v>
      </c>
      <c r="BX320" s="69">
        <f t="shared" si="299"/>
        <v>137.97500000000019</v>
      </c>
      <c r="BY320" s="69">
        <f t="shared" si="299"/>
        <v>139.8150000000002</v>
      </c>
      <c r="BZ320" s="69">
        <f t="shared" si="299"/>
        <v>141.6550000000002</v>
      </c>
      <c r="CA320" s="69">
        <f t="shared" si="299"/>
        <v>143.4950000000002</v>
      </c>
      <c r="CB320" s="69">
        <f t="shared" si="299"/>
        <v>145.33500000000021</v>
      </c>
      <c r="CC320" s="69">
        <f t="shared" si="299"/>
        <v>147.17500000000021</v>
      </c>
      <c r="CD320" s="69">
        <f t="shared" si="299"/>
        <v>149.01500000000021</v>
      </c>
      <c r="CE320" s="69">
        <f t="shared" si="299"/>
        <v>150.85500000000022</v>
      </c>
      <c r="CF320" s="69">
        <f t="shared" si="299"/>
        <v>152.69500000000022</v>
      </c>
      <c r="CG320" s="69">
        <f t="shared" si="299"/>
        <v>154.53500000000022</v>
      </c>
      <c r="CH320" s="69">
        <f t="shared" si="299"/>
        <v>156.37500000000023</v>
      </c>
      <c r="CI320" s="69">
        <f t="shared" si="299"/>
        <v>158.21500000000023</v>
      </c>
      <c r="CJ320" s="69">
        <f t="shared" si="299"/>
        <v>160.05500000000023</v>
      </c>
      <c r="CK320" s="69">
        <f t="shared" si="299"/>
        <v>161.89500000000024</v>
      </c>
      <c r="CL320" s="69">
        <f t="shared" si="299"/>
        <v>163.73500000000024</v>
      </c>
      <c r="CM320" s="69">
        <f t="shared" si="299"/>
        <v>165.57500000000024</v>
      </c>
      <c r="CN320" s="69">
        <f t="shared" si="299"/>
        <v>167.41500000000025</v>
      </c>
      <c r="CO320" s="69">
        <f t="shared" si="299"/>
        <v>169.25500000000025</v>
      </c>
      <c r="CP320" s="69">
        <f t="shared" si="299"/>
        <v>171.09500000000025</v>
      </c>
      <c r="CQ320" s="69">
        <f t="shared" si="299"/>
        <v>172.93500000000026</v>
      </c>
      <c r="CR320" s="69">
        <f t="shared" si="299"/>
        <v>174.77500000000026</v>
      </c>
    </row>
    <row r="321" spans="1:96" s="15" customFormat="1" ht="15.95" customHeight="1" outlineLevel="2" x14ac:dyDescent="0.3">
      <c r="A321" s="227">
        <v>5</v>
      </c>
      <c r="B321" s="229" t="s">
        <v>438</v>
      </c>
      <c r="C321" s="112" t="s">
        <v>473</v>
      </c>
      <c r="D321" s="32" t="s">
        <v>464</v>
      </c>
      <c r="E321" s="44" t="s">
        <v>23</v>
      </c>
      <c r="F321" s="62" t="s">
        <v>23</v>
      </c>
      <c r="G321" s="45" t="s">
        <v>30</v>
      </c>
      <c r="H321" s="46">
        <v>2.198</v>
      </c>
      <c r="I321" s="220">
        <v>0.7</v>
      </c>
      <c r="J321" s="69">
        <v>15</v>
      </c>
      <c r="K321" s="238">
        <f t="shared" si="284"/>
        <v>23.079000000000001</v>
      </c>
      <c r="L321" s="69">
        <f>(K321+2.31)</f>
        <v>25.388999999999999</v>
      </c>
      <c r="M321" s="69">
        <f t="shared" ref="M321:Z321" si="300">(L321+2.31)</f>
        <v>27.698999999999998</v>
      </c>
      <c r="N321" s="69">
        <f t="shared" si="300"/>
        <v>30.008999999999997</v>
      </c>
      <c r="O321" s="69">
        <f t="shared" si="300"/>
        <v>32.318999999999996</v>
      </c>
      <c r="P321" s="69">
        <f t="shared" si="300"/>
        <v>34.628999999999998</v>
      </c>
      <c r="Q321" s="69">
        <f t="shared" si="300"/>
        <v>36.939</v>
      </c>
      <c r="R321" s="69">
        <f t="shared" si="300"/>
        <v>39.249000000000002</v>
      </c>
      <c r="S321" s="69">
        <f t="shared" si="300"/>
        <v>41.559000000000005</v>
      </c>
      <c r="T321" s="69">
        <f t="shared" si="300"/>
        <v>43.869000000000007</v>
      </c>
      <c r="U321" s="69">
        <f t="shared" si="300"/>
        <v>46.179000000000009</v>
      </c>
      <c r="V321" s="69">
        <f t="shared" si="300"/>
        <v>48.489000000000011</v>
      </c>
      <c r="W321" s="69">
        <f t="shared" si="300"/>
        <v>50.799000000000014</v>
      </c>
      <c r="X321" s="69">
        <f t="shared" si="300"/>
        <v>53.109000000000016</v>
      </c>
      <c r="Y321" s="69">
        <f t="shared" si="300"/>
        <v>55.419000000000018</v>
      </c>
      <c r="Z321" s="69">
        <f t="shared" si="300"/>
        <v>57.729000000000021</v>
      </c>
      <c r="AA321" s="69">
        <f t="shared" ref="AA321:CL321" si="301">(Z321+2.31)</f>
        <v>60.039000000000023</v>
      </c>
      <c r="AB321" s="69">
        <f t="shared" si="301"/>
        <v>62.349000000000025</v>
      </c>
      <c r="AC321" s="69">
        <f t="shared" si="301"/>
        <v>64.65900000000002</v>
      </c>
      <c r="AD321" s="69">
        <f t="shared" si="301"/>
        <v>66.969000000000023</v>
      </c>
      <c r="AE321" s="69">
        <f t="shared" si="301"/>
        <v>69.279000000000025</v>
      </c>
      <c r="AF321" s="69">
        <f t="shared" si="301"/>
        <v>71.589000000000027</v>
      </c>
      <c r="AG321" s="69">
        <f t="shared" si="301"/>
        <v>73.899000000000029</v>
      </c>
      <c r="AH321" s="69">
        <f t="shared" si="301"/>
        <v>76.209000000000032</v>
      </c>
      <c r="AI321" s="69">
        <f t="shared" si="301"/>
        <v>78.519000000000034</v>
      </c>
      <c r="AJ321" s="69">
        <f t="shared" si="301"/>
        <v>80.829000000000036</v>
      </c>
      <c r="AK321" s="69">
        <f t="shared" si="301"/>
        <v>83.139000000000038</v>
      </c>
      <c r="AL321" s="69">
        <f t="shared" si="301"/>
        <v>85.449000000000041</v>
      </c>
      <c r="AM321" s="69">
        <f t="shared" si="301"/>
        <v>87.759000000000043</v>
      </c>
      <c r="AN321" s="69">
        <f t="shared" si="301"/>
        <v>90.069000000000045</v>
      </c>
      <c r="AO321" s="69">
        <f t="shared" si="301"/>
        <v>92.379000000000048</v>
      </c>
      <c r="AP321" s="69">
        <f t="shared" si="301"/>
        <v>94.68900000000005</v>
      </c>
      <c r="AQ321" s="69">
        <f t="shared" si="301"/>
        <v>96.999000000000052</v>
      </c>
      <c r="AR321" s="69">
        <f t="shared" si="301"/>
        <v>99.309000000000054</v>
      </c>
      <c r="AS321" s="69">
        <f t="shared" si="301"/>
        <v>101.61900000000006</v>
      </c>
      <c r="AT321" s="69">
        <f t="shared" si="301"/>
        <v>103.92900000000006</v>
      </c>
      <c r="AU321" s="69">
        <f t="shared" si="301"/>
        <v>106.23900000000006</v>
      </c>
      <c r="AV321" s="69">
        <f t="shared" si="301"/>
        <v>108.54900000000006</v>
      </c>
      <c r="AW321" s="69">
        <f t="shared" si="301"/>
        <v>110.85900000000007</v>
      </c>
      <c r="AX321" s="69">
        <f t="shared" si="301"/>
        <v>113.16900000000007</v>
      </c>
      <c r="AY321" s="69">
        <f t="shared" si="301"/>
        <v>115.47900000000007</v>
      </c>
      <c r="AZ321" s="69">
        <f t="shared" si="301"/>
        <v>117.78900000000007</v>
      </c>
      <c r="BA321" s="69">
        <f t="shared" si="301"/>
        <v>120.09900000000007</v>
      </c>
      <c r="BB321" s="69">
        <f t="shared" si="301"/>
        <v>122.40900000000008</v>
      </c>
      <c r="BC321" s="69">
        <f t="shared" si="301"/>
        <v>124.71900000000008</v>
      </c>
      <c r="BD321" s="69">
        <f t="shared" si="301"/>
        <v>127.02900000000008</v>
      </c>
      <c r="BE321" s="69">
        <f t="shared" si="301"/>
        <v>129.33900000000008</v>
      </c>
      <c r="BF321" s="69">
        <f t="shared" si="301"/>
        <v>131.64900000000009</v>
      </c>
      <c r="BG321" s="69">
        <f t="shared" si="301"/>
        <v>133.95900000000009</v>
      </c>
      <c r="BH321" s="69">
        <f t="shared" si="301"/>
        <v>136.26900000000009</v>
      </c>
      <c r="BI321" s="69">
        <f t="shared" si="301"/>
        <v>138.57900000000009</v>
      </c>
      <c r="BJ321" s="69">
        <f t="shared" si="301"/>
        <v>140.8890000000001</v>
      </c>
      <c r="BK321" s="69">
        <f t="shared" si="301"/>
        <v>143.1990000000001</v>
      </c>
      <c r="BL321" s="69">
        <f t="shared" si="301"/>
        <v>145.5090000000001</v>
      </c>
      <c r="BM321" s="69">
        <f t="shared" si="301"/>
        <v>147.8190000000001</v>
      </c>
      <c r="BN321" s="69">
        <f t="shared" si="301"/>
        <v>150.1290000000001</v>
      </c>
      <c r="BO321" s="69">
        <f t="shared" si="301"/>
        <v>152.43900000000011</v>
      </c>
      <c r="BP321" s="69">
        <f t="shared" si="301"/>
        <v>154.74900000000011</v>
      </c>
      <c r="BQ321" s="69">
        <f t="shared" si="301"/>
        <v>157.05900000000011</v>
      </c>
      <c r="BR321" s="69">
        <f t="shared" si="301"/>
        <v>159.36900000000011</v>
      </c>
      <c r="BS321" s="69">
        <f t="shared" si="301"/>
        <v>161.67900000000012</v>
      </c>
      <c r="BT321" s="69">
        <f t="shared" si="301"/>
        <v>163.98900000000012</v>
      </c>
      <c r="BU321" s="69">
        <f t="shared" si="301"/>
        <v>166.29900000000012</v>
      </c>
      <c r="BV321" s="69">
        <f t="shared" si="301"/>
        <v>168.60900000000012</v>
      </c>
      <c r="BW321" s="69">
        <f t="shared" si="301"/>
        <v>170.91900000000012</v>
      </c>
      <c r="BX321" s="69">
        <f t="shared" si="301"/>
        <v>173.22900000000013</v>
      </c>
      <c r="BY321" s="69">
        <f t="shared" si="301"/>
        <v>175.53900000000013</v>
      </c>
      <c r="BZ321" s="69">
        <f t="shared" si="301"/>
        <v>177.84900000000013</v>
      </c>
      <c r="CA321" s="69">
        <f t="shared" si="301"/>
        <v>180.15900000000013</v>
      </c>
      <c r="CB321" s="69">
        <f t="shared" si="301"/>
        <v>182.46900000000014</v>
      </c>
      <c r="CC321" s="69">
        <f t="shared" si="301"/>
        <v>184.77900000000014</v>
      </c>
      <c r="CD321" s="69">
        <f t="shared" si="301"/>
        <v>187.08900000000014</v>
      </c>
      <c r="CE321" s="69">
        <f t="shared" si="301"/>
        <v>189.39900000000014</v>
      </c>
      <c r="CF321" s="69">
        <f t="shared" si="301"/>
        <v>191.70900000000015</v>
      </c>
      <c r="CG321" s="69">
        <f t="shared" si="301"/>
        <v>194.01900000000015</v>
      </c>
      <c r="CH321" s="69">
        <f t="shared" si="301"/>
        <v>196.32900000000015</v>
      </c>
      <c r="CI321" s="69">
        <f t="shared" si="301"/>
        <v>198.63900000000015</v>
      </c>
      <c r="CJ321" s="69">
        <f t="shared" si="301"/>
        <v>200.94900000000015</v>
      </c>
      <c r="CK321" s="69">
        <f t="shared" si="301"/>
        <v>203.25900000000016</v>
      </c>
      <c r="CL321" s="69">
        <f t="shared" si="301"/>
        <v>205.56900000000016</v>
      </c>
      <c r="CM321" s="69">
        <f>(CL321+2.31)</f>
        <v>207.87900000000016</v>
      </c>
      <c r="CN321" s="69">
        <f>(CM321+2.31)</f>
        <v>210.18900000000016</v>
      </c>
      <c r="CO321" s="69">
        <f>(CN321+2.31)</f>
        <v>212.49900000000017</v>
      </c>
      <c r="CP321" s="69">
        <f>(CO321+2.31)</f>
        <v>214.80900000000017</v>
      </c>
      <c r="CQ321" s="69">
        <f>(CP321+2.31)</f>
        <v>217.11900000000017</v>
      </c>
    </row>
    <row r="322" spans="1:96" s="15" customFormat="1" ht="15.95" customHeight="1" outlineLevel="2" x14ac:dyDescent="0.3">
      <c r="A322" s="227">
        <v>6</v>
      </c>
      <c r="B322" s="229" t="s">
        <v>438</v>
      </c>
      <c r="C322" s="112" t="s">
        <v>474</v>
      </c>
      <c r="D322" s="32" t="s">
        <v>465</v>
      </c>
      <c r="E322" s="44" t="s">
        <v>17</v>
      </c>
      <c r="F322" s="62" t="s">
        <v>17</v>
      </c>
      <c r="G322" s="45" t="s">
        <v>30</v>
      </c>
      <c r="H322" s="46">
        <v>2.972</v>
      </c>
      <c r="I322" s="62">
        <v>1.2</v>
      </c>
      <c r="J322" s="69">
        <v>15</v>
      </c>
      <c r="K322" s="238">
        <f t="shared" si="284"/>
        <v>53.495999999999995</v>
      </c>
      <c r="L322" s="69">
        <f>(K322+5.35)</f>
        <v>58.845999999999997</v>
      </c>
      <c r="M322" s="69">
        <f t="shared" ref="M322:Z322" si="302">(L322+5.35)</f>
        <v>64.195999999999998</v>
      </c>
      <c r="N322" s="69">
        <f t="shared" si="302"/>
        <v>69.545999999999992</v>
      </c>
      <c r="O322" s="69">
        <f t="shared" si="302"/>
        <v>74.895999999999987</v>
      </c>
      <c r="P322" s="69">
        <f t="shared" si="302"/>
        <v>80.245999999999981</v>
      </c>
      <c r="Q322" s="69">
        <f t="shared" si="302"/>
        <v>85.595999999999975</v>
      </c>
      <c r="R322" s="69">
        <f t="shared" si="302"/>
        <v>90.94599999999997</v>
      </c>
      <c r="S322" s="69">
        <f t="shared" si="302"/>
        <v>96.295999999999964</v>
      </c>
      <c r="T322" s="69">
        <f t="shared" si="302"/>
        <v>101.64599999999996</v>
      </c>
      <c r="U322" s="69">
        <f t="shared" si="302"/>
        <v>106.99599999999995</v>
      </c>
      <c r="V322" s="69">
        <f t="shared" si="302"/>
        <v>112.34599999999995</v>
      </c>
      <c r="W322" s="69">
        <f t="shared" si="302"/>
        <v>117.69599999999994</v>
      </c>
      <c r="X322" s="69">
        <f t="shared" si="302"/>
        <v>123.04599999999994</v>
      </c>
      <c r="Y322" s="69">
        <f t="shared" si="302"/>
        <v>128.39599999999993</v>
      </c>
      <c r="Z322" s="69">
        <f t="shared" si="302"/>
        <v>133.74599999999992</v>
      </c>
      <c r="AA322" s="69">
        <f t="shared" ref="AA322:BG322" si="303">(Z322+5.35)</f>
        <v>139.09599999999992</v>
      </c>
      <c r="AB322" s="69">
        <f t="shared" si="303"/>
        <v>144.44599999999991</v>
      </c>
      <c r="AC322" s="69">
        <f t="shared" si="303"/>
        <v>149.79599999999991</v>
      </c>
      <c r="AD322" s="69">
        <f t="shared" si="303"/>
        <v>155.1459999999999</v>
      </c>
      <c r="AE322" s="69">
        <f t="shared" si="303"/>
        <v>160.4959999999999</v>
      </c>
      <c r="AF322" s="69">
        <f t="shared" si="303"/>
        <v>165.84599999999989</v>
      </c>
      <c r="AG322" s="69">
        <f t="shared" si="303"/>
        <v>171.19599999999988</v>
      </c>
      <c r="AH322" s="69">
        <f t="shared" si="303"/>
        <v>176.54599999999988</v>
      </c>
      <c r="AI322" s="69">
        <f t="shared" si="303"/>
        <v>181.89599999999987</v>
      </c>
      <c r="AJ322" s="69">
        <f t="shared" si="303"/>
        <v>187.24599999999987</v>
      </c>
      <c r="AK322" s="69">
        <f t="shared" si="303"/>
        <v>192.59599999999986</v>
      </c>
      <c r="AL322" s="69">
        <f t="shared" si="303"/>
        <v>197.94599999999986</v>
      </c>
      <c r="AM322" s="69">
        <f t="shared" si="303"/>
        <v>203.29599999999985</v>
      </c>
      <c r="AN322" s="69">
        <f t="shared" si="303"/>
        <v>208.64599999999984</v>
      </c>
      <c r="AO322" s="69">
        <f t="shared" si="303"/>
        <v>213.99599999999984</v>
      </c>
      <c r="AP322" s="69">
        <f t="shared" si="303"/>
        <v>219.34599999999983</v>
      </c>
      <c r="AQ322" s="69">
        <f t="shared" si="303"/>
        <v>224.69599999999983</v>
      </c>
      <c r="AR322" s="69">
        <f t="shared" si="303"/>
        <v>230.04599999999982</v>
      </c>
      <c r="AS322" s="69">
        <f t="shared" si="303"/>
        <v>235.39599999999982</v>
      </c>
      <c r="AT322" s="69">
        <f t="shared" si="303"/>
        <v>240.74599999999981</v>
      </c>
      <c r="AU322" s="69">
        <f t="shared" si="303"/>
        <v>246.0959999999998</v>
      </c>
      <c r="AV322" s="69">
        <f t="shared" si="303"/>
        <v>251.4459999999998</v>
      </c>
      <c r="AW322" s="69">
        <f t="shared" si="303"/>
        <v>256.79599999999982</v>
      </c>
      <c r="AX322" s="69">
        <f t="shared" si="303"/>
        <v>262.14599999999984</v>
      </c>
      <c r="AY322" s="69">
        <f t="shared" si="303"/>
        <v>267.49599999999987</v>
      </c>
      <c r="AZ322" s="69">
        <f t="shared" si="303"/>
        <v>272.84599999999989</v>
      </c>
      <c r="BA322" s="69">
        <f t="shared" si="303"/>
        <v>278.19599999999991</v>
      </c>
      <c r="BB322" s="69">
        <f t="shared" si="303"/>
        <v>283.54599999999994</v>
      </c>
      <c r="BC322" s="69">
        <f t="shared" si="303"/>
        <v>288.89599999999996</v>
      </c>
      <c r="BD322" s="69">
        <f t="shared" si="303"/>
        <v>294.24599999999998</v>
      </c>
      <c r="BE322" s="69">
        <f t="shared" si="303"/>
        <v>299.596</v>
      </c>
      <c r="BF322" s="69">
        <f t="shared" si="303"/>
        <v>304.94600000000003</v>
      </c>
      <c r="BG322" s="69">
        <f t="shared" si="303"/>
        <v>310.29600000000005</v>
      </c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</row>
    <row r="323" spans="1:96" s="15" customFormat="1" ht="15.95" customHeight="1" outlineLevel="2" x14ac:dyDescent="0.3">
      <c r="A323" s="227">
        <v>7</v>
      </c>
      <c r="B323" s="229" t="s">
        <v>438</v>
      </c>
      <c r="C323" s="112" t="s">
        <v>475</v>
      </c>
      <c r="D323" s="32" t="s">
        <v>52</v>
      </c>
      <c r="E323" s="33" t="s">
        <v>29</v>
      </c>
      <c r="F323" s="55" t="s">
        <v>43</v>
      </c>
      <c r="G323" s="55" t="s">
        <v>50</v>
      </c>
      <c r="H323" s="32">
        <v>4.7009999999999996</v>
      </c>
      <c r="I323" s="220">
        <v>0.7</v>
      </c>
      <c r="J323" s="69">
        <v>15</v>
      </c>
      <c r="K323" s="238">
        <f t="shared" si="284"/>
        <v>49.360499999999995</v>
      </c>
      <c r="L323" s="69">
        <f>(K323+4.94)</f>
        <v>54.300499999999992</v>
      </c>
      <c r="M323" s="69">
        <f t="shared" ref="M323:Z323" si="304">(L323+4.94)</f>
        <v>59.24049999999999</v>
      </c>
      <c r="N323" s="69">
        <f t="shared" si="304"/>
        <v>64.180499999999995</v>
      </c>
      <c r="O323" s="69">
        <f t="shared" si="304"/>
        <v>69.120499999999993</v>
      </c>
      <c r="P323" s="69">
        <f t="shared" si="304"/>
        <v>74.06049999999999</v>
      </c>
      <c r="Q323" s="69">
        <f t="shared" si="304"/>
        <v>79.000499999999988</v>
      </c>
      <c r="R323" s="69">
        <f t="shared" si="304"/>
        <v>83.940499999999986</v>
      </c>
      <c r="S323" s="69">
        <f t="shared" si="304"/>
        <v>88.880499999999984</v>
      </c>
      <c r="T323" s="69">
        <f t="shared" si="304"/>
        <v>93.820499999999981</v>
      </c>
      <c r="U323" s="69">
        <f t="shared" si="304"/>
        <v>98.760499999999979</v>
      </c>
      <c r="V323" s="69">
        <f t="shared" si="304"/>
        <v>103.70049999999998</v>
      </c>
      <c r="W323" s="69">
        <f t="shared" si="304"/>
        <v>108.64049999999997</v>
      </c>
      <c r="X323" s="69">
        <f t="shared" si="304"/>
        <v>113.58049999999997</v>
      </c>
      <c r="Y323" s="69">
        <f t="shared" si="304"/>
        <v>118.52049999999997</v>
      </c>
      <c r="Z323" s="69">
        <f t="shared" si="304"/>
        <v>123.46049999999997</v>
      </c>
      <c r="AA323" s="69">
        <f t="shared" ref="AA323:CL323" si="305">(Z323+4.94)</f>
        <v>128.40049999999997</v>
      </c>
      <c r="AB323" s="69">
        <f t="shared" si="305"/>
        <v>133.34049999999996</v>
      </c>
      <c r="AC323" s="69">
        <f t="shared" si="305"/>
        <v>138.28049999999996</v>
      </c>
      <c r="AD323" s="69">
        <f t="shared" si="305"/>
        <v>143.22049999999996</v>
      </c>
      <c r="AE323" s="69">
        <f t="shared" si="305"/>
        <v>148.16049999999996</v>
      </c>
      <c r="AF323" s="69">
        <f t="shared" si="305"/>
        <v>153.10049999999995</v>
      </c>
      <c r="AG323" s="69">
        <f t="shared" si="305"/>
        <v>158.04049999999995</v>
      </c>
      <c r="AH323" s="69">
        <f t="shared" si="305"/>
        <v>162.98049999999995</v>
      </c>
      <c r="AI323" s="69">
        <f t="shared" si="305"/>
        <v>167.92049999999995</v>
      </c>
      <c r="AJ323" s="69">
        <f t="shared" si="305"/>
        <v>172.86049999999994</v>
      </c>
      <c r="AK323" s="69">
        <f t="shared" si="305"/>
        <v>177.80049999999994</v>
      </c>
      <c r="AL323" s="69">
        <f t="shared" si="305"/>
        <v>182.74049999999994</v>
      </c>
      <c r="AM323" s="69">
        <f t="shared" si="305"/>
        <v>187.68049999999994</v>
      </c>
      <c r="AN323" s="69">
        <f t="shared" si="305"/>
        <v>192.62049999999994</v>
      </c>
      <c r="AO323" s="69">
        <f t="shared" si="305"/>
        <v>197.56049999999993</v>
      </c>
      <c r="AP323" s="69">
        <f t="shared" si="305"/>
        <v>202.50049999999993</v>
      </c>
      <c r="AQ323" s="69">
        <f t="shared" si="305"/>
        <v>207.44049999999993</v>
      </c>
      <c r="AR323" s="69">
        <f t="shared" si="305"/>
        <v>212.38049999999993</v>
      </c>
      <c r="AS323" s="69">
        <f t="shared" si="305"/>
        <v>217.32049999999992</v>
      </c>
      <c r="AT323" s="69">
        <f t="shared" si="305"/>
        <v>222.26049999999992</v>
      </c>
      <c r="AU323" s="69">
        <f t="shared" si="305"/>
        <v>227.20049999999992</v>
      </c>
      <c r="AV323" s="69">
        <f t="shared" si="305"/>
        <v>232.14049999999992</v>
      </c>
      <c r="AW323" s="69">
        <f t="shared" si="305"/>
        <v>237.08049999999992</v>
      </c>
      <c r="AX323" s="69">
        <f t="shared" si="305"/>
        <v>242.02049999999991</v>
      </c>
      <c r="AY323" s="69">
        <f t="shared" si="305"/>
        <v>246.96049999999991</v>
      </c>
      <c r="AZ323" s="69">
        <f t="shared" si="305"/>
        <v>251.90049999999991</v>
      </c>
      <c r="BA323" s="69">
        <f t="shared" si="305"/>
        <v>256.84049999999991</v>
      </c>
      <c r="BB323" s="69">
        <f t="shared" si="305"/>
        <v>261.7804999999999</v>
      </c>
      <c r="BC323" s="69">
        <f t="shared" si="305"/>
        <v>266.7204999999999</v>
      </c>
      <c r="BD323" s="69">
        <f t="shared" si="305"/>
        <v>271.6604999999999</v>
      </c>
      <c r="BE323" s="69">
        <f t="shared" si="305"/>
        <v>276.6004999999999</v>
      </c>
      <c r="BF323" s="69">
        <f t="shared" si="305"/>
        <v>281.54049999999989</v>
      </c>
      <c r="BG323" s="69">
        <f t="shared" si="305"/>
        <v>286.48049999999989</v>
      </c>
      <c r="BH323" s="69">
        <f t="shared" si="305"/>
        <v>291.42049999999989</v>
      </c>
      <c r="BI323" s="69">
        <f t="shared" si="305"/>
        <v>296.36049999999989</v>
      </c>
      <c r="BJ323" s="69">
        <f t="shared" si="305"/>
        <v>301.30049999999989</v>
      </c>
      <c r="BK323" s="69">
        <f t="shared" si="305"/>
        <v>306.24049999999988</v>
      </c>
      <c r="BL323" s="69">
        <f t="shared" si="305"/>
        <v>311.18049999999988</v>
      </c>
      <c r="BM323" s="69">
        <f t="shared" si="305"/>
        <v>316.12049999999988</v>
      </c>
      <c r="BN323" s="69">
        <f t="shared" si="305"/>
        <v>321.06049999999988</v>
      </c>
      <c r="BO323" s="69">
        <f t="shared" si="305"/>
        <v>326.00049999999987</v>
      </c>
      <c r="BP323" s="69">
        <f t="shared" si="305"/>
        <v>330.94049999999987</v>
      </c>
      <c r="BQ323" s="69">
        <f t="shared" si="305"/>
        <v>335.88049999999987</v>
      </c>
      <c r="BR323" s="69">
        <f t="shared" si="305"/>
        <v>340.82049999999987</v>
      </c>
      <c r="BS323" s="69">
        <f t="shared" si="305"/>
        <v>345.76049999999987</v>
      </c>
      <c r="BT323" s="69">
        <f t="shared" si="305"/>
        <v>350.70049999999986</v>
      </c>
      <c r="BU323" s="69">
        <f t="shared" si="305"/>
        <v>355.64049999999986</v>
      </c>
      <c r="BV323" s="69">
        <f t="shared" si="305"/>
        <v>360.58049999999986</v>
      </c>
      <c r="BW323" s="69">
        <f t="shared" si="305"/>
        <v>365.52049999999986</v>
      </c>
      <c r="BX323" s="69">
        <f t="shared" si="305"/>
        <v>370.46049999999985</v>
      </c>
      <c r="BY323" s="69">
        <f t="shared" si="305"/>
        <v>375.40049999999985</v>
      </c>
      <c r="BZ323" s="69">
        <f t="shared" si="305"/>
        <v>380.34049999999985</v>
      </c>
      <c r="CA323" s="69">
        <f t="shared" si="305"/>
        <v>385.28049999999985</v>
      </c>
      <c r="CB323" s="69">
        <f t="shared" si="305"/>
        <v>390.22049999999984</v>
      </c>
      <c r="CC323" s="69">
        <f t="shared" si="305"/>
        <v>395.16049999999984</v>
      </c>
      <c r="CD323" s="69">
        <f t="shared" si="305"/>
        <v>400.10049999999984</v>
      </c>
      <c r="CE323" s="69">
        <f t="shared" si="305"/>
        <v>405.04049999999984</v>
      </c>
      <c r="CF323" s="69">
        <f t="shared" si="305"/>
        <v>409.98049999999984</v>
      </c>
      <c r="CG323" s="69">
        <f t="shared" si="305"/>
        <v>414.92049999999983</v>
      </c>
      <c r="CH323" s="69">
        <f t="shared" si="305"/>
        <v>419.86049999999983</v>
      </c>
      <c r="CI323" s="69">
        <f t="shared" si="305"/>
        <v>424.80049999999983</v>
      </c>
      <c r="CJ323" s="69">
        <f t="shared" si="305"/>
        <v>429.74049999999983</v>
      </c>
      <c r="CK323" s="69">
        <f t="shared" si="305"/>
        <v>434.68049999999982</v>
      </c>
      <c r="CL323" s="69">
        <f t="shared" si="305"/>
        <v>439.62049999999982</v>
      </c>
      <c r="CM323" s="69">
        <f t="shared" ref="CM323:CR323" si="306">(CL323+4.94)</f>
        <v>444.56049999999982</v>
      </c>
      <c r="CN323" s="69">
        <f t="shared" si="306"/>
        <v>449.50049999999982</v>
      </c>
      <c r="CO323" s="69">
        <f t="shared" si="306"/>
        <v>454.44049999999982</v>
      </c>
      <c r="CP323" s="69">
        <f t="shared" si="306"/>
        <v>459.38049999999981</v>
      </c>
      <c r="CQ323" s="69">
        <f t="shared" si="306"/>
        <v>464.32049999999981</v>
      </c>
      <c r="CR323" s="69">
        <f t="shared" si="306"/>
        <v>469.26049999999981</v>
      </c>
    </row>
    <row r="324" spans="1:96" s="15" customFormat="1" ht="15.95" customHeight="1" outlineLevel="2" x14ac:dyDescent="0.3">
      <c r="A324" s="227">
        <v>8</v>
      </c>
      <c r="B324" s="229" t="s">
        <v>438</v>
      </c>
      <c r="C324" s="112" t="s">
        <v>480</v>
      </c>
      <c r="D324" s="32" t="s">
        <v>53</v>
      </c>
      <c r="E324" s="44" t="s">
        <v>43</v>
      </c>
      <c r="F324" s="55" t="s">
        <v>43</v>
      </c>
      <c r="G324" s="43" t="s">
        <v>50</v>
      </c>
      <c r="H324" s="46">
        <v>1.0640000000000001</v>
      </c>
      <c r="I324" s="220">
        <v>0.7</v>
      </c>
      <c r="J324" s="69">
        <v>15</v>
      </c>
      <c r="K324" s="238">
        <f t="shared" si="284"/>
        <v>11.172000000000001</v>
      </c>
      <c r="L324" s="69">
        <f>(K324+1.12)</f>
        <v>12.292000000000002</v>
      </c>
      <c r="M324" s="69">
        <f t="shared" ref="M324:Z324" si="307">(L324+1.12)</f>
        <v>13.412000000000003</v>
      </c>
      <c r="N324" s="69">
        <f t="shared" si="307"/>
        <v>14.532000000000004</v>
      </c>
      <c r="O324" s="69">
        <f t="shared" si="307"/>
        <v>15.652000000000005</v>
      </c>
      <c r="P324" s="69">
        <f t="shared" si="307"/>
        <v>16.772000000000006</v>
      </c>
      <c r="Q324" s="69">
        <f t="shared" si="307"/>
        <v>17.892000000000007</v>
      </c>
      <c r="R324" s="69">
        <f t="shared" si="307"/>
        <v>19.012000000000008</v>
      </c>
      <c r="S324" s="69">
        <f t="shared" si="307"/>
        <v>20.132000000000009</v>
      </c>
      <c r="T324" s="69">
        <f t="shared" si="307"/>
        <v>21.25200000000001</v>
      </c>
      <c r="U324" s="69">
        <f t="shared" si="307"/>
        <v>22.372000000000011</v>
      </c>
      <c r="V324" s="69">
        <f t="shared" si="307"/>
        <v>23.492000000000012</v>
      </c>
      <c r="W324" s="69">
        <f t="shared" si="307"/>
        <v>24.612000000000013</v>
      </c>
      <c r="X324" s="69">
        <f t="shared" si="307"/>
        <v>25.732000000000014</v>
      </c>
      <c r="Y324" s="69">
        <f t="shared" si="307"/>
        <v>26.852000000000015</v>
      </c>
      <c r="Z324" s="69">
        <f t="shared" si="307"/>
        <v>27.972000000000016</v>
      </c>
      <c r="AA324" s="69">
        <f t="shared" ref="AA324:AI324" si="308">(Z324+1.12)</f>
        <v>29.092000000000017</v>
      </c>
      <c r="AB324" s="69">
        <f t="shared" si="308"/>
        <v>30.212000000000018</v>
      </c>
      <c r="AC324" s="69">
        <f t="shared" si="308"/>
        <v>31.332000000000019</v>
      </c>
      <c r="AD324" s="69">
        <f t="shared" si="308"/>
        <v>32.452000000000019</v>
      </c>
      <c r="AE324" s="69">
        <f t="shared" si="308"/>
        <v>33.572000000000017</v>
      </c>
      <c r="AF324" s="69">
        <f t="shared" si="308"/>
        <v>34.692000000000014</v>
      </c>
      <c r="AG324" s="69">
        <f t="shared" si="308"/>
        <v>35.812000000000012</v>
      </c>
      <c r="AH324" s="69">
        <f t="shared" si="308"/>
        <v>36.932000000000009</v>
      </c>
      <c r="AI324" s="69">
        <f t="shared" si="308"/>
        <v>38.052000000000007</v>
      </c>
      <c r="AJ324" s="69">
        <f t="shared" ref="AJ324:BB324" si="309">(AI324+1.12)</f>
        <v>39.172000000000004</v>
      </c>
      <c r="AK324" s="69">
        <f t="shared" si="309"/>
        <v>40.292000000000002</v>
      </c>
      <c r="AL324" s="69">
        <f t="shared" si="309"/>
        <v>41.411999999999999</v>
      </c>
      <c r="AM324" s="69">
        <f t="shared" si="309"/>
        <v>42.531999999999996</v>
      </c>
      <c r="AN324" s="69">
        <f t="shared" si="309"/>
        <v>43.651999999999994</v>
      </c>
      <c r="AO324" s="69">
        <f t="shared" si="309"/>
        <v>44.771999999999991</v>
      </c>
      <c r="AP324" s="69">
        <f t="shared" si="309"/>
        <v>45.891999999999989</v>
      </c>
      <c r="AQ324" s="69">
        <f t="shared" si="309"/>
        <v>47.011999999999986</v>
      </c>
      <c r="AR324" s="69">
        <f t="shared" si="309"/>
        <v>48.131999999999984</v>
      </c>
      <c r="AS324" s="69">
        <f t="shared" si="309"/>
        <v>49.251999999999981</v>
      </c>
      <c r="AT324" s="69">
        <f t="shared" si="309"/>
        <v>50.371999999999979</v>
      </c>
      <c r="AU324" s="69">
        <f t="shared" si="309"/>
        <v>51.491999999999976</v>
      </c>
      <c r="AV324" s="69">
        <f t="shared" si="309"/>
        <v>52.611999999999973</v>
      </c>
      <c r="AW324" s="69">
        <f t="shared" si="309"/>
        <v>53.731999999999971</v>
      </c>
      <c r="AX324" s="69">
        <f t="shared" si="309"/>
        <v>54.851999999999968</v>
      </c>
      <c r="AY324" s="69">
        <f t="shared" si="309"/>
        <v>55.971999999999966</v>
      </c>
      <c r="AZ324" s="69">
        <f t="shared" si="309"/>
        <v>57.091999999999963</v>
      </c>
      <c r="BA324" s="69">
        <f t="shared" si="309"/>
        <v>58.211999999999961</v>
      </c>
      <c r="BB324" s="69">
        <f t="shared" si="309"/>
        <v>59.331999999999958</v>
      </c>
      <c r="BC324" s="69">
        <f t="shared" ref="BC324:CM324" si="310">(BB324+1.12)</f>
        <v>60.451999999999956</v>
      </c>
      <c r="BD324" s="69">
        <f t="shared" si="310"/>
        <v>61.571999999999953</v>
      </c>
      <c r="BE324" s="69">
        <f t="shared" si="310"/>
        <v>62.69199999999995</v>
      </c>
      <c r="BF324" s="69">
        <f t="shared" si="310"/>
        <v>63.811999999999948</v>
      </c>
      <c r="BG324" s="69">
        <f t="shared" si="310"/>
        <v>64.931999999999945</v>
      </c>
      <c r="BH324" s="69">
        <f t="shared" si="310"/>
        <v>66.05199999999995</v>
      </c>
      <c r="BI324" s="69">
        <f t="shared" si="310"/>
        <v>67.171999999999954</v>
      </c>
      <c r="BJ324" s="69">
        <f t="shared" si="310"/>
        <v>68.291999999999959</v>
      </c>
      <c r="BK324" s="69">
        <f t="shared" si="310"/>
        <v>69.411999999999964</v>
      </c>
      <c r="BL324" s="69">
        <f t="shared" si="310"/>
        <v>70.531999999999968</v>
      </c>
      <c r="BM324" s="69">
        <f t="shared" si="310"/>
        <v>71.651999999999973</v>
      </c>
      <c r="BN324" s="69">
        <f t="shared" si="310"/>
        <v>72.771999999999977</v>
      </c>
      <c r="BO324" s="69">
        <f t="shared" si="310"/>
        <v>73.891999999999982</v>
      </c>
      <c r="BP324" s="69">
        <f t="shared" si="310"/>
        <v>75.011999999999986</v>
      </c>
      <c r="BQ324" s="69">
        <f t="shared" si="310"/>
        <v>76.131999999999991</v>
      </c>
      <c r="BR324" s="69">
        <f t="shared" si="310"/>
        <v>77.251999999999995</v>
      </c>
      <c r="BS324" s="69">
        <f t="shared" si="310"/>
        <v>78.372</v>
      </c>
      <c r="BT324" s="69">
        <f t="shared" si="310"/>
        <v>79.492000000000004</v>
      </c>
      <c r="BU324" s="69">
        <f t="shared" si="310"/>
        <v>80.612000000000009</v>
      </c>
      <c r="BV324" s="69">
        <f t="shared" si="310"/>
        <v>81.732000000000014</v>
      </c>
      <c r="BW324" s="69">
        <f t="shared" si="310"/>
        <v>82.852000000000018</v>
      </c>
      <c r="BX324" s="69">
        <f t="shared" si="310"/>
        <v>83.972000000000023</v>
      </c>
      <c r="BY324" s="69">
        <f t="shared" si="310"/>
        <v>85.092000000000027</v>
      </c>
      <c r="BZ324" s="69">
        <f t="shared" si="310"/>
        <v>86.212000000000032</v>
      </c>
      <c r="CA324" s="69">
        <f t="shared" si="310"/>
        <v>87.332000000000036</v>
      </c>
      <c r="CB324" s="69">
        <f t="shared" si="310"/>
        <v>88.452000000000041</v>
      </c>
      <c r="CC324" s="69">
        <f t="shared" si="310"/>
        <v>89.572000000000045</v>
      </c>
      <c r="CD324" s="69">
        <f t="shared" si="310"/>
        <v>90.69200000000005</v>
      </c>
      <c r="CE324" s="69">
        <f t="shared" si="310"/>
        <v>91.812000000000054</v>
      </c>
      <c r="CF324" s="69">
        <f t="shared" si="310"/>
        <v>92.932000000000059</v>
      </c>
      <c r="CG324" s="69">
        <f t="shared" si="310"/>
        <v>94.052000000000064</v>
      </c>
      <c r="CH324" s="69">
        <f t="shared" si="310"/>
        <v>95.172000000000068</v>
      </c>
      <c r="CI324" s="69">
        <f t="shared" si="310"/>
        <v>96.292000000000073</v>
      </c>
      <c r="CJ324" s="69">
        <f t="shared" si="310"/>
        <v>97.412000000000077</v>
      </c>
      <c r="CK324" s="69">
        <f t="shared" si="310"/>
        <v>98.532000000000082</v>
      </c>
      <c r="CL324" s="69">
        <f t="shared" si="310"/>
        <v>99.652000000000086</v>
      </c>
      <c r="CM324" s="69">
        <f t="shared" si="310"/>
        <v>100.77200000000009</v>
      </c>
    </row>
    <row r="325" spans="1:96" s="15" customFormat="1" ht="15.95" customHeight="1" outlineLevel="2" x14ac:dyDescent="0.3">
      <c r="A325" s="227">
        <v>9</v>
      </c>
      <c r="B325" s="171" t="s">
        <v>438</v>
      </c>
      <c r="C325" s="112" t="s">
        <v>482</v>
      </c>
      <c r="D325" s="157" t="s">
        <v>53</v>
      </c>
      <c r="E325" s="44" t="s">
        <v>43</v>
      </c>
      <c r="F325" s="230" t="s">
        <v>43</v>
      </c>
      <c r="G325" s="156" t="s">
        <v>50</v>
      </c>
      <c r="H325" s="46">
        <v>1.0660000000000001</v>
      </c>
      <c r="I325" s="220">
        <v>0.7</v>
      </c>
      <c r="J325" s="69">
        <v>15</v>
      </c>
      <c r="K325" s="238">
        <f t="shared" si="284"/>
        <v>11.193</v>
      </c>
      <c r="L325" s="69">
        <f>(K325+1.12)</f>
        <v>12.312999999999999</v>
      </c>
      <c r="M325" s="69">
        <f t="shared" ref="M325:Z325" si="311">(L325+1.12)</f>
        <v>13.433</v>
      </c>
      <c r="N325" s="69">
        <f t="shared" si="311"/>
        <v>14.553000000000001</v>
      </c>
      <c r="O325" s="69">
        <f t="shared" si="311"/>
        <v>15.673000000000002</v>
      </c>
      <c r="P325" s="69">
        <f t="shared" si="311"/>
        <v>16.793000000000003</v>
      </c>
      <c r="Q325" s="69">
        <f t="shared" si="311"/>
        <v>17.913000000000004</v>
      </c>
      <c r="R325" s="69">
        <f t="shared" si="311"/>
        <v>19.033000000000005</v>
      </c>
      <c r="S325" s="69">
        <f t="shared" si="311"/>
        <v>20.153000000000006</v>
      </c>
      <c r="T325" s="69">
        <f t="shared" si="311"/>
        <v>21.273000000000007</v>
      </c>
      <c r="U325" s="69">
        <f t="shared" si="311"/>
        <v>22.393000000000008</v>
      </c>
      <c r="V325" s="69">
        <f t="shared" si="311"/>
        <v>23.513000000000009</v>
      </c>
      <c r="W325" s="69">
        <f t="shared" si="311"/>
        <v>24.63300000000001</v>
      </c>
      <c r="X325" s="69">
        <f t="shared" si="311"/>
        <v>25.753000000000011</v>
      </c>
      <c r="Y325" s="69">
        <f t="shared" si="311"/>
        <v>26.873000000000012</v>
      </c>
      <c r="Z325" s="69">
        <f t="shared" si="311"/>
        <v>27.993000000000013</v>
      </c>
      <c r="AA325" s="69">
        <f t="shared" ref="AA325:AI325" si="312">(Z325+1.12)</f>
        <v>29.113000000000014</v>
      </c>
      <c r="AB325" s="69">
        <f t="shared" si="312"/>
        <v>30.233000000000015</v>
      </c>
      <c r="AC325" s="69">
        <f t="shared" si="312"/>
        <v>31.353000000000016</v>
      </c>
      <c r="AD325" s="69">
        <f t="shared" si="312"/>
        <v>32.473000000000013</v>
      </c>
      <c r="AE325" s="69">
        <f t="shared" si="312"/>
        <v>33.593000000000011</v>
      </c>
      <c r="AF325" s="69">
        <f t="shared" si="312"/>
        <v>34.713000000000008</v>
      </c>
      <c r="AG325" s="69">
        <f t="shared" si="312"/>
        <v>35.833000000000006</v>
      </c>
      <c r="AH325" s="69">
        <f t="shared" si="312"/>
        <v>36.953000000000003</v>
      </c>
      <c r="AI325" s="69">
        <f t="shared" si="312"/>
        <v>38.073</v>
      </c>
      <c r="AJ325" s="69">
        <f t="shared" ref="AJ325:BB325" si="313">(AI325+1.12)</f>
        <v>39.192999999999998</v>
      </c>
      <c r="AK325" s="69">
        <f t="shared" si="313"/>
        <v>40.312999999999995</v>
      </c>
      <c r="AL325" s="69">
        <f t="shared" si="313"/>
        <v>41.432999999999993</v>
      </c>
      <c r="AM325" s="69">
        <f t="shared" si="313"/>
        <v>42.55299999999999</v>
      </c>
      <c r="AN325" s="69">
        <f t="shared" si="313"/>
        <v>43.672999999999988</v>
      </c>
      <c r="AO325" s="69">
        <f t="shared" si="313"/>
        <v>44.792999999999985</v>
      </c>
      <c r="AP325" s="69">
        <f t="shared" si="313"/>
        <v>45.912999999999982</v>
      </c>
      <c r="AQ325" s="69">
        <f t="shared" si="313"/>
        <v>47.03299999999998</v>
      </c>
      <c r="AR325" s="69">
        <f t="shared" si="313"/>
        <v>48.152999999999977</v>
      </c>
      <c r="AS325" s="69">
        <f t="shared" si="313"/>
        <v>49.272999999999975</v>
      </c>
      <c r="AT325" s="69">
        <f t="shared" si="313"/>
        <v>50.392999999999972</v>
      </c>
      <c r="AU325" s="69">
        <f t="shared" si="313"/>
        <v>51.51299999999997</v>
      </c>
      <c r="AV325" s="69">
        <f t="shared" si="313"/>
        <v>52.632999999999967</v>
      </c>
      <c r="AW325" s="69">
        <f t="shared" si="313"/>
        <v>53.752999999999965</v>
      </c>
      <c r="AX325" s="69">
        <f t="shared" si="313"/>
        <v>54.872999999999962</v>
      </c>
      <c r="AY325" s="69">
        <f t="shared" si="313"/>
        <v>55.992999999999959</v>
      </c>
      <c r="AZ325" s="69">
        <f t="shared" si="313"/>
        <v>57.112999999999957</v>
      </c>
      <c r="BA325" s="69">
        <f t="shared" si="313"/>
        <v>58.232999999999954</v>
      </c>
      <c r="BB325" s="69">
        <f t="shared" si="313"/>
        <v>59.352999999999952</v>
      </c>
      <c r="BC325" s="69">
        <f t="shared" ref="BC325:CM325" si="314">(BB325+1.12)</f>
        <v>60.472999999999949</v>
      </c>
      <c r="BD325" s="69">
        <f t="shared" si="314"/>
        <v>61.592999999999947</v>
      </c>
      <c r="BE325" s="69">
        <f t="shared" si="314"/>
        <v>62.712999999999944</v>
      </c>
      <c r="BF325" s="69">
        <f t="shared" si="314"/>
        <v>63.832999999999942</v>
      </c>
      <c r="BG325" s="69">
        <f t="shared" si="314"/>
        <v>64.952999999999946</v>
      </c>
      <c r="BH325" s="69">
        <f t="shared" si="314"/>
        <v>66.072999999999951</v>
      </c>
      <c r="BI325" s="69">
        <f t="shared" si="314"/>
        <v>67.192999999999955</v>
      </c>
      <c r="BJ325" s="69">
        <f t="shared" si="314"/>
        <v>68.31299999999996</v>
      </c>
      <c r="BK325" s="69">
        <f t="shared" si="314"/>
        <v>69.432999999999964</v>
      </c>
      <c r="BL325" s="69">
        <f t="shared" si="314"/>
        <v>70.552999999999969</v>
      </c>
      <c r="BM325" s="69">
        <f t="shared" si="314"/>
        <v>71.672999999999973</v>
      </c>
      <c r="BN325" s="69">
        <f t="shared" si="314"/>
        <v>72.792999999999978</v>
      </c>
      <c r="BO325" s="69">
        <f t="shared" si="314"/>
        <v>73.912999999999982</v>
      </c>
      <c r="BP325" s="69">
        <f t="shared" si="314"/>
        <v>75.032999999999987</v>
      </c>
      <c r="BQ325" s="69">
        <f t="shared" si="314"/>
        <v>76.152999999999992</v>
      </c>
      <c r="BR325" s="69">
        <f t="shared" si="314"/>
        <v>77.272999999999996</v>
      </c>
      <c r="BS325" s="69">
        <f t="shared" si="314"/>
        <v>78.393000000000001</v>
      </c>
      <c r="BT325" s="69">
        <f t="shared" si="314"/>
        <v>79.513000000000005</v>
      </c>
      <c r="BU325" s="69">
        <f t="shared" si="314"/>
        <v>80.63300000000001</v>
      </c>
      <c r="BV325" s="69">
        <f t="shared" si="314"/>
        <v>81.753000000000014</v>
      </c>
      <c r="BW325" s="69">
        <f t="shared" si="314"/>
        <v>82.873000000000019</v>
      </c>
      <c r="BX325" s="69">
        <f t="shared" si="314"/>
        <v>83.993000000000023</v>
      </c>
      <c r="BY325" s="69">
        <f t="shared" si="314"/>
        <v>85.113000000000028</v>
      </c>
      <c r="BZ325" s="69">
        <f t="shared" si="314"/>
        <v>86.233000000000033</v>
      </c>
      <c r="CA325" s="69">
        <f t="shared" si="314"/>
        <v>87.353000000000037</v>
      </c>
      <c r="CB325" s="69">
        <f t="shared" si="314"/>
        <v>88.473000000000042</v>
      </c>
      <c r="CC325" s="69">
        <f t="shared" si="314"/>
        <v>89.593000000000046</v>
      </c>
      <c r="CD325" s="69">
        <f t="shared" si="314"/>
        <v>90.713000000000051</v>
      </c>
      <c r="CE325" s="69">
        <f t="shared" si="314"/>
        <v>91.833000000000055</v>
      </c>
      <c r="CF325" s="69">
        <f t="shared" si="314"/>
        <v>92.95300000000006</v>
      </c>
      <c r="CG325" s="69">
        <f t="shared" si="314"/>
        <v>94.073000000000064</v>
      </c>
      <c r="CH325" s="69">
        <f t="shared" si="314"/>
        <v>95.193000000000069</v>
      </c>
      <c r="CI325" s="69">
        <f t="shared" si="314"/>
        <v>96.313000000000073</v>
      </c>
      <c r="CJ325" s="69">
        <f t="shared" si="314"/>
        <v>97.433000000000078</v>
      </c>
      <c r="CK325" s="69">
        <f t="shared" si="314"/>
        <v>98.553000000000083</v>
      </c>
      <c r="CL325" s="69">
        <f t="shared" si="314"/>
        <v>99.673000000000087</v>
      </c>
      <c r="CM325" s="69">
        <f t="shared" si="314"/>
        <v>100.79300000000009</v>
      </c>
    </row>
    <row r="326" spans="1:96" s="15" customFormat="1" ht="15.95" customHeight="1" outlineLevel="2" x14ac:dyDescent="0.3">
      <c r="A326" s="227">
        <v>10</v>
      </c>
      <c r="B326" s="171" t="s">
        <v>438</v>
      </c>
      <c r="C326" s="112" t="s">
        <v>484</v>
      </c>
      <c r="D326" s="157" t="s">
        <v>53</v>
      </c>
      <c r="E326" s="44" t="s">
        <v>43</v>
      </c>
      <c r="F326" s="230" t="s">
        <v>43</v>
      </c>
      <c r="G326" s="156" t="s">
        <v>50</v>
      </c>
      <c r="H326" s="46">
        <v>3.4119999999999999</v>
      </c>
      <c r="I326" s="220">
        <v>0.7</v>
      </c>
      <c r="J326" s="69">
        <v>15</v>
      </c>
      <c r="K326" s="238">
        <f t="shared" si="284"/>
        <v>35.826000000000001</v>
      </c>
      <c r="L326" s="69">
        <f>(K326+3.58)</f>
        <v>39.405999999999999</v>
      </c>
      <c r="M326" s="69">
        <f t="shared" ref="M326:Z326" si="315">(L326+3.58)</f>
        <v>42.985999999999997</v>
      </c>
      <c r="N326" s="69">
        <f t="shared" si="315"/>
        <v>46.565999999999995</v>
      </c>
      <c r="O326" s="69">
        <f t="shared" si="315"/>
        <v>50.145999999999994</v>
      </c>
      <c r="P326" s="69">
        <f t="shared" si="315"/>
        <v>53.725999999999992</v>
      </c>
      <c r="Q326" s="69">
        <f t="shared" si="315"/>
        <v>57.30599999999999</v>
      </c>
      <c r="R326" s="69">
        <f t="shared" si="315"/>
        <v>60.885999999999989</v>
      </c>
      <c r="S326" s="69">
        <f t="shared" si="315"/>
        <v>64.465999999999994</v>
      </c>
      <c r="T326" s="69">
        <f t="shared" si="315"/>
        <v>68.045999999999992</v>
      </c>
      <c r="U326" s="69">
        <f t="shared" si="315"/>
        <v>71.625999999999991</v>
      </c>
      <c r="V326" s="69">
        <f t="shared" si="315"/>
        <v>75.205999999999989</v>
      </c>
      <c r="W326" s="69">
        <f t="shared" si="315"/>
        <v>78.785999999999987</v>
      </c>
      <c r="X326" s="69">
        <f t="shared" si="315"/>
        <v>82.365999999999985</v>
      </c>
      <c r="Y326" s="69">
        <f t="shared" si="315"/>
        <v>85.945999999999984</v>
      </c>
      <c r="Z326" s="69">
        <f t="shared" si="315"/>
        <v>89.525999999999982</v>
      </c>
      <c r="AA326" s="69">
        <f t="shared" ref="AA326:CP326" si="316">(Z326+3.58)</f>
        <v>93.10599999999998</v>
      </c>
      <c r="AB326" s="69">
        <f t="shared" si="316"/>
        <v>96.685999999999979</v>
      </c>
      <c r="AC326" s="69">
        <f t="shared" si="316"/>
        <v>100.26599999999998</v>
      </c>
      <c r="AD326" s="69">
        <f t="shared" si="316"/>
        <v>103.84599999999998</v>
      </c>
      <c r="AE326" s="69">
        <f t="shared" si="316"/>
        <v>107.42599999999997</v>
      </c>
      <c r="AF326" s="69">
        <f t="shared" si="316"/>
        <v>111.00599999999997</v>
      </c>
      <c r="AG326" s="69">
        <f t="shared" si="316"/>
        <v>114.58599999999997</v>
      </c>
      <c r="AH326" s="69">
        <f t="shared" si="316"/>
        <v>118.16599999999997</v>
      </c>
      <c r="AI326" s="69">
        <f t="shared" si="316"/>
        <v>121.74599999999997</v>
      </c>
      <c r="AJ326" s="69">
        <f t="shared" si="316"/>
        <v>125.32599999999996</v>
      </c>
      <c r="AK326" s="69">
        <f t="shared" si="316"/>
        <v>128.90599999999998</v>
      </c>
      <c r="AL326" s="69">
        <f t="shared" si="316"/>
        <v>132.48599999999999</v>
      </c>
      <c r="AM326" s="69">
        <f t="shared" si="316"/>
        <v>136.066</v>
      </c>
      <c r="AN326" s="69">
        <f t="shared" si="316"/>
        <v>139.64600000000002</v>
      </c>
      <c r="AO326" s="69">
        <f t="shared" si="316"/>
        <v>143.22600000000003</v>
      </c>
      <c r="AP326" s="69">
        <f t="shared" si="316"/>
        <v>146.80600000000004</v>
      </c>
      <c r="AQ326" s="69">
        <f t="shared" si="316"/>
        <v>150.38600000000005</v>
      </c>
      <c r="AR326" s="69">
        <f t="shared" si="316"/>
        <v>153.96600000000007</v>
      </c>
      <c r="AS326" s="69">
        <f t="shared" si="316"/>
        <v>157.54600000000008</v>
      </c>
      <c r="AT326" s="69">
        <f t="shared" si="316"/>
        <v>161.12600000000009</v>
      </c>
      <c r="AU326" s="69">
        <f t="shared" si="316"/>
        <v>164.7060000000001</v>
      </c>
      <c r="AV326" s="69">
        <f t="shared" si="316"/>
        <v>168.28600000000012</v>
      </c>
      <c r="AW326" s="69">
        <f t="shared" si="316"/>
        <v>171.86600000000013</v>
      </c>
      <c r="AX326" s="69">
        <f t="shared" si="316"/>
        <v>175.44600000000014</v>
      </c>
      <c r="AY326" s="69">
        <f t="shared" si="316"/>
        <v>179.02600000000015</v>
      </c>
      <c r="AZ326" s="69">
        <f t="shared" si="316"/>
        <v>182.60600000000017</v>
      </c>
      <c r="BA326" s="69">
        <f t="shared" si="316"/>
        <v>186.18600000000018</v>
      </c>
      <c r="BB326" s="69">
        <f t="shared" si="316"/>
        <v>189.76600000000019</v>
      </c>
      <c r="BC326" s="69">
        <f t="shared" si="316"/>
        <v>193.3460000000002</v>
      </c>
      <c r="BD326" s="69">
        <f t="shared" si="316"/>
        <v>196.92600000000022</v>
      </c>
      <c r="BE326" s="69">
        <f t="shared" si="316"/>
        <v>200.50600000000023</v>
      </c>
      <c r="BF326" s="69">
        <f t="shared" si="316"/>
        <v>204.08600000000024</v>
      </c>
      <c r="BG326" s="69">
        <f t="shared" si="316"/>
        <v>207.66600000000025</v>
      </c>
      <c r="BH326" s="69">
        <f t="shared" si="316"/>
        <v>211.24600000000027</v>
      </c>
      <c r="BI326" s="69">
        <f t="shared" si="316"/>
        <v>214.82600000000028</v>
      </c>
      <c r="BJ326" s="69">
        <f t="shared" si="316"/>
        <v>218.40600000000029</v>
      </c>
      <c r="BK326" s="69">
        <f t="shared" si="316"/>
        <v>221.9860000000003</v>
      </c>
      <c r="BL326" s="69">
        <f t="shared" si="316"/>
        <v>225.56600000000032</v>
      </c>
      <c r="BM326" s="69">
        <f t="shared" si="316"/>
        <v>229.14600000000033</v>
      </c>
      <c r="BN326" s="69">
        <f t="shared" si="316"/>
        <v>232.72600000000034</v>
      </c>
      <c r="BO326" s="69">
        <f t="shared" si="316"/>
        <v>236.30600000000035</v>
      </c>
      <c r="BP326" s="69">
        <f t="shared" si="316"/>
        <v>239.88600000000037</v>
      </c>
      <c r="BQ326" s="69">
        <f t="shared" si="316"/>
        <v>243.46600000000038</v>
      </c>
      <c r="BR326" s="69">
        <f t="shared" si="316"/>
        <v>247.04600000000039</v>
      </c>
      <c r="BS326" s="69">
        <f t="shared" si="316"/>
        <v>250.6260000000004</v>
      </c>
      <c r="BT326" s="69">
        <f t="shared" si="316"/>
        <v>254.20600000000042</v>
      </c>
      <c r="BU326" s="69">
        <f t="shared" si="316"/>
        <v>257.7860000000004</v>
      </c>
      <c r="BV326" s="69">
        <f t="shared" si="316"/>
        <v>261.36600000000038</v>
      </c>
      <c r="BW326" s="69">
        <f t="shared" si="316"/>
        <v>264.94600000000037</v>
      </c>
      <c r="BX326" s="69">
        <f t="shared" si="316"/>
        <v>268.52600000000035</v>
      </c>
      <c r="BY326" s="69">
        <f t="shared" si="316"/>
        <v>272.10600000000034</v>
      </c>
      <c r="BZ326" s="69">
        <f t="shared" si="316"/>
        <v>275.68600000000032</v>
      </c>
      <c r="CA326" s="69">
        <f t="shared" si="316"/>
        <v>279.2660000000003</v>
      </c>
      <c r="CB326" s="69">
        <f t="shared" si="316"/>
        <v>282.84600000000029</v>
      </c>
      <c r="CC326" s="69">
        <f t="shared" si="316"/>
        <v>286.42600000000027</v>
      </c>
      <c r="CD326" s="69">
        <f t="shared" si="316"/>
        <v>290.00600000000026</v>
      </c>
      <c r="CE326" s="69">
        <f t="shared" si="316"/>
        <v>293.58600000000024</v>
      </c>
      <c r="CF326" s="69">
        <f t="shared" si="316"/>
        <v>297.16600000000022</v>
      </c>
      <c r="CG326" s="69">
        <f t="shared" si="316"/>
        <v>300.74600000000021</v>
      </c>
      <c r="CH326" s="69">
        <f t="shared" si="316"/>
        <v>304.32600000000019</v>
      </c>
      <c r="CI326" s="69">
        <f t="shared" si="316"/>
        <v>307.90600000000018</v>
      </c>
      <c r="CJ326" s="69">
        <f t="shared" si="316"/>
        <v>311.48600000000016</v>
      </c>
      <c r="CK326" s="69">
        <f t="shared" si="316"/>
        <v>315.06600000000014</v>
      </c>
      <c r="CL326" s="69">
        <f t="shared" si="316"/>
        <v>318.64600000000013</v>
      </c>
      <c r="CM326" s="69">
        <f>(CL326+3.58)</f>
        <v>322.22600000000011</v>
      </c>
      <c r="CN326" s="69">
        <f t="shared" si="316"/>
        <v>325.8060000000001</v>
      </c>
      <c r="CO326" s="69">
        <f>(CN326+3.58)</f>
        <v>329.38600000000008</v>
      </c>
      <c r="CP326" s="69">
        <f t="shared" si="316"/>
        <v>332.96600000000007</v>
      </c>
      <c r="CQ326" s="69">
        <f>(CP326+3.58)</f>
        <v>336.54600000000005</v>
      </c>
      <c r="CR326" s="69">
        <f>(CQ326+3.58)</f>
        <v>340.12600000000003</v>
      </c>
    </row>
    <row r="327" spans="1:96" s="2" customFormat="1" ht="15.95" customHeight="1" outlineLevel="2" x14ac:dyDescent="0.3">
      <c r="A327" s="241">
        <v>11</v>
      </c>
      <c r="B327" s="272" t="s">
        <v>438</v>
      </c>
      <c r="C327" s="180" t="s">
        <v>744</v>
      </c>
      <c r="D327" s="273" t="s">
        <v>464</v>
      </c>
      <c r="E327" s="249"/>
      <c r="F327" s="242" t="s">
        <v>43</v>
      </c>
      <c r="G327" s="264" t="s">
        <v>50</v>
      </c>
      <c r="H327" s="244">
        <v>12.51</v>
      </c>
      <c r="I327" s="184">
        <v>1.2</v>
      </c>
      <c r="J327" s="246">
        <v>15</v>
      </c>
      <c r="K327" s="238">
        <f t="shared" si="284"/>
        <v>225.17999999999998</v>
      </c>
      <c r="L327" s="246">
        <f>(K327+22.52)</f>
        <v>247.7</v>
      </c>
      <c r="M327" s="246">
        <f t="shared" ref="M327:Z327" si="317">(L327+22.52)</f>
        <v>270.21999999999997</v>
      </c>
      <c r="N327" s="246">
        <f t="shared" si="317"/>
        <v>292.73999999999995</v>
      </c>
      <c r="O327" s="246">
        <f t="shared" si="317"/>
        <v>315.25999999999993</v>
      </c>
      <c r="P327" s="246">
        <f t="shared" si="317"/>
        <v>337.77999999999992</v>
      </c>
      <c r="Q327" s="246">
        <f t="shared" si="317"/>
        <v>360.2999999999999</v>
      </c>
      <c r="R327" s="246">
        <f t="shared" si="317"/>
        <v>382.81999999999988</v>
      </c>
      <c r="S327" s="246">
        <f t="shared" si="317"/>
        <v>405.33999999999986</v>
      </c>
      <c r="T327" s="246">
        <f t="shared" si="317"/>
        <v>427.85999999999984</v>
      </c>
      <c r="U327" s="246">
        <f t="shared" si="317"/>
        <v>450.37999999999982</v>
      </c>
      <c r="V327" s="246">
        <f t="shared" si="317"/>
        <v>472.89999999999981</v>
      </c>
      <c r="W327" s="246">
        <f t="shared" si="317"/>
        <v>495.41999999999979</v>
      </c>
      <c r="X327" s="246">
        <f t="shared" si="317"/>
        <v>517.93999999999983</v>
      </c>
      <c r="Y327" s="246">
        <f t="shared" si="317"/>
        <v>540.45999999999981</v>
      </c>
      <c r="Z327" s="246">
        <f t="shared" si="317"/>
        <v>562.97999999999979</v>
      </c>
      <c r="AA327" s="246">
        <f t="shared" ref="AA327:BF327" si="318">(Z327+22.52)</f>
        <v>585.49999999999977</v>
      </c>
      <c r="AB327" s="246">
        <f t="shared" si="318"/>
        <v>608.01999999999975</v>
      </c>
      <c r="AC327" s="246">
        <f t="shared" si="318"/>
        <v>630.53999999999974</v>
      </c>
      <c r="AD327" s="246">
        <f t="shared" si="318"/>
        <v>653.05999999999972</v>
      </c>
      <c r="AE327" s="246">
        <f t="shared" si="318"/>
        <v>675.5799999999997</v>
      </c>
      <c r="AF327" s="246">
        <f t="shared" si="318"/>
        <v>698.09999999999968</v>
      </c>
      <c r="AG327" s="246">
        <f t="shared" si="318"/>
        <v>720.61999999999966</v>
      </c>
      <c r="AH327" s="246">
        <f t="shared" si="318"/>
        <v>743.13999999999965</v>
      </c>
      <c r="AI327" s="246">
        <f t="shared" si="318"/>
        <v>765.65999999999963</v>
      </c>
      <c r="AJ327" s="246">
        <f t="shared" si="318"/>
        <v>788.17999999999961</v>
      </c>
      <c r="AK327" s="246">
        <f t="shared" si="318"/>
        <v>810.69999999999959</v>
      </c>
      <c r="AL327" s="246">
        <f t="shared" si="318"/>
        <v>833.21999999999957</v>
      </c>
      <c r="AM327" s="246">
        <f t="shared" si="318"/>
        <v>855.73999999999955</v>
      </c>
      <c r="AN327" s="246">
        <f t="shared" si="318"/>
        <v>878.25999999999954</v>
      </c>
      <c r="AO327" s="246">
        <f t="shared" si="318"/>
        <v>900.77999999999952</v>
      </c>
      <c r="AP327" s="246">
        <f t="shared" si="318"/>
        <v>923.2999999999995</v>
      </c>
      <c r="AQ327" s="246">
        <f t="shared" si="318"/>
        <v>945.81999999999948</v>
      </c>
      <c r="AR327" s="246">
        <f t="shared" si="318"/>
        <v>968.33999999999946</v>
      </c>
      <c r="AS327" s="246">
        <f t="shared" si="318"/>
        <v>990.85999999999945</v>
      </c>
      <c r="AT327" s="246">
        <f t="shared" si="318"/>
        <v>1013.3799999999994</v>
      </c>
      <c r="AU327" s="246">
        <f t="shared" si="318"/>
        <v>1035.8999999999994</v>
      </c>
      <c r="AV327" s="246">
        <f t="shared" si="318"/>
        <v>1058.4199999999994</v>
      </c>
      <c r="AW327" s="246">
        <f t="shared" si="318"/>
        <v>1080.9399999999994</v>
      </c>
      <c r="AX327" s="246">
        <f t="shared" si="318"/>
        <v>1103.4599999999994</v>
      </c>
      <c r="AY327" s="246">
        <f t="shared" si="318"/>
        <v>1125.9799999999993</v>
      </c>
      <c r="AZ327" s="246">
        <f t="shared" si="318"/>
        <v>1148.4999999999993</v>
      </c>
      <c r="BA327" s="246">
        <f t="shared" si="318"/>
        <v>1171.0199999999993</v>
      </c>
      <c r="BB327" s="246">
        <f t="shared" si="318"/>
        <v>1193.5399999999993</v>
      </c>
      <c r="BC327" s="246">
        <f t="shared" si="318"/>
        <v>1216.0599999999993</v>
      </c>
      <c r="BD327" s="246">
        <f t="shared" si="318"/>
        <v>1238.5799999999992</v>
      </c>
      <c r="BE327" s="246">
        <f t="shared" si="318"/>
        <v>1261.0999999999992</v>
      </c>
      <c r="BF327" s="246">
        <f t="shared" si="318"/>
        <v>1283.6199999999992</v>
      </c>
    </row>
    <row r="328" spans="1:96" s="2" customFormat="1" ht="15.95" customHeight="1" outlineLevel="2" x14ac:dyDescent="0.3">
      <c r="A328" s="241">
        <v>12</v>
      </c>
      <c r="B328" s="272" t="s">
        <v>438</v>
      </c>
      <c r="C328" s="180" t="s">
        <v>745</v>
      </c>
      <c r="D328" s="273" t="s">
        <v>51</v>
      </c>
      <c r="E328" s="249"/>
      <c r="F328" s="242" t="s">
        <v>43</v>
      </c>
      <c r="G328" s="274" t="s">
        <v>30</v>
      </c>
      <c r="H328" s="244">
        <v>24.998000000000001</v>
      </c>
      <c r="I328" s="184">
        <v>1.2</v>
      </c>
      <c r="J328" s="246">
        <v>15</v>
      </c>
      <c r="K328" s="238">
        <f t="shared" si="284"/>
        <v>449.964</v>
      </c>
      <c r="L328" s="246">
        <f>(K328+45)</f>
        <v>494.964</v>
      </c>
      <c r="M328" s="246">
        <f t="shared" ref="M328:Z328" si="319">(L328+45)</f>
        <v>539.96399999999994</v>
      </c>
      <c r="N328" s="246">
        <f t="shared" si="319"/>
        <v>584.96399999999994</v>
      </c>
      <c r="O328" s="246">
        <f t="shared" si="319"/>
        <v>629.96399999999994</v>
      </c>
      <c r="P328" s="246">
        <f t="shared" si="319"/>
        <v>674.96399999999994</v>
      </c>
      <c r="Q328" s="246">
        <f t="shared" si="319"/>
        <v>719.96399999999994</v>
      </c>
      <c r="R328" s="246">
        <f t="shared" si="319"/>
        <v>764.96399999999994</v>
      </c>
      <c r="S328" s="246">
        <f t="shared" si="319"/>
        <v>809.96399999999994</v>
      </c>
      <c r="T328" s="246">
        <f t="shared" si="319"/>
        <v>854.96399999999994</v>
      </c>
      <c r="U328" s="246">
        <f t="shared" si="319"/>
        <v>899.96399999999994</v>
      </c>
      <c r="V328" s="246">
        <f t="shared" si="319"/>
        <v>944.96399999999994</v>
      </c>
      <c r="W328" s="246">
        <f t="shared" si="319"/>
        <v>989.96399999999994</v>
      </c>
      <c r="X328" s="246">
        <f t="shared" si="319"/>
        <v>1034.9639999999999</v>
      </c>
      <c r="Y328" s="246">
        <f t="shared" si="319"/>
        <v>1079.9639999999999</v>
      </c>
      <c r="Z328" s="246">
        <f t="shared" si="319"/>
        <v>1124.9639999999999</v>
      </c>
      <c r="AA328" s="246">
        <f t="shared" ref="AA328:AI328" si="320">(Z328+45)</f>
        <v>1169.9639999999999</v>
      </c>
      <c r="AB328" s="246">
        <f t="shared" si="320"/>
        <v>1214.9639999999999</v>
      </c>
      <c r="AC328" s="246">
        <f t="shared" si="320"/>
        <v>1259.9639999999999</v>
      </c>
      <c r="AD328" s="246">
        <f t="shared" si="320"/>
        <v>1304.9639999999999</v>
      </c>
      <c r="AE328" s="246">
        <f t="shared" si="320"/>
        <v>1349.9639999999999</v>
      </c>
      <c r="AF328" s="246">
        <f t="shared" si="320"/>
        <v>1394.9639999999999</v>
      </c>
      <c r="AG328" s="246">
        <f t="shared" si="320"/>
        <v>1439.9639999999999</v>
      </c>
      <c r="AH328" s="246">
        <f t="shared" si="320"/>
        <v>1484.9639999999999</v>
      </c>
      <c r="AI328" s="246">
        <f t="shared" si="320"/>
        <v>1529.9639999999999</v>
      </c>
      <c r="AJ328" s="246">
        <f t="shared" ref="AJ328:AR328" si="321">(AI328+45)</f>
        <v>1574.9639999999999</v>
      </c>
      <c r="AK328" s="246">
        <f t="shared" si="321"/>
        <v>1619.9639999999999</v>
      </c>
      <c r="AL328" s="246">
        <f t="shared" si="321"/>
        <v>1664.9639999999999</v>
      </c>
      <c r="AM328" s="246">
        <f t="shared" si="321"/>
        <v>1709.9639999999999</v>
      </c>
      <c r="AN328" s="246">
        <f t="shared" si="321"/>
        <v>1754.9639999999999</v>
      </c>
      <c r="AO328" s="246">
        <f t="shared" si="321"/>
        <v>1799.9639999999999</v>
      </c>
      <c r="AP328" s="246">
        <f t="shared" si="321"/>
        <v>1844.9639999999999</v>
      </c>
      <c r="AQ328" s="246">
        <f t="shared" si="321"/>
        <v>1889.9639999999999</v>
      </c>
      <c r="AR328" s="246">
        <f t="shared" si="321"/>
        <v>1934.9639999999999</v>
      </c>
      <c r="AS328" s="246">
        <f t="shared" ref="AS328:BE328" si="322">(AR328+45)</f>
        <v>1979.9639999999999</v>
      </c>
      <c r="AT328" s="246">
        <f t="shared" si="322"/>
        <v>2024.9639999999999</v>
      </c>
      <c r="AU328" s="246">
        <f t="shared" si="322"/>
        <v>2069.9639999999999</v>
      </c>
      <c r="AV328" s="246">
        <f t="shared" si="322"/>
        <v>2114.9639999999999</v>
      </c>
      <c r="AW328" s="246">
        <f t="shared" si="322"/>
        <v>2159.9639999999999</v>
      </c>
      <c r="AX328" s="246">
        <f t="shared" si="322"/>
        <v>2204.9639999999999</v>
      </c>
      <c r="AY328" s="246">
        <f t="shared" si="322"/>
        <v>2249.9639999999999</v>
      </c>
      <c r="AZ328" s="246">
        <f t="shared" si="322"/>
        <v>2294.9639999999999</v>
      </c>
      <c r="BA328" s="246">
        <f t="shared" si="322"/>
        <v>2339.9639999999999</v>
      </c>
      <c r="BB328" s="246">
        <f t="shared" si="322"/>
        <v>2384.9639999999999</v>
      </c>
      <c r="BC328" s="246">
        <f t="shared" si="322"/>
        <v>2429.9639999999999</v>
      </c>
      <c r="BD328" s="246">
        <f t="shared" si="322"/>
        <v>2474.9639999999999</v>
      </c>
      <c r="BE328" s="246">
        <f t="shared" si="322"/>
        <v>2519.9639999999999</v>
      </c>
    </row>
    <row r="329" spans="1:96" s="96" customFormat="1" ht="15.95" customHeight="1" outlineLevel="2" x14ac:dyDescent="0.3">
      <c r="A329" s="227">
        <v>13</v>
      </c>
      <c r="B329" s="171" t="s">
        <v>438</v>
      </c>
      <c r="C329" s="32" t="s">
        <v>746</v>
      </c>
      <c r="D329" s="157" t="s">
        <v>464</v>
      </c>
      <c r="E329" s="49"/>
      <c r="F329" s="230" t="s">
        <v>43</v>
      </c>
      <c r="G329" s="156" t="s">
        <v>50</v>
      </c>
      <c r="H329" s="119">
        <v>6.7560000000000002</v>
      </c>
      <c r="I329" s="220">
        <v>0.7</v>
      </c>
      <c r="J329" s="69">
        <v>15</v>
      </c>
      <c r="K329" s="238">
        <f t="shared" si="284"/>
        <v>70.937999999999988</v>
      </c>
      <c r="L329" s="69">
        <f>(K329+7.09)</f>
        <v>78.027999999999992</v>
      </c>
      <c r="M329" s="69">
        <f t="shared" ref="M329:Z329" si="323">(L329+7.09)</f>
        <v>85.117999999999995</v>
      </c>
      <c r="N329" s="69">
        <f t="shared" si="323"/>
        <v>92.207999999999998</v>
      </c>
      <c r="O329" s="69">
        <f t="shared" si="323"/>
        <v>99.298000000000002</v>
      </c>
      <c r="P329" s="69">
        <f t="shared" si="323"/>
        <v>106.38800000000001</v>
      </c>
      <c r="Q329" s="69">
        <f t="shared" si="323"/>
        <v>113.47800000000001</v>
      </c>
      <c r="R329" s="69">
        <f t="shared" si="323"/>
        <v>120.56800000000001</v>
      </c>
      <c r="S329" s="69">
        <f t="shared" si="323"/>
        <v>127.65800000000002</v>
      </c>
      <c r="T329" s="69">
        <f t="shared" si="323"/>
        <v>134.74800000000002</v>
      </c>
      <c r="U329" s="69">
        <f t="shared" si="323"/>
        <v>141.83800000000002</v>
      </c>
      <c r="V329" s="69">
        <f t="shared" si="323"/>
        <v>148.92800000000003</v>
      </c>
      <c r="W329" s="69">
        <f t="shared" si="323"/>
        <v>156.01800000000003</v>
      </c>
      <c r="X329" s="69">
        <f t="shared" si="323"/>
        <v>163.10800000000003</v>
      </c>
      <c r="Y329" s="69">
        <f t="shared" si="323"/>
        <v>170.19800000000004</v>
      </c>
      <c r="Z329" s="69">
        <f t="shared" si="323"/>
        <v>177.28800000000004</v>
      </c>
      <c r="AA329" s="69">
        <f t="shared" ref="AA329:AI329" si="324">(Z329+7.09)</f>
        <v>184.37800000000004</v>
      </c>
      <c r="AB329" s="69">
        <f t="shared" si="324"/>
        <v>191.46800000000005</v>
      </c>
      <c r="AC329" s="69">
        <f t="shared" si="324"/>
        <v>198.55800000000005</v>
      </c>
      <c r="AD329" s="69">
        <f t="shared" si="324"/>
        <v>205.64800000000005</v>
      </c>
      <c r="AE329" s="69">
        <f t="shared" si="324"/>
        <v>212.73800000000006</v>
      </c>
      <c r="AF329" s="69">
        <f t="shared" si="324"/>
        <v>219.82800000000006</v>
      </c>
      <c r="AG329" s="69">
        <f t="shared" si="324"/>
        <v>226.91800000000006</v>
      </c>
      <c r="AH329" s="69">
        <f t="shared" si="324"/>
        <v>234.00800000000007</v>
      </c>
      <c r="AI329" s="69">
        <f t="shared" si="324"/>
        <v>241.09800000000007</v>
      </c>
      <c r="AJ329" s="69">
        <f t="shared" ref="AJ329:AR329" si="325">(AI329+7.09)</f>
        <v>248.18800000000007</v>
      </c>
      <c r="AK329" s="69">
        <f t="shared" si="325"/>
        <v>255.27800000000008</v>
      </c>
      <c r="AL329" s="69">
        <f t="shared" si="325"/>
        <v>262.36800000000005</v>
      </c>
      <c r="AM329" s="69">
        <f t="shared" si="325"/>
        <v>269.45800000000003</v>
      </c>
      <c r="AN329" s="69">
        <f t="shared" si="325"/>
        <v>276.548</v>
      </c>
      <c r="AO329" s="69">
        <f t="shared" si="325"/>
        <v>283.63799999999998</v>
      </c>
      <c r="AP329" s="69">
        <f t="shared" si="325"/>
        <v>290.72799999999995</v>
      </c>
      <c r="AQ329" s="69">
        <f t="shared" si="325"/>
        <v>297.81799999999993</v>
      </c>
      <c r="AR329" s="69">
        <f t="shared" si="325"/>
        <v>304.9079999999999</v>
      </c>
      <c r="AS329" s="69">
        <f t="shared" ref="AS329:CR329" si="326">(AR329+7.09)</f>
        <v>311.99799999999988</v>
      </c>
      <c r="AT329" s="69">
        <f t="shared" si="326"/>
        <v>319.08799999999985</v>
      </c>
      <c r="AU329" s="69">
        <f t="shared" si="326"/>
        <v>326.17799999999983</v>
      </c>
      <c r="AV329" s="69">
        <f t="shared" si="326"/>
        <v>333.2679999999998</v>
      </c>
      <c r="AW329" s="69">
        <f t="shared" si="326"/>
        <v>340.35799999999978</v>
      </c>
      <c r="AX329" s="69">
        <f t="shared" si="326"/>
        <v>347.44799999999975</v>
      </c>
      <c r="AY329" s="69">
        <f t="shared" si="326"/>
        <v>354.53799999999973</v>
      </c>
      <c r="AZ329" s="69">
        <f t="shared" si="326"/>
        <v>361.6279999999997</v>
      </c>
      <c r="BA329" s="69">
        <f t="shared" si="326"/>
        <v>368.71799999999968</v>
      </c>
      <c r="BB329" s="69">
        <f t="shared" si="326"/>
        <v>375.80799999999965</v>
      </c>
      <c r="BC329" s="69">
        <f t="shared" si="326"/>
        <v>382.89799999999963</v>
      </c>
      <c r="BD329" s="69">
        <f t="shared" si="326"/>
        <v>389.9879999999996</v>
      </c>
      <c r="BE329" s="69">
        <f t="shared" si="326"/>
        <v>397.07799999999958</v>
      </c>
      <c r="BF329" s="69">
        <f t="shared" si="326"/>
        <v>404.16799999999955</v>
      </c>
      <c r="BG329" s="69">
        <f t="shared" si="326"/>
        <v>411.25799999999953</v>
      </c>
      <c r="BH329" s="69">
        <f t="shared" si="326"/>
        <v>418.3479999999995</v>
      </c>
      <c r="BI329" s="69">
        <f t="shared" si="326"/>
        <v>425.43799999999948</v>
      </c>
      <c r="BJ329" s="69">
        <f t="shared" si="326"/>
        <v>432.52799999999945</v>
      </c>
      <c r="BK329" s="69">
        <f t="shared" si="326"/>
        <v>439.61799999999943</v>
      </c>
      <c r="BL329" s="69">
        <f t="shared" si="326"/>
        <v>446.7079999999994</v>
      </c>
      <c r="BM329" s="69">
        <f t="shared" si="326"/>
        <v>453.79799999999938</v>
      </c>
      <c r="BN329" s="69">
        <f t="shared" si="326"/>
        <v>460.88799999999935</v>
      </c>
      <c r="BO329" s="69">
        <f t="shared" si="326"/>
        <v>467.97799999999933</v>
      </c>
      <c r="BP329" s="69">
        <f t="shared" si="326"/>
        <v>475.0679999999993</v>
      </c>
      <c r="BQ329" s="69">
        <f t="shared" si="326"/>
        <v>482.15799999999928</v>
      </c>
      <c r="BR329" s="69">
        <f t="shared" si="326"/>
        <v>489.24799999999925</v>
      </c>
      <c r="BS329" s="69">
        <f t="shared" si="326"/>
        <v>496.33799999999923</v>
      </c>
      <c r="BT329" s="69">
        <f t="shared" si="326"/>
        <v>503.4279999999992</v>
      </c>
      <c r="BU329" s="69">
        <f t="shared" si="326"/>
        <v>510.51799999999918</v>
      </c>
      <c r="BV329" s="69">
        <f t="shared" si="326"/>
        <v>517.60799999999915</v>
      </c>
      <c r="BW329" s="69">
        <f t="shared" si="326"/>
        <v>524.69799999999918</v>
      </c>
      <c r="BX329" s="69">
        <f t="shared" si="326"/>
        <v>531.78799999999922</v>
      </c>
      <c r="BY329" s="69">
        <f t="shared" si="326"/>
        <v>538.87799999999925</v>
      </c>
      <c r="BZ329" s="69">
        <f t="shared" si="326"/>
        <v>545.96799999999928</v>
      </c>
      <c r="CA329" s="69">
        <f t="shared" si="326"/>
        <v>553.05799999999931</v>
      </c>
      <c r="CB329" s="69">
        <f t="shared" si="326"/>
        <v>560.14799999999934</v>
      </c>
      <c r="CC329" s="69">
        <f t="shared" si="326"/>
        <v>567.23799999999937</v>
      </c>
      <c r="CD329" s="69">
        <f t="shared" si="326"/>
        <v>574.32799999999941</v>
      </c>
      <c r="CE329" s="69">
        <f t="shared" si="326"/>
        <v>581.41799999999944</v>
      </c>
      <c r="CF329" s="69">
        <f t="shared" si="326"/>
        <v>588.50799999999947</v>
      </c>
      <c r="CG329" s="69">
        <f t="shared" si="326"/>
        <v>595.5979999999995</v>
      </c>
      <c r="CH329" s="69">
        <f t="shared" si="326"/>
        <v>602.68799999999953</v>
      </c>
      <c r="CI329" s="69">
        <f t="shared" si="326"/>
        <v>609.77799999999957</v>
      </c>
      <c r="CJ329" s="69">
        <f t="shared" si="326"/>
        <v>616.8679999999996</v>
      </c>
      <c r="CK329" s="69">
        <f t="shared" si="326"/>
        <v>623.95799999999963</v>
      </c>
      <c r="CL329" s="69">
        <f t="shared" si="326"/>
        <v>631.04799999999966</v>
      </c>
      <c r="CM329" s="69">
        <f t="shared" si="326"/>
        <v>638.13799999999969</v>
      </c>
      <c r="CN329" s="69">
        <f t="shared" si="326"/>
        <v>645.22799999999972</v>
      </c>
      <c r="CO329" s="69">
        <f t="shared" si="326"/>
        <v>652.31799999999976</v>
      </c>
      <c r="CP329" s="69">
        <f t="shared" si="326"/>
        <v>659.40799999999979</v>
      </c>
      <c r="CQ329" s="69">
        <f t="shared" si="326"/>
        <v>666.49799999999982</v>
      </c>
      <c r="CR329" s="69">
        <f t="shared" si="326"/>
        <v>673.58799999999985</v>
      </c>
    </row>
    <row r="330" spans="1:96" s="96" customFormat="1" ht="15.95" customHeight="1" outlineLevel="2" x14ac:dyDescent="0.3">
      <c r="A330" s="227">
        <v>14</v>
      </c>
      <c r="B330" s="171" t="s">
        <v>438</v>
      </c>
      <c r="C330" s="32" t="s">
        <v>747</v>
      </c>
      <c r="D330" s="157" t="s">
        <v>751</v>
      </c>
      <c r="E330" s="49"/>
      <c r="F330" s="230" t="s">
        <v>43</v>
      </c>
      <c r="G330" s="156" t="s">
        <v>50</v>
      </c>
      <c r="H330" s="119">
        <v>20.91</v>
      </c>
      <c r="I330" s="55">
        <v>1.2</v>
      </c>
      <c r="J330" s="69">
        <v>15</v>
      </c>
      <c r="K330" s="238">
        <f t="shared" si="284"/>
        <v>376.38</v>
      </c>
      <c r="L330" s="69">
        <f>(K330+37.64)</f>
        <v>414.02</v>
      </c>
      <c r="M330" s="69">
        <f t="shared" ref="M330:Z330" si="327">(L330+37.64)</f>
        <v>451.65999999999997</v>
      </c>
      <c r="N330" s="69">
        <f t="shared" si="327"/>
        <v>489.29999999999995</v>
      </c>
      <c r="O330" s="69">
        <f t="shared" si="327"/>
        <v>526.93999999999994</v>
      </c>
      <c r="P330" s="69">
        <f t="shared" si="327"/>
        <v>564.57999999999993</v>
      </c>
      <c r="Q330" s="69">
        <f t="shared" si="327"/>
        <v>602.21999999999991</v>
      </c>
      <c r="R330" s="69">
        <f t="shared" si="327"/>
        <v>639.8599999999999</v>
      </c>
      <c r="S330" s="69">
        <f t="shared" si="327"/>
        <v>677.49999999999989</v>
      </c>
      <c r="T330" s="69">
        <f t="shared" si="327"/>
        <v>715.13999999999987</v>
      </c>
      <c r="U330" s="69">
        <f t="shared" si="327"/>
        <v>752.77999999999986</v>
      </c>
      <c r="V330" s="69">
        <f t="shared" si="327"/>
        <v>790.41999999999985</v>
      </c>
      <c r="W330" s="69">
        <f t="shared" si="327"/>
        <v>828.05999999999983</v>
      </c>
      <c r="X330" s="69">
        <f t="shared" si="327"/>
        <v>865.69999999999982</v>
      </c>
      <c r="Y330" s="69">
        <f t="shared" si="327"/>
        <v>903.3399999999998</v>
      </c>
      <c r="Z330" s="69">
        <f t="shared" si="327"/>
        <v>940.97999999999979</v>
      </c>
      <c r="AA330" s="69">
        <f t="shared" ref="AA330:AI330" si="328">(Z330+37.64)</f>
        <v>978.61999999999978</v>
      </c>
      <c r="AB330" s="69">
        <f t="shared" si="328"/>
        <v>1016.2599999999998</v>
      </c>
      <c r="AC330" s="69">
        <f t="shared" si="328"/>
        <v>1053.8999999999999</v>
      </c>
      <c r="AD330" s="69">
        <f t="shared" si="328"/>
        <v>1091.54</v>
      </c>
      <c r="AE330" s="69">
        <f t="shared" si="328"/>
        <v>1129.18</v>
      </c>
      <c r="AF330" s="69">
        <f t="shared" si="328"/>
        <v>1166.8200000000002</v>
      </c>
      <c r="AG330" s="69">
        <f t="shared" si="328"/>
        <v>1204.4600000000003</v>
      </c>
      <c r="AH330" s="69">
        <f t="shared" si="328"/>
        <v>1242.1000000000004</v>
      </c>
      <c r="AI330" s="69">
        <f t="shared" si="328"/>
        <v>1279.7400000000005</v>
      </c>
      <c r="AJ330" s="69">
        <f t="shared" ref="AJ330:AR330" si="329">(AI330+37.64)</f>
        <v>1317.3800000000006</v>
      </c>
      <c r="AK330" s="69">
        <f t="shared" si="329"/>
        <v>1355.0200000000007</v>
      </c>
      <c r="AL330" s="69">
        <f t="shared" si="329"/>
        <v>1392.6600000000008</v>
      </c>
      <c r="AM330" s="69">
        <f t="shared" si="329"/>
        <v>1430.3000000000009</v>
      </c>
      <c r="AN330" s="69">
        <f t="shared" si="329"/>
        <v>1467.940000000001</v>
      </c>
      <c r="AO330" s="69">
        <f t="shared" si="329"/>
        <v>1505.5800000000011</v>
      </c>
      <c r="AP330" s="69">
        <f t="shared" si="329"/>
        <v>1543.2200000000012</v>
      </c>
      <c r="AQ330" s="69">
        <f t="shared" si="329"/>
        <v>1580.8600000000013</v>
      </c>
      <c r="AR330" s="69">
        <f t="shared" si="329"/>
        <v>1618.5000000000014</v>
      </c>
      <c r="AS330" s="69">
        <f t="shared" ref="AS330:BE330" si="330">(AR330+37.64)</f>
        <v>1656.1400000000015</v>
      </c>
      <c r="AT330" s="69">
        <f t="shared" si="330"/>
        <v>1693.7800000000016</v>
      </c>
      <c r="AU330" s="69">
        <f t="shared" si="330"/>
        <v>1731.4200000000017</v>
      </c>
      <c r="AV330" s="69">
        <f t="shared" si="330"/>
        <v>1769.0600000000018</v>
      </c>
      <c r="AW330" s="69">
        <f t="shared" si="330"/>
        <v>1806.7000000000019</v>
      </c>
      <c r="AX330" s="69">
        <f t="shared" si="330"/>
        <v>1844.340000000002</v>
      </c>
      <c r="AY330" s="69">
        <f t="shared" si="330"/>
        <v>1881.9800000000021</v>
      </c>
      <c r="AZ330" s="69">
        <f t="shared" si="330"/>
        <v>1919.6200000000022</v>
      </c>
      <c r="BA330" s="69">
        <f t="shared" si="330"/>
        <v>1957.2600000000023</v>
      </c>
      <c r="BB330" s="69">
        <f t="shared" si="330"/>
        <v>1994.9000000000024</v>
      </c>
      <c r="BC330" s="69">
        <f t="shared" si="330"/>
        <v>2032.5400000000025</v>
      </c>
      <c r="BD330" s="69">
        <f t="shared" si="330"/>
        <v>2070.1800000000026</v>
      </c>
      <c r="BE330" s="69">
        <f t="shared" si="330"/>
        <v>2107.8200000000024</v>
      </c>
    </row>
    <row r="331" spans="1:96" s="96" customFormat="1" ht="15.95" customHeight="1" outlineLevel="2" x14ac:dyDescent="0.3">
      <c r="A331" s="227">
        <v>15</v>
      </c>
      <c r="B331" s="171" t="s">
        <v>438</v>
      </c>
      <c r="C331" s="32" t="s">
        <v>748</v>
      </c>
      <c r="D331" s="32" t="s">
        <v>49</v>
      </c>
      <c r="E331" s="49"/>
      <c r="F331" s="230" t="s">
        <v>43</v>
      </c>
      <c r="G331" s="156" t="s">
        <v>50</v>
      </c>
      <c r="H331" s="119">
        <v>320.38799999999998</v>
      </c>
      <c r="I331" s="55">
        <v>1.2</v>
      </c>
      <c r="J331" s="69">
        <v>15</v>
      </c>
      <c r="K331" s="238">
        <f t="shared" si="284"/>
        <v>5766.9839999999995</v>
      </c>
      <c r="L331" s="69">
        <f>(K331+576.7)</f>
        <v>6343.6839999999993</v>
      </c>
      <c r="M331" s="69">
        <f t="shared" ref="M331:Z331" si="331">(L331+576.7)</f>
        <v>6920.3839999999991</v>
      </c>
      <c r="N331" s="69">
        <f t="shared" si="331"/>
        <v>7497.0839999999989</v>
      </c>
      <c r="O331" s="69">
        <f t="shared" si="331"/>
        <v>8073.7839999999987</v>
      </c>
      <c r="P331" s="69">
        <f t="shared" si="331"/>
        <v>8650.4839999999986</v>
      </c>
      <c r="Q331" s="69">
        <f t="shared" si="331"/>
        <v>9227.1839999999993</v>
      </c>
      <c r="R331" s="69">
        <f t="shared" si="331"/>
        <v>9803.884</v>
      </c>
      <c r="S331" s="69">
        <f t="shared" si="331"/>
        <v>10380.584000000001</v>
      </c>
      <c r="T331" s="69">
        <f t="shared" si="331"/>
        <v>10957.284000000001</v>
      </c>
      <c r="U331" s="69">
        <f t="shared" si="331"/>
        <v>11533.984000000002</v>
      </c>
      <c r="V331" s="69">
        <f t="shared" si="331"/>
        <v>12110.684000000003</v>
      </c>
      <c r="W331" s="69">
        <f t="shared" si="331"/>
        <v>12687.384000000004</v>
      </c>
      <c r="X331" s="69">
        <f t="shared" si="331"/>
        <v>13264.084000000004</v>
      </c>
      <c r="Y331" s="69">
        <f t="shared" si="331"/>
        <v>13840.784000000005</v>
      </c>
      <c r="Z331" s="69">
        <f t="shared" si="331"/>
        <v>14417.484000000006</v>
      </c>
      <c r="AA331" s="69">
        <f t="shared" ref="AA331:AI331" si="332">(Z331+576.7)</f>
        <v>14994.184000000007</v>
      </c>
      <c r="AB331" s="69">
        <f t="shared" si="332"/>
        <v>15570.884000000007</v>
      </c>
      <c r="AC331" s="69">
        <f t="shared" si="332"/>
        <v>16147.584000000008</v>
      </c>
      <c r="AD331" s="69">
        <f t="shared" si="332"/>
        <v>16724.284000000007</v>
      </c>
      <c r="AE331" s="69">
        <f t="shared" si="332"/>
        <v>17300.984000000008</v>
      </c>
      <c r="AF331" s="69">
        <f t="shared" si="332"/>
        <v>17877.684000000008</v>
      </c>
      <c r="AG331" s="69">
        <f t="shared" si="332"/>
        <v>18454.384000000009</v>
      </c>
      <c r="AH331" s="69">
        <f t="shared" si="332"/>
        <v>19031.08400000001</v>
      </c>
      <c r="AI331" s="69">
        <f t="shared" si="332"/>
        <v>19607.784000000011</v>
      </c>
      <c r="AJ331" s="69">
        <f t="shared" ref="AJ331:AQ331" si="333">(AI331+576.7)</f>
        <v>20184.484000000011</v>
      </c>
      <c r="AK331" s="69">
        <f t="shared" si="333"/>
        <v>20761.184000000012</v>
      </c>
      <c r="AL331" s="69">
        <f t="shared" si="333"/>
        <v>21337.884000000013</v>
      </c>
      <c r="AM331" s="69">
        <f t="shared" si="333"/>
        <v>21914.584000000013</v>
      </c>
      <c r="AN331" s="69">
        <f t="shared" si="333"/>
        <v>22491.284000000014</v>
      </c>
      <c r="AO331" s="69">
        <f t="shared" si="333"/>
        <v>23067.984000000015</v>
      </c>
      <c r="AP331" s="69">
        <f t="shared" si="333"/>
        <v>23644.684000000016</v>
      </c>
      <c r="AQ331" s="69">
        <f t="shared" si="333"/>
        <v>24221.384000000016</v>
      </c>
      <c r="AR331" s="69">
        <f t="shared" ref="AR331:BC331" si="334">(AQ331+576.7)</f>
        <v>24798.084000000017</v>
      </c>
      <c r="AS331" s="69">
        <f t="shared" si="334"/>
        <v>25374.784000000018</v>
      </c>
      <c r="AT331" s="69">
        <f t="shared" si="334"/>
        <v>25951.484000000019</v>
      </c>
      <c r="AU331" s="69">
        <f t="shared" si="334"/>
        <v>26528.184000000019</v>
      </c>
      <c r="AV331" s="69">
        <f t="shared" si="334"/>
        <v>27104.88400000002</v>
      </c>
      <c r="AW331" s="69">
        <f t="shared" si="334"/>
        <v>27681.584000000021</v>
      </c>
      <c r="AX331" s="69">
        <f t="shared" si="334"/>
        <v>28258.284000000021</v>
      </c>
      <c r="AY331" s="69">
        <f t="shared" si="334"/>
        <v>28834.984000000022</v>
      </c>
      <c r="AZ331" s="69">
        <f t="shared" si="334"/>
        <v>29411.684000000023</v>
      </c>
      <c r="BA331" s="69">
        <f t="shared" si="334"/>
        <v>29988.384000000024</v>
      </c>
      <c r="BB331" s="69">
        <f t="shared" si="334"/>
        <v>30565.084000000024</v>
      </c>
      <c r="BC331" s="69">
        <f t="shared" si="334"/>
        <v>31141.784000000025</v>
      </c>
    </row>
    <row r="332" spans="1:96" s="96" customFormat="1" ht="15.95" customHeight="1" outlineLevel="2" x14ac:dyDescent="0.3">
      <c r="A332" s="227">
        <v>16</v>
      </c>
      <c r="B332" s="171" t="s">
        <v>438</v>
      </c>
      <c r="C332" s="32" t="s">
        <v>749</v>
      </c>
      <c r="D332" s="157" t="s">
        <v>752</v>
      </c>
      <c r="E332" s="49"/>
      <c r="F332" s="62" t="s">
        <v>23</v>
      </c>
      <c r="G332" s="156" t="s">
        <v>50</v>
      </c>
      <c r="H332" s="119">
        <v>16.678000000000001</v>
      </c>
      <c r="I332" s="55">
        <v>1.2</v>
      </c>
      <c r="J332" s="69">
        <v>15</v>
      </c>
      <c r="K332" s="238">
        <f t="shared" si="284"/>
        <v>300.20400000000001</v>
      </c>
      <c r="L332" s="69">
        <f>(K332+30.02)</f>
        <v>330.22399999999999</v>
      </c>
      <c r="M332" s="69">
        <f t="shared" ref="M332:Z332" si="335">(L332+30.02)</f>
        <v>360.24399999999997</v>
      </c>
      <c r="N332" s="69">
        <f t="shared" si="335"/>
        <v>390.26399999999995</v>
      </c>
      <c r="O332" s="69">
        <f t="shared" si="335"/>
        <v>420.28399999999993</v>
      </c>
      <c r="P332" s="69">
        <f t="shared" si="335"/>
        <v>450.30399999999992</v>
      </c>
      <c r="Q332" s="69">
        <f t="shared" si="335"/>
        <v>480.3239999999999</v>
      </c>
      <c r="R332" s="69">
        <f t="shared" si="335"/>
        <v>510.34399999999988</v>
      </c>
      <c r="S332" s="69">
        <f t="shared" si="335"/>
        <v>540.36399999999992</v>
      </c>
      <c r="T332" s="69">
        <f t="shared" si="335"/>
        <v>570.3839999999999</v>
      </c>
      <c r="U332" s="69">
        <f t="shared" si="335"/>
        <v>600.40399999999988</v>
      </c>
      <c r="V332" s="69">
        <f t="shared" si="335"/>
        <v>630.42399999999986</v>
      </c>
      <c r="W332" s="69">
        <f t="shared" si="335"/>
        <v>660.44399999999985</v>
      </c>
      <c r="X332" s="69">
        <f t="shared" si="335"/>
        <v>690.46399999999983</v>
      </c>
      <c r="Y332" s="69">
        <f t="shared" si="335"/>
        <v>720.48399999999981</v>
      </c>
      <c r="Z332" s="69">
        <f t="shared" si="335"/>
        <v>750.50399999999979</v>
      </c>
      <c r="AA332" s="69">
        <f t="shared" ref="AA332:AI332" si="336">(Z332+30.02)</f>
        <v>780.52399999999977</v>
      </c>
      <c r="AB332" s="69">
        <f t="shared" si="336"/>
        <v>810.54399999999976</v>
      </c>
      <c r="AC332" s="69">
        <f t="shared" si="336"/>
        <v>840.56399999999974</v>
      </c>
      <c r="AD332" s="69">
        <f t="shared" si="336"/>
        <v>870.58399999999972</v>
      </c>
      <c r="AE332" s="69">
        <f t="shared" si="336"/>
        <v>900.6039999999997</v>
      </c>
      <c r="AF332" s="69">
        <f t="shared" si="336"/>
        <v>930.62399999999968</v>
      </c>
      <c r="AG332" s="69">
        <f t="shared" si="336"/>
        <v>960.64399999999966</v>
      </c>
      <c r="AH332" s="69">
        <f t="shared" si="336"/>
        <v>990.66399999999965</v>
      </c>
      <c r="AI332" s="69">
        <f t="shared" si="336"/>
        <v>1020.6839999999996</v>
      </c>
      <c r="AJ332" s="69">
        <f t="shared" ref="AJ332:AQ332" si="337">(AI332+30.02)</f>
        <v>1050.7039999999997</v>
      </c>
      <c r="AK332" s="69">
        <f t="shared" si="337"/>
        <v>1080.7239999999997</v>
      </c>
      <c r="AL332" s="69">
        <f t="shared" si="337"/>
        <v>1110.7439999999997</v>
      </c>
      <c r="AM332" s="69">
        <f t="shared" si="337"/>
        <v>1140.7639999999997</v>
      </c>
      <c r="AN332" s="69">
        <f t="shared" si="337"/>
        <v>1170.7839999999997</v>
      </c>
      <c r="AO332" s="69">
        <f t="shared" si="337"/>
        <v>1200.8039999999996</v>
      </c>
      <c r="AP332" s="69">
        <f t="shared" si="337"/>
        <v>1230.8239999999996</v>
      </c>
      <c r="AQ332" s="69">
        <f t="shared" si="337"/>
        <v>1260.8439999999996</v>
      </c>
      <c r="AR332" s="69">
        <f t="shared" ref="AR332:BC332" si="338">(AQ332+30.02)</f>
        <v>1290.8639999999996</v>
      </c>
      <c r="AS332" s="69">
        <f t="shared" si="338"/>
        <v>1320.8839999999996</v>
      </c>
      <c r="AT332" s="69">
        <f t="shared" si="338"/>
        <v>1350.9039999999995</v>
      </c>
      <c r="AU332" s="69">
        <f t="shared" si="338"/>
        <v>1380.9239999999995</v>
      </c>
      <c r="AV332" s="69">
        <f t="shared" si="338"/>
        <v>1410.9439999999995</v>
      </c>
      <c r="AW332" s="69">
        <f t="shared" si="338"/>
        <v>1440.9639999999995</v>
      </c>
      <c r="AX332" s="69">
        <f t="shared" si="338"/>
        <v>1470.9839999999995</v>
      </c>
      <c r="AY332" s="69">
        <f t="shared" si="338"/>
        <v>1501.0039999999995</v>
      </c>
      <c r="AZ332" s="69">
        <f t="shared" si="338"/>
        <v>1531.0239999999994</v>
      </c>
      <c r="BA332" s="69">
        <f t="shared" si="338"/>
        <v>1561.0439999999994</v>
      </c>
      <c r="BB332" s="69">
        <f t="shared" si="338"/>
        <v>1591.0639999999994</v>
      </c>
      <c r="BC332" s="69">
        <f t="shared" si="338"/>
        <v>1621.0839999999994</v>
      </c>
    </row>
    <row r="333" spans="1:96" s="96" customFormat="1" ht="15.95" customHeight="1" outlineLevel="2" x14ac:dyDescent="0.3">
      <c r="A333" s="227">
        <v>17</v>
      </c>
      <c r="B333" s="171" t="s">
        <v>438</v>
      </c>
      <c r="C333" s="32" t="s">
        <v>750</v>
      </c>
      <c r="D333" s="157" t="s">
        <v>752</v>
      </c>
      <c r="E333" s="49"/>
      <c r="F333" s="62" t="s">
        <v>23</v>
      </c>
      <c r="G333" s="156" t="s">
        <v>50</v>
      </c>
      <c r="H333" s="119">
        <v>80.475999999999999</v>
      </c>
      <c r="I333" s="55">
        <v>1.2</v>
      </c>
      <c r="J333" s="69">
        <v>15</v>
      </c>
      <c r="K333" s="238">
        <f t="shared" si="284"/>
        <v>1448.5679999999998</v>
      </c>
      <c r="L333" s="69">
        <f>(K333+144.86)</f>
        <v>1593.4279999999999</v>
      </c>
      <c r="M333" s="69">
        <f t="shared" ref="M333:Z333" si="339">(L333+144.86)</f>
        <v>1738.288</v>
      </c>
      <c r="N333" s="69">
        <f t="shared" si="339"/>
        <v>1883.1480000000001</v>
      </c>
      <c r="O333" s="69">
        <f t="shared" si="339"/>
        <v>2028.0080000000003</v>
      </c>
      <c r="P333" s="69">
        <f t="shared" si="339"/>
        <v>2172.8680000000004</v>
      </c>
      <c r="Q333" s="69">
        <f t="shared" si="339"/>
        <v>2317.7280000000005</v>
      </c>
      <c r="R333" s="69">
        <f t="shared" si="339"/>
        <v>2462.5880000000006</v>
      </c>
      <c r="S333" s="69">
        <f t="shared" si="339"/>
        <v>2607.4480000000008</v>
      </c>
      <c r="T333" s="69">
        <f t="shared" si="339"/>
        <v>2752.3080000000009</v>
      </c>
      <c r="U333" s="69">
        <f t="shared" si="339"/>
        <v>2897.168000000001</v>
      </c>
      <c r="V333" s="69">
        <f t="shared" si="339"/>
        <v>3042.0280000000012</v>
      </c>
      <c r="W333" s="69">
        <f t="shared" si="339"/>
        <v>3186.8880000000013</v>
      </c>
      <c r="X333" s="69">
        <f t="shared" si="339"/>
        <v>3331.7480000000014</v>
      </c>
      <c r="Y333" s="69">
        <f t="shared" si="339"/>
        <v>3476.6080000000015</v>
      </c>
      <c r="Z333" s="69">
        <f t="shared" si="339"/>
        <v>3621.4680000000017</v>
      </c>
      <c r="AA333" s="69">
        <f t="shared" ref="AA333:AI333" si="340">(Z333+144.86)</f>
        <v>3766.3280000000018</v>
      </c>
      <c r="AB333" s="69">
        <f t="shared" si="340"/>
        <v>3911.1880000000019</v>
      </c>
      <c r="AC333" s="69">
        <f t="shared" si="340"/>
        <v>4056.048000000002</v>
      </c>
      <c r="AD333" s="69">
        <f t="shared" si="340"/>
        <v>4200.9080000000022</v>
      </c>
      <c r="AE333" s="69">
        <f t="shared" si="340"/>
        <v>4345.7680000000018</v>
      </c>
      <c r="AF333" s="69">
        <f t="shared" si="340"/>
        <v>4490.6280000000015</v>
      </c>
      <c r="AG333" s="69">
        <f t="shared" si="340"/>
        <v>4635.4880000000012</v>
      </c>
      <c r="AH333" s="69">
        <f t="shared" si="340"/>
        <v>4780.3480000000009</v>
      </c>
      <c r="AI333" s="69">
        <f t="shared" si="340"/>
        <v>4925.2080000000005</v>
      </c>
      <c r="AJ333" s="69">
        <f t="shared" ref="AJ333:AQ333" si="341">(AI333+144.86)</f>
        <v>5070.0680000000002</v>
      </c>
      <c r="AK333" s="69">
        <f t="shared" si="341"/>
        <v>5214.9279999999999</v>
      </c>
      <c r="AL333" s="69">
        <f t="shared" si="341"/>
        <v>5359.7879999999996</v>
      </c>
      <c r="AM333" s="69">
        <f t="shared" si="341"/>
        <v>5504.6479999999992</v>
      </c>
      <c r="AN333" s="69">
        <f t="shared" si="341"/>
        <v>5649.5079999999989</v>
      </c>
      <c r="AO333" s="69">
        <f t="shared" si="341"/>
        <v>5794.3679999999986</v>
      </c>
      <c r="AP333" s="69">
        <f t="shared" si="341"/>
        <v>5939.2279999999982</v>
      </c>
      <c r="AQ333" s="69">
        <f t="shared" si="341"/>
        <v>6084.0879999999979</v>
      </c>
      <c r="AR333" s="69">
        <f t="shared" ref="AR333:BC333" si="342">(AQ333+144.86)</f>
        <v>6228.9479999999976</v>
      </c>
      <c r="AS333" s="69">
        <f t="shared" si="342"/>
        <v>6373.8079999999973</v>
      </c>
      <c r="AT333" s="69">
        <f t="shared" si="342"/>
        <v>6518.6679999999969</v>
      </c>
      <c r="AU333" s="69">
        <f t="shared" si="342"/>
        <v>6663.5279999999966</v>
      </c>
      <c r="AV333" s="69">
        <f t="shared" si="342"/>
        <v>6808.3879999999963</v>
      </c>
      <c r="AW333" s="69">
        <f t="shared" si="342"/>
        <v>6953.247999999996</v>
      </c>
      <c r="AX333" s="69">
        <f t="shared" si="342"/>
        <v>7098.1079999999956</v>
      </c>
      <c r="AY333" s="69">
        <f t="shared" si="342"/>
        <v>7242.9679999999953</v>
      </c>
      <c r="AZ333" s="69">
        <f t="shared" si="342"/>
        <v>7387.827999999995</v>
      </c>
      <c r="BA333" s="69">
        <f t="shared" si="342"/>
        <v>7532.6879999999946</v>
      </c>
      <c r="BB333" s="69">
        <f t="shared" si="342"/>
        <v>7677.5479999999943</v>
      </c>
      <c r="BC333" s="69">
        <f t="shared" si="342"/>
        <v>7822.407999999994</v>
      </c>
    </row>
    <row r="334" spans="1:96" s="96" customFormat="1" ht="15.95" customHeight="1" outlineLevel="1" x14ac:dyDescent="0.3">
      <c r="A334" s="227"/>
      <c r="B334" s="206" t="s">
        <v>802</v>
      </c>
      <c r="C334" s="32"/>
      <c r="D334" s="157"/>
      <c r="E334" s="49"/>
      <c r="F334" s="230"/>
      <c r="G334" s="209"/>
      <c r="H334" s="133">
        <f>SUBTOTAL(9,H317:H333)</f>
        <v>515.39699999999993</v>
      </c>
      <c r="I334" s="55"/>
      <c r="J334" s="68"/>
      <c r="K334" s="238"/>
      <c r="L334" s="68"/>
      <c r="M334" s="68"/>
      <c r="N334" s="1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</row>
    <row r="335" spans="1:96" s="4" customFormat="1" ht="15.95" customHeight="1" outlineLevel="1" x14ac:dyDescent="0.3">
      <c r="A335" s="195"/>
      <c r="B335" s="203"/>
      <c r="C335" s="196"/>
      <c r="D335" s="197"/>
      <c r="E335" s="204"/>
      <c r="F335" s="198"/>
      <c r="G335" s="209"/>
      <c r="H335" s="119"/>
      <c r="I335" s="55"/>
      <c r="J335" s="68"/>
      <c r="K335" s="238"/>
      <c r="L335" s="68"/>
      <c r="M335" s="68"/>
      <c r="N335" s="1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</row>
    <row r="336" spans="1:96" s="15" customFormat="1" ht="15.95" customHeight="1" outlineLevel="1" x14ac:dyDescent="0.3">
      <c r="A336" s="227"/>
      <c r="B336" s="38"/>
      <c r="C336" s="32"/>
      <c r="D336" s="32"/>
      <c r="E336" s="49"/>
      <c r="F336" s="55"/>
      <c r="G336" s="45"/>
      <c r="H336" s="133"/>
      <c r="I336" s="55"/>
      <c r="J336" s="68"/>
      <c r="K336" s="238"/>
      <c r="L336" s="68"/>
      <c r="M336" s="68"/>
      <c r="N336" s="1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</row>
    <row r="337" spans="1:73" s="15" customFormat="1" ht="15.95" customHeight="1" outlineLevel="1" x14ac:dyDescent="0.3">
      <c r="A337" s="227"/>
      <c r="B337" s="51"/>
      <c r="C337" s="108"/>
      <c r="D337" s="32"/>
      <c r="E337" s="44"/>
      <c r="F337" s="62"/>
      <c r="G337" s="45"/>
      <c r="H337" s="46"/>
      <c r="I337" s="62"/>
      <c r="J337" s="68"/>
      <c r="K337" s="238"/>
      <c r="L337" s="68"/>
      <c r="M337" s="68"/>
      <c r="N337" s="1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</row>
    <row r="338" spans="1:73" s="2" customFormat="1" ht="15.95" customHeight="1" outlineLevel="1" x14ac:dyDescent="0.3">
      <c r="A338" s="227"/>
      <c r="B338" s="51"/>
      <c r="C338" s="112"/>
      <c r="D338" s="32"/>
      <c r="E338" s="33"/>
      <c r="F338" s="230"/>
      <c r="G338" s="230"/>
      <c r="H338" s="32"/>
      <c r="I338" s="55"/>
      <c r="J338" s="68"/>
      <c r="K338" s="238"/>
      <c r="L338" s="68"/>
      <c r="M338" s="68"/>
      <c r="N338" s="1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</row>
    <row r="339" spans="1:73" s="2" customFormat="1" ht="15.95" customHeight="1" outlineLevel="1" x14ac:dyDescent="0.3">
      <c r="A339" s="227"/>
      <c r="B339" s="229"/>
      <c r="C339" s="112"/>
      <c r="D339" s="32"/>
      <c r="E339" s="33"/>
      <c r="F339" s="230"/>
      <c r="G339" s="230"/>
      <c r="H339" s="32"/>
      <c r="I339" s="55"/>
      <c r="J339" s="68"/>
      <c r="K339" s="238"/>
      <c r="L339" s="68"/>
      <c r="M339" s="68"/>
      <c r="N339" s="1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</row>
    <row r="340" spans="1:73" s="5" customFormat="1" ht="15.95" customHeight="1" outlineLevel="2" x14ac:dyDescent="0.3">
      <c r="A340" s="227">
        <v>1</v>
      </c>
      <c r="B340" s="43" t="s">
        <v>437</v>
      </c>
      <c r="C340" s="108" t="s">
        <v>485</v>
      </c>
      <c r="D340" s="227" t="s">
        <v>120</v>
      </c>
      <c r="E340" s="44" t="s">
        <v>17</v>
      </c>
      <c r="F340" s="42" t="s">
        <v>17</v>
      </c>
      <c r="G340" s="43" t="s">
        <v>30</v>
      </c>
      <c r="H340" s="126">
        <v>0.13300000000000001</v>
      </c>
      <c r="I340" s="62">
        <v>1</v>
      </c>
      <c r="J340" s="69">
        <v>20</v>
      </c>
      <c r="K340" s="238">
        <f t="shared" si="284"/>
        <v>2.66</v>
      </c>
      <c r="L340" s="69">
        <f>(K340+0.27)</f>
        <v>2.93</v>
      </c>
      <c r="M340" s="69">
        <f t="shared" ref="M340:U340" si="343">(L340+0.27)</f>
        <v>3.2</v>
      </c>
      <c r="N340" s="69">
        <f t="shared" si="343"/>
        <v>3.47</v>
      </c>
      <c r="O340" s="69">
        <f t="shared" si="343"/>
        <v>3.74</v>
      </c>
      <c r="P340" s="69">
        <f t="shared" si="343"/>
        <v>4.01</v>
      </c>
      <c r="Q340" s="69">
        <f t="shared" si="343"/>
        <v>4.2799999999999994</v>
      </c>
      <c r="R340" s="69">
        <f t="shared" si="343"/>
        <v>4.5499999999999989</v>
      </c>
      <c r="S340" s="69">
        <f t="shared" si="343"/>
        <v>4.8199999999999985</v>
      </c>
      <c r="T340" s="69">
        <f t="shared" si="343"/>
        <v>5.0899999999999981</v>
      </c>
      <c r="U340" s="69">
        <f t="shared" si="343"/>
        <v>5.3599999999999977</v>
      </c>
      <c r="V340" s="69">
        <f>(U340+0.27)</f>
        <v>5.6299999999999972</v>
      </c>
      <c r="W340" s="69">
        <f>(V340+0.27)</f>
        <v>5.8999999999999968</v>
      </c>
      <c r="X340" s="69">
        <f>(W340+0.27)</f>
        <v>6.1699999999999964</v>
      </c>
      <c r="Y340" s="69">
        <f>(X340+0.27)</f>
        <v>6.4399999999999959</v>
      </c>
      <c r="Z340" s="69">
        <f t="shared" ref="Z340:AH340" si="344">(Y340+0.27)</f>
        <v>6.7099999999999955</v>
      </c>
      <c r="AA340" s="69">
        <f t="shared" si="344"/>
        <v>6.9799999999999951</v>
      </c>
      <c r="AB340" s="69">
        <f t="shared" si="344"/>
        <v>7.2499999999999947</v>
      </c>
      <c r="AC340" s="69">
        <f t="shared" si="344"/>
        <v>7.5199999999999942</v>
      </c>
      <c r="AD340" s="69">
        <f t="shared" si="344"/>
        <v>7.7899999999999938</v>
      </c>
      <c r="AE340" s="69">
        <f t="shared" si="344"/>
        <v>8.0599999999999934</v>
      </c>
      <c r="AF340" s="69">
        <f t="shared" si="344"/>
        <v>8.329999999999993</v>
      </c>
      <c r="AG340" s="69">
        <f t="shared" si="344"/>
        <v>8.5999999999999925</v>
      </c>
      <c r="AH340" s="69">
        <f t="shared" si="344"/>
        <v>8.8699999999999921</v>
      </c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0"/>
      <c r="BP340" s="10"/>
      <c r="BQ340" s="10"/>
      <c r="BR340" s="10"/>
    </row>
    <row r="341" spans="1:73" s="7" customFormat="1" ht="15.95" customHeight="1" outlineLevel="2" x14ac:dyDescent="0.3">
      <c r="A341" s="227">
        <v>2</v>
      </c>
      <c r="B341" s="43" t="s">
        <v>437</v>
      </c>
      <c r="C341" s="108" t="s">
        <v>506</v>
      </c>
      <c r="D341" s="227" t="s">
        <v>120</v>
      </c>
      <c r="E341" s="44" t="s">
        <v>43</v>
      </c>
      <c r="F341" s="42" t="s">
        <v>43</v>
      </c>
      <c r="G341" s="43" t="s">
        <v>107</v>
      </c>
      <c r="H341" s="46">
        <v>0.501</v>
      </c>
      <c r="I341" s="220">
        <v>0.7</v>
      </c>
      <c r="J341" s="69">
        <v>20</v>
      </c>
      <c r="K341" s="238">
        <f t="shared" si="284"/>
        <v>7.0139999999999993</v>
      </c>
      <c r="L341" s="69">
        <f>(K341+0.7)</f>
        <v>7.7139999999999995</v>
      </c>
      <c r="M341" s="69">
        <f t="shared" ref="M341:U341" si="345">(L341+0.7)</f>
        <v>8.4139999999999997</v>
      </c>
      <c r="N341" s="69">
        <f t="shared" si="345"/>
        <v>9.113999999999999</v>
      </c>
      <c r="O341" s="69">
        <f t="shared" si="345"/>
        <v>9.8139999999999983</v>
      </c>
      <c r="P341" s="69">
        <f t="shared" si="345"/>
        <v>10.513999999999998</v>
      </c>
      <c r="Q341" s="69">
        <f t="shared" si="345"/>
        <v>11.213999999999997</v>
      </c>
      <c r="R341" s="69">
        <f t="shared" si="345"/>
        <v>11.913999999999996</v>
      </c>
      <c r="S341" s="69">
        <f t="shared" si="345"/>
        <v>12.613999999999995</v>
      </c>
      <c r="T341" s="69">
        <f t="shared" si="345"/>
        <v>13.313999999999995</v>
      </c>
      <c r="U341" s="69">
        <f t="shared" si="345"/>
        <v>14.013999999999994</v>
      </c>
      <c r="V341" s="69">
        <f>(U341+0.7)</f>
        <v>14.713999999999993</v>
      </c>
      <c r="W341" s="69">
        <f>(V341+0.7)</f>
        <v>15.413999999999993</v>
      </c>
      <c r="X341" s="69">
        <f>(W341+0.7)</f>
        <v>16.113999999999994</v>
      </c>
      <c r="Y341" s="69">
        <f>(X341+0.7)</f>
        <v>16.813999999999993</v>
      </c>
      <c r="Z341" s="69">
        <f t="shared" ref="Z341:AH341" si="346">(Y341+0.7)</f>
        <v>17.513999999999992</v>
      </c>
      <c r="AA341" s="69">
        <f t="shared" si="346"/>
        <v>18.213999999999992</v>
      </c>
      <c r="AB341" s="69">
        <f t="shared" si="346"/>
        <v>18.913999999999991</v>
      </c>
      <c r="AC341" s="69">
        <f t="shared" si="346"/>
        <v>19.61399999999999</v>
      </c>
      <c r="AD341" s="69">
        <f t="shared" si="346"/>
        <v>20.313999999999989</v>
      </c>
      <c r="AE341" s="69">
        <f t="shared" si="346"/>
        <v>21.013999999999989</v>
      </c>
      <c r="AF341" s="69">
        <f t="shared" si="346"/>
        <v>21.713999999999988</v>
      </c>
      <c r="AG341" s="69">
        <f t="shared" si="346"/>
        <v>22.413999999999987</v>
      </c>
      <c r="AH341" s="69">
        <f t="shared" si="346"/>
        <v>23.113999999999987</v>
      </c>
      <c r="AI341" s="69">
        <f>(AH341+0.7)</f>
        <v>23.813999999999986</v>
      </c>
      <c r="AJ341" s="69">
        <f>(AI341+0.7)</f>
        <v>24.513999999999985</v>
      </c>
      <c r="AK341" s="69">
        <f>(AJ341+0.7)</f>
        <v>25.213999999999984</v>
      </c>
      <c r="AL341" s="69">
        <f>(AK341+0.7)</f>
        <v>25.913999999999984</v>
      </c>
      <c r="AM341" s="69">
        <f t="shared" ref="AM341:AX341" si="347">(AL341+0.7)</f>
        <v>26.613999999999983</v>
      </c>
      <c r="AN341" s="69">
        <f t="shared" si="347"/>
        <v>27.313999999999982</v>
      </c>
      <c r="AO341" s="69">
        <f t="shared" si="347"/>
        <v>28.013999999999982</v>
      </c>
      <c r="AP341" s="69">
        <f t="shared" si="347"/>
        <v>28.713999999999981</v>
      </c>
      <c r="AQ341" s="69">
        <f t="shared" si="347"/>
        <v>29.41399999999998</v>
      </c>
      <c r="AR341" s="69">
        <f t="shared" si="347"/>
        <v>30.113999999999979</v>
      </c>
      <c r="AS341" s="69">
        <f t="shared" si="347"/>
        <v>30.813999999999979</v>
      </c>
      <c r="AT341" s="69">
        <f t="shared" si="347"/>
        <v>31.513999999999978</v>
      </c>
      <c r="AU341" s="69">
        <f t="shared" si="347"/>
        <v>32.213999999999977</v>
      </c>
      <c r="AV341" s="69">
        <f t="shared" si="347"/>
        <v>32.91399999999998</v>
      </c>
      <c r="AW341" s="69">
        <f t="shared" si="347"/>
        <v>33.613999999999983</v>
      </c>
      <c r="AX341" s="69">
        <f t="shared" si="347"/>
        <v>34.313999999999986</v>
      </c>
      <c r="AY341" s="69">
        <f t="shared" ref="AY341:BQ341" si="348">(AX341+0.7)</f>
        <v>35.013999999999989</v>
      </c>
      <c r="AZ341" s="69">
        <f t="shared" si="348"/>
        <v>35.713999999999992</v>
      </c>
      <c r="BA341" s="69">
        <f t="shared" si="348"/>
        <v>36.413999999999994</v>
      </c>
      <c r="BB341" s="69">
        <f t="shared" si="348"/>
        <v>37.113999999999997</v>
      </c>
      <c r="BC341" s="69">
        <f t="shared" si="348"/>
        <v>37.814</v>
      </c>
      <c r="BD341" s="69">
        <f t="shared" si="348"/>
        <v>38.514000000000003</v>
      </c>
      <c r="BE341" s="69">
        <f t="shared" si="348"/>
        <v>39.214000000000006</v>
      </c>
      <c r="BF341" s="69">
        <f t="shared" si="348"/>
        <v>39.914000000000009</v>
      </c>
      <c r="BG341" s="69">
        <f t="shared" si="348"/>
        <v>40.614000000000011</v>
      </c>
      <c r="BH341" s="69">
        <f t="shared" si="348"/>
        <v>41.314000000000014</v>
      </c>
      <c r="BI341" s="69">
        <f t="shared" si="348"/>
        <v>42.014000000000017</v>
      </c>
      <c r="BJ341" s="69">
        <f t="shared" si="348"/>
        <v>42.71400000000002</v>
      </c>
      <c r="BK341" s="69">
        <f t="shared" si="348"/>
        <v>43.414000000000023</v>
      </c>
      <c r="BL341" s="69">
        <f t="shared" si="348"/>
        <v>44.114000000000026</v>
      </c>
      <c r="BM341" s="69">
        <f t="shared" si="348"/>
        <v>44.814000000000028</v>
      </c>
      <c r="BN341" s="69">
        <f t="shared" si="348"/>
        <v>45.514000000000031</v>
      </c>
      <c r="BO341" s="69">
        <f t="shared" si="348"/>
        <v>46.214000000000034</v>
      </c>
      <c r="BP341" s="69">
        <f t="shared" si="348"/>
        <v>46.914000000000037</v>
      </c>
      <c r="BQ341" s="69">
        <f t="shared" si="348"/>
        <v>47.61400000000004</v>
      </c>
      <c r="BR341" s="3"/>
    </row>
    <row r="342" spans="1:73" s="7" customFormat="1" ht="15.95" customHeight="1" outlineLevel="2" x14ac:dyDescent="0.3">
      <c r="A342" s="227">
        <v>3</v>
      </c>
      <c r="B342" s="43" t="s">
        <v>437</v>
      </c>
      <c r="C342" s="108" t="s">
        <v>487</v>
      </c>
      <c r="D342" s="227" t="s">
        <v>120</v>
      </c>
      <c r="E342" s="44" t="s">
        <v>11</v>
      </c>
      <c r="F342" s="42" t="s">
        <v>11</v>
      </c>
      <c r="G342" s="43" t="s">
        <v>107</v>
      </c>
      <c r="H342" s="121">
        <v>0.86</v>
      </c>
      <c r="I342" s="62">
        <v>1</v>
      </c>
      <c r="J342" s="69">
        <v>20</v>
      </c>
      <c r="K342" s="238">
        <f t="shared" si="284"/>
        <v>17.2</v>
      </c>
      <c r="L342" s="69">
        <f>(K342+1.72)</f>
        <v>18.919999999999998</v>
      </c>
      <c r="M342" s="69">
        <f t="shared" ref="M342:U342" si="349">(L342+1.72)</f>
        <v>20.639999999999997</v>
      </c>
      <c r="N342" s="69">
        <f t="shared" si="349"/>
        <v>22.359999999999996</v>
      </c>
      <c r="O342" s="69">
        <f t="shared" si="349"/>
        <v>24.079999999999995</v>
      </c>
      <c r="P342" s="69">
        <f t="shared" si="349"/>
        <v>25.799999999999994</v>
      </c>
      <c r="Q342" s="69">
        <f t="shared" si="349"/>
        <v>27.519999999999992</v>
      </c>
      <c r="R342" s="69">
        <f t="shared" si="349"/>
        <v>29.239999999999991</v>
      </c>
      <c r="S342" s="69">
        <f t="shared" si="349"/>
        <v>30.95999999999999</v>
      </c>
      <c r="T342" s="69">
        <f t="shared" si="349"/>
        <v>32.679999999999993</v>
      </c>
      <c r="U342" s="69">
        <f t="shared" si="349"/>
        <v>34.399999999999991</v>
      </c>
      <c r="V342" s="69">
        <f>(U342+1.72)</f>
        <v>36.11999999999999</v>
      </c>
      <c r="W342" s="69">
        <f>(V342+1.72)</f>
        <v>37.839999999999989</v>
      </c>
      <c r="X342" s="69">
        <f>(W342+1.72)</f>
        <v>39.559999999999988</v>
      </c>
      <c r="Y342" s="69">
        <f>(X342+1.72)</f>
        <v>41.279999999999987</v>
      </c>
      <c r="Z342" s="69">
        <f t="shared" ref="Z342:AH342" si="350">(Y342+1.72)</f>
        <v>42.999999999999986</v>
      </c>
      <c r="AA342" s="69">
        <f t="shared" si="350"/>
        <v>44.719999999999985</v>
      </c>
      <c r="AB342" s="69">
        <f t="shared" si="350"/>
        <v>46.439999999999984</v>
      </c>
      <c r="AC342" s="69">
        <f t="shared" si="350"/>
        <v>48.159999999999982</v>
      </c>
      <c r="AD342" s="69">
        <f t="shared" si="350"/>
        <v>49.879999999999981</v>
      </c>
      <c r="AE342" s="69">
        <f t="shared" si="350"/>
        <v>51.59999999999998</v>
      </c>
      <c r="AF342" s="69">
        <f t="shared" si="350"/>
        <v>53.319999999999979</v>
      </c>
      <c r="AG342" s="69">
        <f t="shared" si="350"/>
        <v>55.039999999999978</v>
      </c>
      <c r="AH342" s="69">
        <f t="shared" si="350"/>
        <v>56.759999999999977</v>
      </c>
      <c r="AI342" s="69">
        <f>(AH342+1.72)</f>
        <v>58.479999999999976</v>
      </c>
      <c r="AJ342" s="69">
        <f>(AI342+1.72)</f>
        <v>60.199999999999974</v>
      </c>
      <c r="AK342" s="69">
        <f>(AJ342+1.72)</f>
        <v>61.919999999999973</v>
      </c>
      <c r="AL342" s="69">
        <f>(AK342+1.72)</f>
        <v>63.639999999999972</v>
      </c>
      <c r="AM342" s="69">
        <f t="shared" ref="AM342:AX342" si="351">(AL342+1.72)</f>
        <v>65.359999999999971</v>
      </c>
      <c r="AN342" s="69">
        <f t="shared" si="351"/>
        <v>67.07999999999997</v>
      </c>
      <c r="AO342" s="69">
        <f t="shared" si="351"/>
        <v>68.799999999999969</v>
      </c>
      <c r="AP342" s="69">
        <f t="shared" si="351"/>
        <v>70.519999999999968</v>
      </c>
      <c r="AQ342" s="69">
        <f t="shared" si="351"/>
        <v>72.239999999999966</v>
      </c>
      <c r="AR342" s="69">
        <f t="shared" si="351"/>
        <v>73.959999999999965</v>
      </c>
      <c r="AS342" s="69">
        <f t="shared" si="351"/>
        <v>75.679999999999964</v>
      </c>
      <c r="AT342" s="69">
        <f t="shared" si="351"/>
        <v>77.399999999999963</v>
      </c>
      <c r="AU342" s="69">
        <f t="shared" si="351"/>
        <v>79.119999999999962</v>
      </c>
      <c r="AV342" s="69">
        <f t="shared" si="351"/>
        <v>80.839999999999961</v>
      </c>
      <c r="AW342" s="69">
        <f t="shared" si="351"/>
        <v>82.55999999999996</v>
      </c>
      <c r="AX342" s="69">
        <f t="shared" si="351"/>
        <v>84.279999999999959</v>
      </c>
      <c r="AY342" s="69">
        <f t="shared" ref="AY342:BD342" si="352">(AX342+1.72)</f>
        <v>85.999999999999957</v>
      </c>
      <c r="AZ342" s="69">
        <f t="shared" si="352"/>
        <v>87.719999999999956</v>
      </c>
      <c r="BA342" s="69">
        <f t="shared" si="352"/>
        <v>89.439999999999955</v>
      </c>
      <c r="BB342" s="69">
        <f t="shared" si="352"/>
        <v>91.159999999999954</v>
      </c>
      <c r="BC342" s="69">
        <f t="shared" si="352"/>
        <v>92.879999999999953</v>
      </c>
      <c r="BD342" s="69">
        <f t="shared" si="352"/>
        <v>94.599999999999952</v>
      </c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</row>
    <row r="343" spans="1:73" s="4" customFormat="1" ht="15.95" customHeight="1" outlineLevel="2" x14ac:dyDescent="0.3">
      <c r="A343" s="227">
        <v>4</v>
      </c>
      <c r="B343" s="43" t="s">
        <v>437</v>
      </c>
      <c r="C343" s="108" t="s">
        <v>486</v>
      </c>
      <c r="D343" s="227" t="s">
        <v>120</v>
      </c>
      <c r="E343" s="44" t="s">
        <v>11</v>
      </c>
      <c r="F343" s="42" t="s">
        <v>11</v>
      </c>
      <c r="G343" s="43" t="s">
        <v>107</v>
      </c>
      <c r="H343" s="46">
        <v>0.13200000000000001</v>
      </c>
      <c r="I343" s="62">
        <v>1</v>
      </c>
      <c r="J343" s="69">
        <v>20</v>
      </c>
      <c r="K343" s="238">
        <f t="shared" si="284"/>
        <v>2.64</v>
      </c>
      <c r="L343" s="69">
        <f>(K343+0.26)</f>
        <v>2.9000000000000004</v>
      </c>
      <c r="M343" s="69">
        <f t="shared" ref="M343:AN343" si="353">(L343+0.26)</f>
        <v>3.16</v>
      </c>
      <c r="N343" s="69">
        <f t="shared" si="353"/>
        <v>3.42</v>
      </c>
      <c r="O343" s="69">
        <f t="shared" si="353"/>
        <v>3.6799999999999997</v>
      </c>
      <c r="P343" s="69">
        <f t="shared" si="353"/>
        <v>3.9399999999999995</v>
      </c>
      <c r="Q343" s="69">
        <f t="shared" si="353"/>
        <v>4.1999999999999993</v>
      </c>
      <c r="R343" s="69">
        <f t="shared" si="353"/>
        <v>4.4599999999999991</v>
      </c>
      <c r="S343" s="69">
        <f t="shared" si="353"/>
        <v>4.7199999999999989</v>
      </c>
      <c r="T343" s="69">
        <f t="shared" si="353"/>
        <v>4.9799999999999986</v>
      </c>
      <c r="U343" s="69">
        <f t="shared" si="353"/>
        <v>5.2399999999999984</v>
      </c>
      <c r="V343" s="69">
        <f t="shared" si="353"/>
        <v>5.4999999999999982</v>
      </c>
      <c r="W343" s="69">
        <f t="shared" si="353"/>
        <v>5.759999999999998</v>
      </c>
      <c r="X343" s="69">
        <f t="shared" si="353"/>
        <v>6.0199999999999978</v>
      </c>
      <c r="Y343" s="69">
        <f t="shared" si="353"/>
        <v>6.2799999999999976</v>
      </c>
      <c r="Z343" s="69">
        <f t="shared" si="353"/>
        <v>6.5399999999999974</v>
      </c>
      <c r="AA343" s="69">
        <f t="shared" si="353"/>
        <v>6.7999999999999972</v>
      </c>
      <c r="AB343" s="69">
        <f t="shared" si="353"/>
        <v>7.0599999999999969</v>
      </c>
      <c r="AC343" s="69">
        <f t="shared" si="353"/>
        <v>7.3199999999999967</v>
      </c>
      <c r="AD343" s="69">
        <f t="shared" si="353"/>
        <v>7.5799999999999965</v>
      </c>
      <c r="AE343" s="69">
        <f t="shared" si="353"/>
        <v>7.8399999999999963</v>
      </c>
      <c r="AF343" s="69">
        <f t="shared" si="353"/>
        <v>8.0999999999999961</v>
      </c>
      <c r="AG343" s="69">
        <f t="shared" si="353"/>
        <v>8.3599999999999959</v>
      </c>
      <c r="AH343" s="69">
        <f t="shared" si="353"/>
        <v>8.6199999999999957</v>
      </c>
      <c r="AI343" s="69">
        <f t="shared" si="353"/>
        <v>8.8799999999999955</v>
      </c>
      <c r="AJ343" s="69">
        <f t="shared" si="353"/>
        <v>9.1399999999999952</v>
      </c>
      <c r="AK343" s="69">
        <f t="shared" si="353"/>
        <v>9.399999999999995</v>
      </c>
      <c r="AL343" s="69">
        <f t="shared" si="353"/>
        <v>9.6599999999999948</v>
      </c>
      <c r="AM343" s="69">
        <f t="shared" si="353"/>
        <v>9.9199999999999946</v>
      </c>
      <c r="AN343" s="69">
        <f t="shared" si="353"/>
        <v>10.179999999999994</v>
      </c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</row>
    <row r="344" spans="1:73" s="4" customFormat="1" ht="15.95" customHeight="1" outlineLevel="2" x14ac:dyDescent="0.3">
      <c r="A344" s="227">
        <v>5</v>
      </c>
      <c r="B344" s="43" t="s">
        <v>437</v>
      </c>
      <c r="C344" s="108" t="s">
        <v>488</v>
      </c>
      <c r="D344" s="227" t="s">
        <v>120</v>
      </c>
      <c r="E344" s="44" t="s">
        <v>11</v>
      </c>
      <c r="F344" s="42" t="s">
        <v>11</v>
      </c>
      <c r="G344" s="43" t="s">
        <v>107</v>
      </c>
      <c r="H344" s="46">
        <v>6.2E-2</v>
      </c>
      <c r="I344" s="62">
        <v>1</v>
      </c>
      <c r="J344" s="69">
        <v>20</v>
      </c>
      <c r="K344" s="238">
        <f t="shared" si="284"/>
        <v>1.24</v>
      </c>
      <c r="L344" s="69">
        <f>(K344+0.12)</f>
        <v>1.3599999999999999</v>
      </c>
      <c r="M344" s="69">
        <f t="shared" ref="M344:AZ344" si="354">(L344+0.12)</f>
        <v>1.48</v>
      </c>
      <c r="N344" s="69">
        <f t="shared" si="354"/>
        <v>1.6</v>
      </c>
      <c r="O344" s="69">
        <f t="shared" si="354"/>
        <v>1.7200000000000002</v>
      </c>
      <c r="P344" s="69">
        <f t="shared" si="354"/>
        <v>1.8400000000000003</v>
      </c>
      <c r="Q344" s="69">
        <f t="shared" si="354"/>
        <v>1.9600000000000004</v>
      </c>
      <c r="R344" s="69">
        <f t="shared" si="354"/>
        <v>2.0800000000000005</v>
      </c>
      <c r="S344" s="69">
        <f t="shared" si="354"/>
        <v>2.2000000000000006</v>
      </c>
      <c r="T344" s="69">
        <f t="shared" si="354"/>
        <v>2.3200000000000007</v>
      </c>
      <c r="U344" s="69">
        <f t="shared" si="354"/>
        <v>2.4400000000000008</v>
      </c>
      <c r="V344" s="69">
        <f t="shared" si="354"/>
        <v>2.5600000000000009</v>
      </c>
      <c r="W344" s="69">
        <f t="shared" si="354"/>
        <v>2.680000000000001</v>
      </c>
      <c r="X344" s="69">
        <f t="shared" si="354"/>
        <v>2.8000000000000012</v>
      </c>
      <c r="Y344" s="69">
        <f t="shared" si="354"/>
        <v>2.9200000000000013</v>
      </c>
      <c r="Z344" s="69">
        <f t="shared" si="354"/>
        <v>3.0400000000000014</v>
      </c>
      <c r="AA344" s="69">
        <f t="shared" si="354"/>
        <v>3.1600000000000015</v>
      </c>
      <c r="AB344" s="69">
        <f t="shared" si="354"/>
        <v>3.2800000000000016</v>
      </c>
      <c r="AC344" s="69">
        <f t="shared" si="354"/>
        <v>3.4000000000000017</v>
      </c>
      <c r="AD344" s="69">
        <f t="shared" si="354"/>
        <v>3.5200000000000018</v>
      </c>
      <c r="AE344" s="69">
        <f t="shared" si="354"/>
        <v>3.6400000000000019</v>
      </c>
      <c r="AF344" s="69">
        <f t="shared" si="354"/>
        <v>3.760000000000002</v>
      </c>
      <c r="AG344" s="69">
        <f t="shared" si="354"/>
        <v>3.8800000000000021</v>
      </c>
      <c r="AH344" s="69">
        <f t="shared" si="354"/>
        <v>4.0000000000000018</v>
      </c>
      <c r="AI344" s="69">
        <f t="shared" si="354"/>
        <v>4.1200000000000019</v>
      </c>
      <c r="AJ344" s="69">
        <f t="shared" si="354"/>
        <v>4.240000000000002</v>
      </c>
      <c r="AK344" s="69">
        <f t="shared" si="354"/>
        <v>4.3600000000000021</v>
      </c>
      <c r="AL344" s="69">
        <f t="shared" si="354"/>
        <v>4.4800000000000022</v>
      </c>
      <c r="AM344" s="69">
        <f t="shared" si="354"/>
        <v>4.6000000000000023</v>
      </c>
      <c r="AN344" s="69">
        <f t="shared" si="354"/>
        <v>4.7200000000000024</v>
      </c>
      <c r="AO344" s="69">
        <f t="shared" si="354"/>
        <v>4.8400000000000025</v>
      </c>
      <c r="AP344" s="69">
        <f t="shared" si="354"/>
        <v>4.9600000000000026</v>
      </c>
      <c r="AQ344" s="69">
        <f t="shared" si="354"/>
        <v>5.0800000000000027</v>
      </c>
      <c r="AR344" s="69">
        <f t="shared" si="354"/>
        <v>5.2000000000000028</v>
      </c>
      <c r="AS344" s="69">
        <f t="shared" si="354"/>
        <v>5.3200000000000029</v>
      </c>
      <c r="AT344" s="69">
        <f t="shared" si="354"/>
        <v>5.4400000000000031</v>
      </c>
      <c r="AU344" s="69">
        <f t="shared" si="354"/>
        <v>5.5600000000000032</v>
      </c>
      <c r="AV344" s="69">
        <f t="shared" si="354"/>
        <v>5.6800000000000033</v>
      </c>
      <c r="AW344" s="69">
        <f t="shared" si="354"/>
        <v>5.8000000000000034</v>
      </c>
      <c r="AX344" s="69">
        <f t="shared" si="354"/>
        <v>5.9200000000000035</v>
      </c>
      <c r="AY344" s="69">
        <f t="shared" si="354"/>
        <v>6.0400000000000036</v>
      </c>
      <c r="AZ344" s="69">
        <f t="shared" si="354"/>
        <v>6.1600000000000037</v>
      </c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</row>
    <row r="345" spans="1:73" s="4" customFormat="1" ht="15.95" customHeight="1" outlineLevel="2" x14ac:dyDescent="0.3">
      <c r="A345" s="227">
        <v>6</v>
      </c>
      <c r="B345" s="43" t="s">
        <v>437</v>
      </c>
      <c r="C345" s="32" t="s">
        <v>531</v>
      </c>
      <c r="D345" s="32" t="s">
        <v>532</v>
      </c>
      <c r="E345" s="49" t="s">
        <v>43</v>
      </c>
      <c r="F345" s="230" t="s">
        <v>43</v>
      </c>
      <c r="G345" s="43" t="s">
        <v>30</v>
      </c>
      <c r="H345" s="32">
        <v>3.3639999999999999</v>
      </c>
      <c r="I345" s="220">
        <v>0.7</v>
      </c>
      <c r="J345" s="69">
        <v>20</v>
      </c>
      <c r="K345" s="238">
        <f t="shared" si="284"/>
        <v>47.095999999999989</v>
      </c>
      <c r="L345" s="69">
        <f>(K345+4.71)</f>
        <v>51.80599999999999</v>
      </c>
      <c r="M345" s="69">
        <f t="shared" ref="M345:BT345" si="355">(L345+4.71)</f>
        <v>56.515999999999991</v>
      </c>
      <c r="N345" s="69">
        <f t="shared" si="355"/>
        <v>61.225999999999992</v>
      </c>
      <c r="O345" s="69">
        <f t="shared" si="355"/>
        <v>65.935999999999993</v>
      </c>
      <c r="P345" s="69">
        <f t="shared" si="355"/>
        <v>70.645999999999987</v>
      </c>
      <c r="Q345" s="69">
        <f t="shared" si="355"/>
        <v>75.35599999999998</v>
      </c>
      <c r="R345" s="69">
        <f t="shared" si="355"/>
        <v>80.065999999999974</v>
      </c>
      <c r="S345" s="69">
        <f t="shared" si="355"/>
        <v>84.775999999999968</v>
      </c>
      <c r="T345" s="69">
        <f t="shared" si="355"/>
        <v>89.485999999999962</v>
      </c>
      <c r="U345" s="69">
        <f t="shared" si="355"/>
        <v>94.195999999999955</v>
      </c>
      <c r="V345" s="69">
        <f t="shared" si="355"/>
        <v>98.905999999999949</v>
      </c>
      <c r="W345" s="69">
        <f t="shared" si="355"/>
        <v>103.61599999999994</v>
      </c>
      <c r="X345" s="69">
        <f t="shared" si="355"/>
        <v>108.32599999999994</v>
      </c>
      <c r="Y345" s="69">
        <f t="shared" si="355"/>
        <v>113.03599999999993</v>
      </c>
      <c r="Z345" s="69">
        <f t="shared" si="355"/>
        <v>117.74599999999992</v>
      </c>
      <c r="AA345" s="69">
        <f t="shared" si="355"/>
        <v>122.45599999999992</v>
      </c>
      <c r="AB345" s="69">
        <f t="shared" si="355"/>
        <v>127.16599999999991</v>
      </c>
      <c r="AC345" s="69">
        <f t="shared" si="355"/>
        <v>131.87599999999992</v>
      </c>
      <c r="AD345" s="69">
        <f t="shared" si="355"/>
        <v>136.58599999999993</v>
      </c>
      <c r="AE345" s="69">
        <f t="shared" si="355"/>
        <v>141.29599999999994</v>
      </c>
      <c r="AF345" s="69">
        <f t="shared" si="355"/>
        <v>146.00599999999994</v>
      </c>
      <c r="AG345" s="69">
        <f t="shared" si="355"/>
        <v>150.71599999999995</v>
      </c>
      <c r="AH345" s="69">
        <f t="shared" si="355"/>
        <v>155.42599999999996</v>
      </c>
      <c r="AI345" s="69">
        <f t="shared" si="355"/>
        <v>160.13599999999997</v>
      </c>
      <c r="AJ345" s="69">
        <f t="shared" si="355"/>
        <v>164.84599999999998</v>
      </c>
      <c r="AK345" s="69">
        <f t="shared" si="355"/>
        <v>169.55599999999998</v>
      </c>
      <c r="AL345" s="69">
        <f t="shared" si="355"/>
        <v>174.26599999999999</v>
      </c>
      <c r="AM345" s="69">
        <f t="shared" si="355"/>
        <v>178.976</v>
      </c>
      <c r="AN345" s="69">
        <f t="shared" si="355"/>
        <v>183.68600000000001</v>
      </c>
      <c r="AO345" s="69">
        <f t="shared" si="355"/>
        <v>188.39600000000002</v>
      </c>
      <c r="AP345" s="69">
        <f t="shared" si="355"/>
        <v>193.10600000000002</v>
      </c>
      <c r="AQ345" s="69">
        <f t="shared" si="355"/>
        <v>197.81600000000003</v>
      </c>
      <c r="AR345" s="69">
        <f t="shared" si="355"/>
        <v>202.52600000000004</v>
      </c>
      <c r="AS345" s="69">
        <f t="shared" si="355"/>
        <v>207.23600000000005</v>
      </c>
      <c r="AT345" s="69">
        <f t="shared" si="355"/>
        <v>211.94600000000005</v>
      </c>
      <c r="AU345" s="69">
        <f t="shared" si="355"/>
        <v>216.65600000000006</v>
      </c>
      <c r="AV345" s="69">
        <f t="shared" si="355"/>
        <v>221.36600000000007</v>
      </c>
      <c r="AW345" s="69">
        <f t="shared" si="355"/>
        <v>226.07600000000008</v>
      </c>
      <c r="AX345" s="69">
        <f t="shared" si="355"/>
        <v>230.78600000000009</v>
      </c>
      <c r="AY345" s="69">
        <f t="shared" si="355"/>
        <v>235.49600000000009</v>
      </c>
      <c r="AZ345" s="69">
        <f t="shared" si="355"/>
        <v>240.2060000000001</v>
      </c>
      <c r="BA345" s="69">
        <f t="shared" si="355"/>
        <v>244.91600000000011</v>
      </c>
      <c r="BB345" s="69">
        <f t="shared" si="355"/>
        <v>249.62600000000012</v>
      </c>
      <c r="BC345" s="69">
        <f t="shared" si="355"/>
        <v>254.33600000000013</v>
      </c>
      <c r="BD345" s="69">
        <f t="shared" si="355"/>
        <v>259.04600000000011</v>
      </c>
      <c r="BE345" s="69">
        <f t="shared" si="355"/>
        <v>263.75600000000009</v>
      </c>
      <c r="BF345" s="69">
        <f t="shared" si="355"/>
        <v>268.46600000000007</v>
      </c>
      <c r="BG345" s="69">
        <f t="shared" si="355"/>
        <v>273.17600000000004</v>
      </c>
      <c r="BH345" s="69">
        <f t="shared" si="355"/>
        <v>277.88600000000002</v>
      </c>
      <c r="BI345" s="69">
        <f t="shared" si="355"/>
        <v>282.596</v>
      </c>
      <c r="BJ345" s="69">
        <f t="shared" si="355"/>
        <v>287.30599999999998</v>
      </c>
      <c r="BK345" s="69">
        <f t="shared" si="355"/>
        <v>292.01599999999996</v>
      </c>
      <c r="BL345" s="69">
        <f t="shared" si="355"/>
        <v>296.72599999999994</v>
      </c>
      <c r="BM345" s="69">
        <f t="shared" si="355"/>
        <v>301.43599999999992</v>
      </c>
      <c r="BN345" s="69">
        <f t="shared" si="355"/>
        <v>306.1459999999999</v>
      </c>
      <c r="BO345" s="69">
        <f t="shared" si="355"/>
        <v>310.85599999999988</v>
      </c>
      <c r="BP345" s="69">
        <f t="shared" si="355"/>
        <v>315.56599999999986</v>
      </c>
      <c r="BQ345" s="69">
        <f t="shared" si="355"/>
        <v>320.27599999999984</v>
      </c>
      <c r="BR345" s="69">
        <f t="shared" si="355"/>
        <v>324.98599999999982</v>
      </c>
      <c r="BS345" s="69">
        <f t="shared" si="355"/>
        <v>329.6959999999998</v>
      </c>
      <c r="BT345" s="69">
        <f t="shared" si="355"/>
        <v>334.40599999999978</v>
      </c>
    </row>
    <row r="346" spans="1:73" s="15" customFormat="1" ht="15.95" customHeight="1" outlineLevel="2" x14ac:dyDescent="0.3">
      <c r="A346" s="227">
        <v>7</v>
      </c>
      <c r="B346" s="43" t="s">
        <v>437</v>
      </c>
      <c r="C346" s="108" t="s">
        <v>510</v>
      </c>
      <c r="D346" s="227" t="s">
        <v>122</v>
      </c>
      <c r="E346" s="33" t="s">
        <v>17</v>
      </c>
      <c r="F346" s="230" t="s">
        <v>17</v>
      </c>
      <c r="G346" s="57" t="s">
        <v>30</v>
      </c>
      <c r="H346" s="123">
        <v>3.101</v>
      </c>
      <c r="I346" s="55">
        <v>1</v>
      </c>
      <c r="J346" s="69">
        <v>20</v>
      </c>
      <c r="K346" s="238">
        <f t="shared" si="284"/>
        <v>62.019999999999996</v>
      </c>
      <c r="L346" s="69">
        <f>(K346+6.2)</f>
        <v>68.22</v>
      </c>
      <c r="M346" s="69">
        <f t="shared" ref="M346:AZ346" si="356">(L346+6.2)</f>
        <v>74.42</v>
      </c>
      <c r="N346" s="69">
        <f t="shared" si="356"/>
        <v>80.62</v>
      </c>
      <c r="O346" s="69">
        <f t="shared" si="356"/>
        <v>86.820000000000007</v>
      </c>
      <c r="P346" s="69">
        <f t="shared" si="356"/>
        <v>93.02000000000001</v>
      </c>
      <c r="Q346" s="69">
        <f t="shared" si="356"/>
        <v>99.220000000000013</v>
      </c>
      <c r="R346" s="69">
        <f t="shared" si="356"/>
        <v>105.42000000000002</v>
      </c>
      <c r="S346" s="69">
        <f t="shared" si="356"/>
        <v>111.62000000000002</v>
      </c>
      <c r="T346" s="69">
        <f t="shared" si="356"/>
        <v>117.82000000000002</v>
      </c>
      <c r="U346" s="69">
        <f t="shared" si="356"/>
        <v>124.02000000000002</v>
      </c>
      <c r="V346" s="69">
        <f t="shared" si="356"/>
        <v>130.22000000000003</v>
      </c>
      <c r="W346" s="69">
        <f t="shared" si="356"/>
        <v>136.42000000000002</v>
      </c>
      <c r="X346" s="69">
        <f t="shared" si="356"/>
        <v>142.62</v>
      </c>
      <c r="Y346" s="69">
        <f t="shared" si="356"/>
        <v>148.82</v>
      </c>
      <c r="Z346" s="69">
        <f t="shared" si="356"/>
        <v>155.01999999999998</v>
      </c>
      <c r="AA346" s="69">
        <f t="shared" si="356"/>
        <v>161.21999999999997</v>
      </c>
      <c r="AB346" s="69">
        <f t="shared" si="356"/>
        <v>167.41999999999996</v>
      </c>
      <c r="AC346" s="69">
        <f t="shared" si="356"/>
        <v>173.61999999999995</v>
      </c>
      <c r="AD346" s="69">
        <f t="shared" si="356"/>
        <v>179.81999999999994</v>
      </c>
      <c r="AE346" s="69">
        <f t="shared" si="356"/>
        <v>186.01999999999992</v>
      </c>
      <c r="AF346" s="69">
        <f t="shared" si="356"/>
        <v>192.21999999999991</v>
      </c>
      <c r="AG346" s="69">
        <f t="shared" si="356"/>
        <v>198.4199999999999</v>
      </c>
      <c r="AH346" s="69">
        <f t="shared" si="356"/>
        <v>204.61999999999989</v>
      </c>
      <c r="AI346" s="69">
        <f t="shared" si="356"/>
        <v>210.81999999999988</v>
      </c>
      <c r="AJ346" s="69">
        <f t="shared" si="356"/>
        <v>217.01999999999987</v>
      </c>
      <c r="AK346" s="69">
        <f t="shared" si="356"/>
        <v>223.21999999999986</v>
      </c>
      <c r="AL346" s="69">
        <f t="shared" si="356"/>
        <v>229.41999999999985</v>
      </c>
      <c r="AM346" s="69">
        <f t="shared" si="356"/>
        <v>235.61999999999983</v>
      </c>
      <c r="AN346" s="69">
        <f t="shared" si="356"/>
        <v>241.81999999999982</v>
      </c>
      <c r="AO346" s="69">
        <f t="shared" si="356"/>
        <v>248.01999999999981</v>
      </c>
      <c r="AP346" s="69">
        <f t="shared" si="356"/>
        <v>254.2199999999998</v>
      </c>
      <c r="AQ346" s="69">
        <f t="shared" si="356"/>
        <v>260.41999999999979</v>
      </c>
      <c r="AR346" s="69">
        <f t="shared" si="356"/>
        <v>266.61999999999978</v>
      </c>
      <c r="AS346" s="69">
        <f t="shared" si="356"/>
        <v>272.81999999999977</v>
      </c>
      <c r="AT346" s="69">
        <f t="shared" si="356"/>
        <v>279.01999999999975</v>
      </c>
      <c r="AU346" s="69">
        <f t="shared" si="356"/>
        <v>285.21999999999974</v>
      </c>
      <c r="AV346" s="69">
        <f t="shared" si="356"/>
        <v>291.41999999999973</v>
      </c>
      <c r="AW346" s="69">
        <f t="shared" si="356"/>
        <v>297.61999999999972</v>
      </c>
      <c r="AX346" s="69">
        <f t="shared" si="356"/>
        <v>303.81999999999971</v>
      </c>
      <c r="AY346" s="69">
        <f t="shared" si="356"/>
        <v>310.0199999999997</v>
      </c>
      <c r="AZ346" s="69">
        <f t="shared" si="356"/>
        <v>316.21999999999969</v>
      </c>
      <c r="BA346" s="69"/>
      <c r="BB346" s="69"/>
      <c r="BC346" s="69"/>
      <c r="BD346" s="69"/>
      <c r="BE346" s="69"/>
      <c r="BF346" s="69"/>
      <c r="BG346" s="69"/>
      <c r="BH346" s="69"/>
      <c r="BI346" s="69"/>
      <c r="BJ346" s="69"/>
      <c r="BK346" s="69"/>
      <c r="BL346" s="69"/>
      <c r="BM346" s="69"/>
      <c r="BN346" s="69"/>
      <c r="BO346" s="3"/>
      <c r="BP346" s="3"/>
      <c r="BQ346" s="3"/>
      <c r="BR346" s="3"/>
    </row>
    <row r="347" spans="1:73" s="15" customFormat="1" ht="15.95" customHeight="1" outlineLevel="2" x14ac:dyDescent="0.3">
      <c r="A347" s="227">
        <v>8</v>
      </c>
      <c r="B347" s="43" t="s">
        <v>437</v>
      </c>
      <c r="C347" s="108" t="s">
        <v>499</v>
      </c>
      <c r="D347" s="227" t="s">
        <v>120</v>
      </c>
      <c r="E347" s="44" t="s">
        <v>17</v>
      </c>
      <c r="F347" s="42" t="s">
        <v>17</v>
      </c>
      <c r="G347" s="43" t="s">
        <v>30</v>
      </c>
      <c r="H347" s="46">
        <v>0.19500000000000001</v>
      </c>
      <c r="I347" s="62">
        <v>1</v>
      </c>
      <c r="J347" s="69">
        <v>20</v>
      </c>
      <c r="K347" s="238">
        <f t="shared" si="284"/>
        <v>3.9000000000000004</v>
      </c>
      <c r="L347" s="69">
        <f>(K347+0.39)</f>
        <v>4.29</v>
      </c>
      <c r="M347" s="69">
        <f t="shared" ref="M347:AZ347" si="357">(L347+0.39)</f>
        <v>4.68</v>
      </c>
      <c r="N347" s="69">
        <f t="shared" si="357"/>
        <v>5.0699999999999994</v>
      </c>
      <c r="O347" s="69">
        <f t="shared" si="357"/>
        <v>5.4599999999999991</v>
      </c>
      <c r="P347" s="69">
        <f t="shared" si="357"/>
        <v>5.8499999999999988</v>
      </c>
      <c r="Q347" s="69">
        <f t="shared" si="357"/>
        <v>6.2399999999999984</v>
      </c>
      <c r="R347" s="69">
        <f t="shared" si="357"/>
        <v>6.6299999999999981</v>
      </c>
      <c r="S347" s="69">
        <f t="shared" si="357"/>
        <v>7.0199999999999978</v>
      </c>
      <c r="T347" s="69">
        <f t="shared" si="357"/>
        <v>7.4099999999999975</v>
      </c>
      <c r="U347" s="69">
        <f t="shared" si="357"/>
        <v>7.7999999999999972</v>
      </c>
      <c r="V347" s="69">
        <f t="shared" si="357"/>
        <v>8.1899999999999977</v>
      </c>
      <c r="W347" s="69">
        <f t="shared" si="357"/>
        <v>8.5799999999999983</v>
      </c>
      <c r="X347" s="69">
        <f t="shared" si="357"/>
        <v>8.9699999999999989</v>
      </c>
      <c r="Y347" s="69">
        <f t="shared" si="357"/>
        <v>9.36</v>
      </c>
      <c r="Z347" s="69">
        <f t="shared" si="357"/>
        <v>9.75</v>
      </c>
      <c r="AA347" s="69">
        <f t="shared" si="357"/>
        <v>10.14</v>
      </c>
      <c r="AB347" s="69">
        <f t="shared" si="357"/>
        <v>10.530000000000001</v>
      </c>
      <c r="AC347" s="69">
        <f t="shared" si="357"/>
        <v>10.920000000000002</v>
      </c>
      <c r="AD347" s="69">
        <f t="shared" si="357"/>
        <v>11.310000000000002</v>
      </c>
      <c r="AE347" s="69">
        <f t="shared" si="357"/>
        <v>11.700000000000003</v>
      </c>
      <c r="AF347" s="69">
        <f t="shared" si="357"/>
        <v>12.090000000000003</v>
      </c>
      <c r="AG347" s="69">
        <f t="shared" si="357"/>
        <v>12.480000000000004</v>
      </c>
      <c r="AH347" s="69">
        <f t="shared" si="357"/>
        <v>12.870000000000005</v>
      </c>
      <c r="AI347" s="69">
        <f t="shared" si="357"/>
        <v>13.260000000000005</v>
      </c>
      <c r="AJ347" s="69">
        <f t="shared" si="357"/>
        <v>13.650000000000006</v>
      </c>
      <c r="AK347" s="69">
        <f t="shared" si="357"/>
        <v>14.040000000000006</v>
      </c>
      <c r="AL347" s="69">
        <f t="shared" si="357"/>
        <v>14.430000000000007</v>
      </c>
      <c r="AM347" s="69">
        <f t="shared" si="357"/>
        <v>14.820000000000007</v>
      </c>
      <c r="AN347" s="69">
        <f t="shared" si="357"/>
        <v>15.210000000000008</v>
      </c>
      <c r="AO347" s="69">
        <f t="shared" si="357"/>
        <v>15.600000000000009</v>
      </c>
      <c r="AP347" s="69">
        <f t="shared" si="357"/>
        <v>15.990000000000009</v>
      </c>
      <c r="AQ347" s="69">
        <f t="shared" si="357"/>
        <v>16.38000000000001</v>
      </c>
      <c r="AR347" s="69">
        <f t="shared" si="357"/>
        <v>16.77000000000001</v>
      </c>
      <c r="AS347" s="69">
        <f t="shared" si="357"/>
        <v>17.160000000000011</v>
      </c>
      <c r="AT347" s="69">
        <f t="shared" si="357"/>
        <v>17.550000000000011</v>
      </c>
      <c r="AU347" s="69">
        <f t="shared" si="357"/>
        <v>17.940000000000012</v>
      </c>
      <c r="AV347" s="69">
        <f t="shared" si="357"/>
        <v>18.330000000000013</v>
      </c>
      <c r="AW347" s="69">
        <f t="shared" si="357"/>
        <v>18.720000000000013</v>
      </c>
      <c r="AX347" s="69">
        <f t="shared" si="357"/>
        <v>19.110000000000014</v>
      </c>
      <c r="AY347" s="69">
        <f t="shared" si="357"/>
        <v>19.500000000000014</v>
      </c>
      <c r="AZ347" s="69">
        <f t="shared" si="357"/>
        <v>19.890000000000015</v>
      </c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</row>
    <row r="348" spans="1:73" s="15" customFormat="1" ht="15.95" customHeight="1" outlineLevel="2" x14ac:dyDescent="0.3">
      <c r="A348" s="227">
        <v>9</v>
      </c>
      <c r="B348" s="43" t="s">
        <v>437</v>
      </c>
      <c r="C348" s="108" t="s">
        <v>508</v>
      </c>
      <c r="D348" s="227" t="s">
        <v>120</v>
      </c>
      <c r="E348" s="44" t="s">
        <v>43</v>
      </c>
      <c r="F348" s="42" t="s">
        <v>43</v>
      </c>
      <c r="G348" s="43" t="s">
        <v>30</v>
      </c>
      <c r="H348" s="46">
        <v>0.13600000000000001</v>
      </c>
      <c r="I348" s="220">
        <v>0.7</v>
      </c>
      <c r="J348" s="69">
        <v>20</v>
      </c>
      <c r="K348" s="238">
        <f t="shared" si="284"/>
        <v>1.9040000000000001</v>
      </c>
      <c r="L348" s="69">
        <f>(K348+0.19)</f>
        <v>2.0940000000000003</v>
      </c>
      <c r="M348" s="69">
        <f t="shared" ref="M348:BF348" si="358">(L348+0.19)</f>
        <v>2.2840000000000003</v>
      </c>
      <c r="N348" s="69">
        <f t="shared" si="358"/>
        <v>2.4740000000000002</v>
      </c>
      <c r="O348" s="69">
        <f t="shared" si="358"/>
        <v>2.6640000000000001</v>
      </c>
      <c r="P348" s="69">
        <f t="shared" si="358"/>
        <v>2.8540000000000001</v>
      </c>
      <c r="Q348" s="69">
        <f t="shared" si="358"/>
        <v>3.044</v>
      </c>
      <c r="R348" s="69">
        <f t="shared" si="358"/>
        <v>3.234</v>
      </c>
      <c r="S348" s="69">
        <f t="shared" si="358"/>
        <v>3.4239999999999999</v>
      </c>
      <c r="T348" s="69">
        <f t="shared" si="358"/>
        <v>3.6139999999999999</v>
      </c>
      <c r="U348" s="69">
        <f t="shared" si="358"/>
        <v>3.8039999999999998</v>
      </c>
      <c r="V348" s="69">
        <f t="shared" si="358"/>
        <v>3.9939999999999998</v>
      </c>
      <c r="W348" s="69">
        <f t="shared" si="358"/>
        <v>4.1840000000000002</v>
      </c>
      <c r="X348" s="69">
        <f t="shared" si="358"/>
        <v>4.3740000000000006</v>
      </c>
      <c r="Y348" s="69">
        <f t="shared" si="358"/>
        <v>4.5640000000000009</v>
      </c>
      <c r="Z348" s="69">
        <f t="shared" si="358"/>
        <v>4.7540000000000013</v>
      </c>
      <c r="AA348" s="69">
        <f t="shared" si="358"/>
        <v>4.9440000000000017</v>
      </c>
      <c r="AB348" s="69">
        <f t="shared" si="358"/>
        <v>5.1340000000000021</v>
      </c>
      <c r="AC348" s="69">
        <f t="shared" si="358"/>
        <v>5.3240000000000025</v>
      </c>
      <c r="AD348" s="69">
        <f t="shared" si="358"/>
        <v>5.5140000000000029</v>
      </c>
      <c r="AE348" s="69">
        <f t="shared" si="358"/>
        <v>5.7040000000000033</v>
      </c>
      <c r="AF348" s="69">
        <f t="shared" si="358"/>
        <v>5.8940000000000037</v>
      </c>
      <c r="AG348" s="69">
        <f t="shared" si="358"/>
        <v>6.0840000000000041</v>
      </c>
      <c r="AH348" s="69">
        <f t="shared" si="358"/>
        <v>6.2740000000000045</v>
      </c>
      <c r="AI348" s="69">
        <f t="shared" si="358"/>
        <v>6.4640000000000049</v>
      </c>
      <c r="AJ348" s="69">
        <f t="shared" si="358"/>
        <v>6.6540000000000052</v>
      </c>
      <c r="AK348" s="69">
        <f t="shared" si="358"/>
        <v>6.8440000000000056</v>
      </c>
      <c r="AL348" s="69">
        <f t="shared" si="358"/>
        <v>7.034000000000006</v>
      </c>
      <c r="AM348" s="69">
        <f t="shared" si="358"/>
        <v>7.2240000000000064</v>
      </c>
      <c r="AN348" s="69">
        <f t="shared" si="358"/>
        <v>7.4140000000000068</v>
      </c>
      <c r="AO348" s="69">
        <f t="shared" si="358"/>
        <v>7.6040000000000072</v>
      </c>
      <c r="AP348" s="69">
        <f t="shared" si="358"/>
        <v>7.7940000000000076</v>
      </c>
      <c r="AQ348" s="69">
        <f t="shared" si="358"/>
        <v>7.984000000000008</v>
      </c>
      <c r="AR348" s="69">
        <f t="shared" si="358"/>
        <v>8.1740000000000084</v>
      </c>
      <c r="AS348" s="69">
        <f t="shared" si="358"/>
        <v>8.3640000000000079</v>
      </c>
      <c r="AT348" s="69">
        <f t="shared" si="358"/>
        <v>8.5540000000000074</v>
      </c>
      <c r="AU348" s="69">
        <f t="shared" si="358"/>
        <v>8.7440000000000069</v>
      </c>
      <c r="AV348" s="69">
        <f t="shared" si="358"/>
        <v>8.9340000000000064</v>
      </c>
      <c r="AW348" s="69">
        <f t="shared" si="358"/>
        <v>9.1240000000000059</v>
      </c>
      <c r="AX348" s="69">
        <f t="shared" si="358"/>
        <v>9.3140000000000054</v>
      </c>
      <c r="AY348" s="69">
        <f t="shared" si="358"/>
        <v>9.5040000000000049</v>
      </c>
      <c r="AZ348" s="69">
        <f t="shared" si="358"/>
        <v>9.6940000000000044</v>
      </c>
      <c r="BA348" s="69">
        <f t="shared" si="358"/>
        <v>9.8840000000000039</v>
      </c>
      <c r="BB348" s="69">
        <f t="shared" si="358"/>
        <v>10.074000000000003</v>
      </c>
      <c r="BC348" s="69">
        <f t="shared" si="358"/>
        <v>10.264000000000003</v>
      </c>
      <c r="BD348" s="69">
        <f t="shared" si="358"/>
        <v>10.454000000000002</v>
      </c>
      <c r="BE348" s="69">
        <f t="shared" si="358"/>
        <v>10.644000000000002</v>
      </c>
      <c r="BF348" s="69">
        <f t="shared" si="358"/>
        <v>10.834000000000001</v>
      </c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</row>
    <row r="349" spans="1:73" s="15" customFormat="1" ht="15.95" customHeight="1" outlineLevel="2" x14ac:dyDescent="0.3">
      <c r="A349" s="227">
        <v>10</v>
      </c>
      <c r="B349" s="43" t="s">
        <v>437</v>
      </c>
      <c r="C349" s="32" t="s">
        <v>628</v>
      </c>
      <c r="D349" s="32" t="s">
        <v>121</v>
      </c>
      <c r="E349" s="44"/>
      <c r="F349" s="230" t="s">
        <v>43</v>
      </c>
      <c r="G349" s="43" t="s">
        <v>14</v>
      </c>
      <c r="H349" s="119">
        <v>3</v>
      </c>
      <c r="I349" s="220">
        <v>0.7</v>
      </c>
      <c r="J349" s="69">
        <v>20</v>
      </c>
      <c r="K349" s="238">
        <f t="shared" si="284"/>
        <v>41.999999999999993</v>
      </c>
      <c r="L349" s="69">
        <f>(K349+4.2)</f>
        <v>46.199999999999996</v>
      </c>
      <c r="M349" s="69">
        <f t="shared" ref="M349:BU349" si="359">(L349+4.2)</f>
        <v>50.4</v>
      </c>
      <c r="N349" s="69">
        <f t="shared" si="359"/>
        <v>54.6</v>
      </c>
      <c r="O349" s="69">
        <f t="shared" si="359"/>
        <v>58.800000000000004</v>
      </c>
      <c r="P349" s="69">
        <f t="shared" si="359"/>
        <v>63.000000000000007</v>
      </c>
      <c r="Q349" s="69">
        <f t="shared" si="359"/>
        <v>67.2</v>
      </c>
      <c r="R349" s="69">
        <f t="shared" si="359"/>
        <v>71.400000000000006</v>
      </c>
      <c r="S349" s="69">
        <f t="shared" si="359"/>
        <v>75.600000000000009</v>
      </c>
      <c r="T349" s="69">
        <f t="shared" si="359"/>
        <v>79.800000000000011</v>
      </c>
      <c r="U349" s="69">
        <f t="shared" si="359"/>
        <v>84.000000000000014</v>
      </c>
      <c r="V349" s="69">
        <f t="shared" si="359"/>
        <v>88.200000000000017</v>
      </c>
      <c r="W349" s="69">
        <f t="shared" si="359"/>
        <v>92.40000000000002</v>
      </c>
      <c r="X349" s="69">
        <f t="shared" si="359"/>
        <v>96.600000000000023</v>
      </c>
      <c r="Y349" s="69">
        <f t="shared" si="359"/>
        <v>100.80000000000003</v>
      </c>
      <c r="Z349" s="69">
        <f t="shared" si="359"/>
        <v>105.00000000000003</v>
      </c>
      <c r="AA349" s="69">
        <f t="shared" si="359"/>
        <v>109.20000000000003</v>
      </c>
      <c r="AB349" s="69">
        <f t="shared" si="359"/>
        <v>113.40000000000003</v>
      </c>
      <c r="AC349" s="69">
        <f t="shared" si="359"/>
        <v>117.60000000000004</v>
      </c>
      <c r="AD349" s="69">
        <f t="shared" si="359"/>
        <v>121.80000000000004</v>
      </c>
      <c r="AE349" s="69">
        <f t="shared" si="359"/>
        <v>126.00000000000004</v>
      </c>
      <c r="AF349" s="69">
        <f t="shared" si="359"/>
        <v>130.20000000000005</v>
      </c>
      <c r="AG349" s="69">
        <f t="shared" si="359"/>
        <v>134.40000000000003</v>
      </c>
      <c r="AH349" s="69">
        <f t="shared" si="359"/>
        <v>138.60000000000002</v>
      </c>
      <c r="AI349" s="69">
        <f t="shared" si="359"/>
        <v>142.80000000000001</v>
      </c>
      <c r="AJ349" s="69">
        <f t="shared" si="359"/>
        <v>147</v>
      </c>
      <c r="AK349" s="69">
        <f t="shared" si="359"/>
        <v>151.19999999999999</v>
      </c>
      <c r="AL349" s="69">
        <f t="shared" si="359"/>
        <v>155.39999999999998</v>
      </c>
      <c r="AM349" s="69">
        <f t="shared" si="359"/>
        <v>159.59999999999997</v>
      </c>
      <c r="AN349" s="69">
        <f t="shared" si="359"/>
        <v>163.79999999999995</v>
      </c>
      <c r="AO349" s="69">
        <f t="shared" si="359"/>
        <v>167.99999999999994</v>
      </c>
      <c r="AP349" s="69">
        <f t="shared" si="359"/>
        <v>172.19999999999993</v>
      </c>
      <c r="AQ349" s="69">
        <f t="shared" si="359"/>
        <v>176.39999999999992</v>
      </c>
      <c r="AR349" s="69">
        <f t="shared" si="359"/>
        <v>180.59999999999991</v>
      </c>
      <c r="AS349" s="69">
        <f t="shared" si="359"/>
        <v>184.7999999999999</v>
      </c>
      <c r="AT349" s="69">
        <f t="shared" si="359"/>
        <v>188.99999999999989</v>
      </c>
      <c r="AU349" s="69">
        <f t="shared" si="359"/>
        <v>193.19999999999987</v>
      </c>
      <c r="AV349" s="69">
        <f t="shared" si="359"/>
        <v>197.39999999999986</v>
      </c>
      <c r="AW349" s="69">
        <f t="shared" si="359"/>
        <v>201.59999999999985</v>
      </c>
      <c r="AX349" s="69">
        <f t="shared" si="359"/>
        <v>205.79999999999984</v>
      </c>
      <c r="AY349" s="69">
        <f t="shared" si="359"/>
        <v>209.99999999999983</v>
      </c>
      <c r="AZ349" s="69">
        <f t="shared" si="359"/>
        <v>214.19999999999982</v>
      </c>
      <c r="BA349" s="69">
        <f t="shared" si="359"/>
        <v>218.39999999999981</v>
      </c>
      <c r="BB349" s="69">
        <f t="shared" si="359"/>
        <v>222.5999999999998</v>
      </c>
      <c r="BC349" s="69">
        <f t="shared" si="359"/>
        <v>226.79999999999978</v>
      </c>
      <c r="BD349" s="69">
        <f t="shared" si="359"/>
        <v>230.99999999999977</v>
      </c>
      <c r="BE349" s="69">
        <f t="shared" si="359"/>
        <v>235.19999999999976</v>
      </c>
      <c r="BF349" s="69">
        <f t="shared" si="359"/>
        <v>239.39999999999975</v>
      </c>
      <c r="BG349" s="69">
        <f t="shared" si="359"/>
        <v>243.59999999999974</v>
      </c>
      <c r="BH349" s="69">
        <f t="shared" si="359"/>
        <v>247.79999999999973</v>
      </c>
      <c r="BI349" s="69">
        <f t="shared" si="359"/>
        <v>251.99999999999972</v>
      </c>
      <c r="BJ349" s="69">
        <f t="shared" si="359"/>
        <v>256.1999999999997</v>
      </c>
      <c r="BK349" s="69">
        <f t="shared" si="359"/>
        <v>260.39999999999969</v>
      </c>
      <c r="BL349" s="69">
        <f t="shared" si="359"/>
        <v>264.59999999999968</v>
      </c>
      <c r="BM349" s="69">
        <f t="shared" si="359"/>
        <v>268.79999999999967</v>
      </c>
      <c r="BN349" s="69">
        <f t="shared" si="359"/>
        <v>272.99999999999966</v>
      </c>
      <c r="BO349" s="69">
        <f t="shared" si="359"/>
        <v>277.19999999999965</v>
      </c>
      <c r="BP349" s="69">
        <f t="shared" si="359"/>
        <v>281.39999999999964</v>
      </c>
      <c r="BQ349" s="69">
        <f t="shared" si="359"/>
        <v>285.59999999999962</v>
      </c>
      <c r="BR349" s="69">
        <f t="shared" si="359"/>
        <v>289.79999999999961</v>
      </c>
      <c r="BS349" s="69">
        <f t="shared" si="359"/>
        <v>293.9999999999996</v>
      </c>
      <c r="BT349" s="69">
        <f t="shared" si="359"/>
        <v>298.19999999999959</v>
      </c>
      <c r="BU349" s="69">
        <f t="shared" si="359"/>
        <v>302.39999999999958</v>
      </c>
    </row>
    <row r="350" spans="1:73" s="15" customFormat="1" ht="15.95" customHeight="1" outlineLevel="2" x14ac:dyDescent="0.3">
      <c r="A350" s="227">
        <v>11</v>
      </c>
      <c r="B350" s="43" t="s">
        <v>437</v>
      </c>
      <c r="C350" s="108" t="s">
        <v>498</v>
      </c>
      <c r="D350" s="227" t="s">
        <v>120</v>
      </c>
      <c r="E350" s="44" t="s">
        <v>43</v>
      </c>
      <c r="F350" s="42" t="s">
        <v>43</v>
      </c>
      <c r="G350" s="43" t="s">
        <v>107</v>
      </c>
      <c r="H350" s="46">
        <v>6.7000000000000004E-2</v>
      </c>
      <c r="I350" s="220">
        <v>0.7</v>
      </c>
      <c r="J350" s="69">
        <v>20</v>
      </c>
      <c r="K350" s="238">
        <f t="shared" si="284"/>
        <v>0.93799999999999994</v>
      </c>
      <c r="L350" s="69">
        <f>(K350+0.09)</f>
        <v>1.028</v>
      </c>
      <c r="M350" s="69">
        <f t="shared" ref="M350:U350" si="360">(L350+0.09)</f>
        <v>1.1180000000000001</v>
      </c>
      <c r="N350" s="69">
        <f t="shared" si="360"/>
        <v>1.2080000000000002</v>
      </c>
      <c r="O350" s="69">
        <f t="shared" si="360"/>
        <v>1.2980000000000003</v>
      </c>
      <c r="P350" s="69">
        <f t="shared" si="360"/>
        <v>1.3880000000000003</v>
      </c>
      <c r="Q350" s="69">
        <f t="shared" si="360"/>
        <v>1.4780000000000004</v>
      </c>
      <c r="R350" s="69">
        <f t="shared" si="360"/>
        <v>1.5680000000000005</v>
      </c>
      <c r="S350" s="69">
        <f t="shared" si="360"/>
        <v>1.6580000000000006</v>
      </c>
      <c r="T350" s="69">
        <f t="shared" si="360"/>
        <v>1.7480000000000007</v>
      </c>
      <c r="U350" s="69">
        <f t="shared" si="360"/>
        <v>1.8380000000000007</v>
      </c>
      <c r="V350" s="69">
        <f t="shared" ref="V350:AK350" si="361">(U350+0.09)</f>
        <v>1.9280000000000008</v>
      </c>
      <c r="W350" s="69">
        <f t="shared" si="361"/>
        <v>2.0180000000000007</v>
      </c>
      <c r="X350" s="69">
        <f t="shared" si="361"/>
        <v>2.1080000000000005</v>
      </c>
      <c r="Y350" s="69">
        <f t="shared" si="361"/>
        <v>2.1980000000000004</v>
      </c>
      <c r="Z350" s="69">
        <f t="shared" si="361"/>
        <v>2.2880000000000003</v>
      </c>
      <c r="AA350" s="69">
        <f t="shared" si="361"/>
        <v>2.3780000000000001</v>
      </c>
      <c r="AB350" s="69">
        <f t="shared" si="361"/>
        <v>2.468</v>
      </c>
      <c r="AC350" s="69">
        <f t="shared" si="361"/>
        <v>2.5579999999999998</v>
      </c>
      <c r="AD350" s="69">
        <f t="shared" si="361"/>
        <v>2.6479999999999997</v>
      </c>
      <c r="AE350" s="69">
        <f t="shared" si="361"/>
        <v>2.7379999999999995</v>
      </c>
      <c r="AF350" s="69">
        <f t="shared" si="361"/>
        <v>2.8279999999999994</v>
      </c>
      <c r="AG350" s="69">
        <f t="shared" si="361"/>
        <v>2.9179999999999993</v>
      </c>
      <c r="AH350" s="69">
        <f t="shared" si="361"/>
        <v>3.0079999999999991</v>
      </c>
      <c r="AI350" s="69">
        <f t="shared" si="361"/>
        <v>3.097999999999999</v>
      </c>
      <c r="AJ350" s="69">
        <f t="shared" si="361"/>
        <v>3.1879999999999988</v>
      </c>
      <c r="AK350" s="69">
        <f t="shared" si="361"/>
        <v>3.2779999999999987</v>
      </c>
      <c r="AL350" s="69">
        <f t="shared" ref="AL350:BU350" si="362">(AK350+0.09)</f>
        <v>3.3679999999999986</v>
      </c>
      <c r="AM350" s="69">
        <f t="shared" si="362"/>
        <v>3.4579999999999984</v>
      </c>
      <c r="AN350" s="69">
        <f t="shared" si="362"/>
        <v>3.5479999999999983</v>
      </c>
      <c r="AO350" s="69">
        <f t="shared" si="362"/>
        <v>3.6379999999999981</v>
      </c>
      <c r="AP350" s="69">
        <f t="shared" si="362"/>
        <v>3.727999999999998</v>
      </c>
      <c r="AQ350" s="69">
        <f t="shared" si="362"/>
        <v>3.8179999999999978</v>
      </c>
      <c r="AR350" s="69">
        <f t="shared" si="362"/>
        <v>3.9079999999999977</v>
      </c>
      <c r="AS350" s="69">
        <f t="shared" si="362"/>
        <v>3.9979999999999976</v>
      </c>
      <c r="AT350" s="69">
        <f t="shared" si="362"/>
        <v>4.0879999999999974</v>
      </c>
      <c r="AU350" s="69">
        <f t="shared" si="362"/>
        <v>4.1779999999999973</v>
      </c>
      <c r="AV350" s="69">
        <f t="shared" si="362"/>
        <v>4.2679999999999971</v>
      </c>
      <c r="AW350" s="69">
        <f t="shared" si="362"/>
        <v>4.357999999999997</v>
      </c>
      <c r="AX350" s="69">
        <f t="shared" si="362"/>
        <v>4.4479999999999968</v>
      </c>
      <c r="AY350" s="69">
        <f t="shared" si="362"/>
        <v>4.5379999999999967</v>
      </c>
      <c r="AZ350" s="69">
        <f t="shared" si="362"/>
        <v>4.6279999999999966</v>
      </c>
      <c r="BA350" s="69">
        <f t="shared" si="362"/>
        <v>4.7179999999999964</v>
      </c>
      <c r="BB350" s="69">
        <f t="shared" si="362"/>
        <v>4.8079999999999963</v>
      </c>
      <c r="BC350" s="69">
        <f t="shared" si="362"/>
        <v>4.8979999999999961</v>
      </c>
      <c r="BD350" s="69">
        <f t="shared" si="362"/>
        <v>4.987999999999996</v>
      </c>
      <c r="BE350" s="69">
        <f t="shared" si="362"/>
        <v>5.0779999999999959</v>
      </c>
      <c r="BF350" s="69">
        <f t="shared" si="362"/>
        <v>5.1679999999999957</v>
      </c>
      <c r="BG350" s="69">
        <f t="shared" si="362"/>
        <v>5.2579999999999956</v>
      </c>
      <c r="BH350" s="69">
        <f t="shared" si="362"/>
        <v>5.3479999999999954</v>
      </c>
      <c r="BI350" s="69">
        <f t="shared" si="362"/>
        <v>5.4379999999999953</v>
      </c>
      <c r="BJ350" s="69">
        <f t="shared" si="362"/>
        <v>5.5279999999999951</v>
      </c>
      <c r="BK350" s="69">
        <f t="shared" si="362"/>
        <v>5.617999999999995</v>
      </c>
      <c r="BL350" s="69">
        <f t="shared" si="362"/>
        <v>5.7079999999999949</v>
      </c>
      <c r="BM350" s="69">
        <f t="shared" si="362"/>
        <v>5.7979999999999947</v>
      </c>
      <c r="BN350" s="69">
        <f t="shared" si="362"/>
        <v>5.8879999999999946</v>
      </c>
      <c r="BO350" s="69">
        <f t="shared" si="362"/>
        <v>5.9779999999999944</v>
      </c>
      <c r="BP350" s="69">
        <f t="shared" si="362"/>
        <v>6.0679999999999943</v>
      </c>
      <c r="BQ350" s="69">
        <f t="shared" si="362"/>
        <v>6.1579999999999941</v>
      </c>
      <c r="BR350" s="69">
        <f t="shared" si="362"/>
        <v>6.247999999999994</v>
      </c>
      <c r="BS350" s="69">
        <f t="shared" si="362"/>
        <v>6.3379999999999939</v>
      </c>
      <c r="BT350" s="69">
        <f t="shared" si="362"/>
        <v>6.4279999999999937</v>
      </c>
      <c r="BU350" s="69">
        <f t="shared" si="362"/>
        <v>6.5179999999999936</v>
      </c>
    </row>
    <row r="351" spans="1:73" s="15" customFormat="1" ht="15.95" customHeight="1" outlineLevel="2" x14ac:dyDescent="0.3">
      <c r="A351" s="227">
        <v>12</v>
      </c>
      <c r="B351" s="43" t="s">
        <v>437</v>
      </c>
      <c r="C351" s="108" t="s">
        <v>514</v>
      </c>
      <c r="D351" s="227" t="s">
        <v>10</v>
      </c>
      <c r="E351" s="44" t="s">
        <v>43</v>
      </c>
      <c r="F351" s="42" t="s">
        <v>43</v>
      </c>
      <c r="G351" s="43" t="s">
        <v>107</v>
      </c>
      <c r="H351" s="46">
        <v>0.83099999999999996</v>
      </c>
      <c r="I351" s="220">
        <v>0.7</v>
      </c>
      <c r="J351" s="69">
        <v>20</v>
      </c>
      <c r="K351" s="238">
        <f t="shared" si="284"/>
        <v>11.633999999999997</v>
      </c>
      <c r="L351" s="69">
        <f>(K351+1.16)</f>
        <v>12.793999999999997</v>
      </c>
      <c r="M351" s="69">
        <f t="shared" ref="M351:U351" si="363">(L351+1.16)</f>
        <v>13.953999999999997</v>
      </c>
      <c r="N351" s="69">
        <f t="shared" si="363"/>
        <v>15.113999999999997</v>
      </c>
      <c r="O351" s="69">
        <f t="shared" si="363"/>
        <v>16.273999999999997</v>
      </c>
      <c r="P351" s="69">
        <f t="shared" si="363"/>
        <v>17.433999999999997</v>
      </c>
      <c r="Q351" s="69">
        <f t="shared" si="363"/>
        <v>18.593999999999998</v>
      </c>
      <c r="R351" s="69">
        <f t="shared" si="363"/>
        <v>19.753999999999998</v>
      </c>
      <c r="S351" s="69">
        <f t="shared" si="363"/>
        <v>20.913999999999998</v>
      </c>
      <c r="T351" s="69">
        <f t="shared" si="363"/>
        <v>22.073999999999998</v>
      </c>
      <c r="U351" s="69">
        <f t="shared" si="363"/>
        <v>23.233999999999998</v>
      </c>
      <c r="V351" s="69">
        <f t="shared" ref="V351:AK351" si="364">(U351+1.16)</f>
        <v>24.393999999999998</v>
      </c>
      <c r="W351" s="69">
        <f t="shared" si="364"/>
        <v>25.553999999999998</v>
      </c>
      <c r="X351" s="69">
        <f t="shared" si="364"/>
        <v>26.713999999999999</v>
      </c>
      <c r="Y351" s="69">
        <f t="shared" si="364"/>
        <v>27.873999999999999</v>
      </c>
      <c r="Z351" s="69">
        <f t="shared" si="364"/>
        <v>29.033999999999999</v>
      </c>
      <c r="AA351" s="69">
        <f t="shared" si="364"/>
        <v>30.193999999999999</v>
      </c>
      <c r="AB351" s="69">
        <f t="shared" si="364"/>
        <v>31.353999999999999</v>
      </c>
      <c r="AC351" s="69">
        <f t="shared" si="364"/>
        <v>32.513999999999996</v>
      </c>
      <c r="AD351" s="69">
        <f t="shared" si="364"/>
        <v>33.673999999999992</v>
      </c>
      <c r="AE351" s="69">
        <f t="shared" si="364"/>
        <v>34.833999999999989</v>
      </c>
      <c r="AF351" s="69">
        <f t="shared" si="364"/>
        <v>35.993999999999986</v>
      </c>
      <c r="AG351" s="69">
        <f t="shared" si="364"/>
        <v>37.153999999999982</v>
      </c>
      <c r="AH351" s="69">
        <f t="shared" si="364"/>
        <v>38.313999999999979</v>
      </c>
      <c r="AI351" s="69">
        <f t="shared" si="364"/>
        <v>39.473999999999975</v>
      </c>
      <c r="AJ351" s="69">
        <f t="shared" si="364"/>
        <v>40.633999999999972</v>
      </c>
      <c r="AK351" s="69">
        <f t="shared" si="364"/>
        <v>41.793999999999969</v>
      </c>
      <c r="AL351" s="69">
        <f t="shared" ref="AL351:BU351" si="365">(AK351+1.16)</f>
        <v>42.953999999999965</v>
      </c>
      <c r="AM351" s="69">
        <f t="shared" si="365"/>
        <v>44.113999999999962</v>
      </c>
      <c r="AN351" s="69">
        <f t="shared" si="365"/>
        <v>45.273999999999958</v>
      </c>
      <c r="AO351" s="69">
        <f t="shared" si="365"/>
        <v>46.433999999999955</v>
      </c>
      <c r="AP351" s="69">
        <f t="shared" si="365"/>
        <v>47.593999999999951</v>
      </c>
      <c r="AQ351" s="69">
        <f t="shared" si="365"/>
        <v>48.753999999999948</v>
      </c>
      <c r="AR351" s="69">
        <f t="shared" si="365"/>
        <v>49.913999999999945</v>
      </c>
      <c r="AS351" s="69">
        <f t="shared" si="365"/>
        <v>51.073999999999941</v>
      </c>
      <c r="AT351" s="69">
        <f t="shared" si="365"/>
        <v>52.233999999999938</v>
      </c>
      <c r="AU351" s="69">
        <f t="shared" si="365"/>
        <v>53.393999999999934</v>
      </c>
      <c r="AV351" s="69">
        <f t="shared" si="365"/>
        <v>54.553999999999931</v>
      </c>
      <c r="AW351" s="69">
        <f t="shared" si="365"/>
        <v>55.713999999999928</v>
      </c>
      <c r="AX351" s="69">
        <f t="shared" si="365"/>
        <v>56.873999999999924</v>
      </c>
      <c r="AY351" s="69">
        <f t="shared" si="365"/>
        <v>58.033999999999921</v>
      </c>
      <c r="AZ351" s="69">
        <f t="shared" si="365"/>
        <v>59.193999999999917</v>
      </c>
      <c r="BA351" s="69">
        <f t="shared" si="365"/>
        <v>60.353999999999914</v>
      </c>
      <c r="BB351" s="69">
        <f t="shared" si="365"/>
        <v>61.513999999999911</v>
      </c>
      <c r="BC351" s="69">
        <f t="shared" si="365"/>
        <v>62.673999999999907</v>
      </c>
      <c r="BD351" s="69">
        <f t="shared" si="365"/>
        <v>63.833999999999904</v>
      </c>
      <c r="BE351" s="69">
        <f t="shared" si="365"/>
        <v>64.9939999999999</v>
      </c>
      <c r="BF351" s="69">
        <f t="shared" si="365"/>
        <v>66.153999999999897</v>
      </c>
      <c r="BG351" s="69">
        <f t="shared" si="365"/>
        <v>67.313999999999893</v>
      </c>
      <c r="BH351" s="69">
        <f t="shared" si="365"/>
        <v>68.47399999999989</v>
      </c>
      <c r="BI351" s="69">
        <f t="shared" si="365"/>
        <v>69.633999999999887</v>
      </c>
      <c r="BJ351" s="69">
        <f t="shared" si="365"/>
        <v>70.793999999999883</v>
      </c>
      <c r="BK351" s="69">
        <f t="shared" si="365"/>
        <v>71.95399999999988</v>
      </c>
      <c r="BL351" s="69">
        <f t="shared" si="365"/>
        <v>73.113999999999876</v>
      </c>
      <c r="BM351" s="69">
        <f t="shared" si="365"/>
        <v>74.273999999999873</v>
      </c>
      <c r="BN351" s="69">
        <f t="shared" si="365"/>
        <v>75.43399999999987</v>
      </c>
      <c r="BO351" s="69">
        <f t="shared" si="365"/>
        <v>76.593999999999866</v>
      </c>
      <c r="BP351" s="69">
        <f t="shared" si="365"/>
        <v>77.753999999999863</v>
      </c>
      <c r="BQ351" s="69">
        <f t="shared" si="365"/>
        <v>78.913999999999859</v>
      </c>
      <c r="BR351" s="69">
        <f t="shared" si="365"/>
        <v>80.073999999999856</v>
      </c>
      <c r="BS351" s="69">
        <f t="shared" si="365"/>
        <v>81.233999999999853</v>
      </c>
      <c r="BT351" s="69">
        <f t="shared" si="365"/>
        <v>82.393999999999849</v>
      </c>
      <c r="BU351" s="69">
        <f t="shared" si="365"/>
        <v>83.553999999999846</v>
      </c>
    </row>
    <row r="352" spans="1:73" s="15" customFormat="1" ht="15.95" customHeight="1" outlineLevel="2" x14ac:dyDescent="0.3">
      <c r="A352" s="227">
        <v>13</v>
      </c>
      <c r="B352" s="43" t="s">
        <v>437</v>
      </c>
      <c r="C352" s="108" t="s">
        <v>511</v>
      </c>
      <c r="D352" s="227" t="s">
        <v>10</v>
      </c>
      <c r="E352" s="232" t="s">
        <v>25</v>
      </c>
      <c r="F352" s="229" t="s">
        <v>43</v>
      </c>
      <c r="G352" s="57" t="s">
        <v>30</v>
      </c>
      <c r="H352" s="123">
        <v>6.7009999999999996</v>
      </c>
      <c r="I352" s="220">
        <v>0.7</v>
      </c>
      <c r="J352" s="69">
        <v>20</v>
      </c>
      <c r="K352" s="238">
        <f t="shared" si="284"/>
        <v>93.813999999999993</v>
      </c>
      <c r="L352" s="69">
        <f>(K352+9.38)</f>
        <v>103.19399999999999</v>
      </c>
      <c r="M352" s="69">
        <f t="shared" ref="M352:BU352" si="366">(L352+9.38)</f>
        <v>112.57399999999998</v>
      </c>
      <c r="N352" s="69">
        <f t="shared" si="366"/>
        <v>121.95399999999998</v>
      </c>
      <c r="O352" s="69">
        <f t="shared" si="366"/>
        <v>131.33399999999997</v>
      </c>
      <c r="P352" s="69">
        <f t="shared" si="366"/>
        <v>140.71399999999997</v>
      </c>
      <c r="Q352" s="69">
        <f t="shared" si="366"/>
        <v>150.09399999999997</v>
      </c>
      <c r="R352" s="69">
        <f t="shared" si="366"/>
        <v>159.47399999999996</v>
      </c>
      <c r="S352" s="69">
        <f t="shared" si="366"/>
        <v>168.85399999999996</v>
      </c>
      <c r="T352" s="69">
        <f t="shared" si="366"/>
        <v>178.23399999999995</v>
      </c>
      <c r="U352" s="69">
        <f t="shared" si="366"/>
        <v>187.61399999999995</v>
      </c>
      <c r="V352" s="69">
        <f t="shared" si="366"/>
        <v>196.99399999999994</v>
      </c>
      <c r="W352" s="69">
        <f t="shared" si="366"/>
        <v>206.37399999999994</v>
      </c>
      <c r="X352" s="69">
        <f t="shared" si="366"/>
        <v>215.75399999999993</v>
      </c>
      <c r="Y352" s="69">
        <f t="shared" si="366"/>
        <v>225.13399999999993</v>
      </c>
      <c r="Z352" s="69">
        <f t="shared" si="366"/>
        <v>234.51399999999992</v>
      </c>
      <c r="AA352" s="69">
        <f t="shared" si="366"/>
        <v>243.89399999999992</v>
      </c>
      <c r="AB352" s="69">
        <f t="shared" si="366"/>
        <v>253.27399999999992</v>
      </c>
      <c r="AC352" s="69">
        <f t="shared" si="366"/>
        <v>262.65399999999994</v>
      </c>
      <c r="AD352" s="69">
        <f t="shared" si="366"/>
        <v>272.03399999999993</v>
      </c>
      <c r="AE352" s="69">
        <f t="shared" si="366"/>
        <v>281.41399999999993</v>
      </c>
      <c r="AF352" s="69">
        <f t="shared" si="366"/>
        <v>290.79399999999993</v>
      </c>
      <c r="AG352" s="69">
        <f t="shared" si="366"/>
        <v>300.17399999999992</v>
      </c>
      <c r="AH352" s="69">
        <f t="shared" si="366"/>
        <v>309.55399999999992</v>
      </c>
      <c r="AI352" s="69">
        <f t="shared" si="366"/>
        <v>318.93399999999991</v>
      </c>
      <c r="AJ352" s="69">
        <f t="shared" si="366"/>
        <v>328.31399999999991</v>
      </c>
      <c r="AK352" s="69">
        <f t="shared" si="366"/>
        <v>337.6939999999999</v>
      </c>
      <c r="AL352" s="69">
        <f t="shared" si="366"/>
        <v>347.0739999999999</v>
      </c>
      <c r="AM352" s="69">
        <f t="shared" si="366"/>
        <v>356.45399999999989</v>
      </c>
      <c r="AN352" s="69">
        <f t="shared" si="366"/>
        <v>365.83399999999989</v>
      </c>
      <c r="AO352" s="69">
        <f t="shared" si="366"/>
        <v>375.21399999999988</v>
      </c>
      <c r="AP352" s="69">
        <f t="shared" si="366"/>
        <v>384.59399999999988</v>
      </c>
      <c r="AQ352" s="69">
        <f t="shared" si="366"/>
        <v>393.97399999999988</v>
      </c>
      <c r="AR352" s="69">
        <f t="shared" si="366"/>
        <v>403.35399999999987</v>
      </c>
      <c r="AS352" s="69">
        <f t="shared" si="366"/>
        <v>412.73399999999987</v>
      </c>
      <c r="AT352" s="69">
        <f t="shared" si="366"/>
        <v>422.11399999999986</v>
      </c>
      <c r="AU352" s="69">
        <f t="shared" si="366"/>
        <v>431.49399999999986</v>
      </c>
      <c r="AV352" s="69">
        <f t="shared" si="366"/>
        <v>440.87399999999985</v>
      </c>
      <c r="AW352" s="69">
        <f t="shared" si="366"/>
        <v>450.25399999999985</v>
      </c>
      <c r="AX352" s="69">
        <f t="shared" si="366"/>
        <v>459.63399999999984</v>
      </c>
      <c r="AY352" s="69">
        <f t="shared" si="366"/>
        <v>469.01399999999984</v>
      </c>
      <c r="AZ352" s="69">
        <f t="shared" si="366"/>
        <v>478.39399999999983</v>
      </c>
      <c r="BA352" s="69">
        <f t="shared" si="366"/>
        <v>487.77399999999983</v>
      </c>
      <c r="BB352" s="69">
        <f t="shared" si="366"/>
        <v>497.15399999999983</v>
      </c>
      <c r="BC352" s="69">
        <f t="shared" si="366"/>
        <v>506.53399999999982</v>
      </c>
      <c r="BD352" s="69">
        <f t="shared" si="366"/>
        <v>515.91399999999987</v>
      </c>
      <c r="BE352" s="69">
        <f t="shared" si="366"/>
        <v>525.29399999999987</v>
      </c>
      <c r="BF352" s="69">
        <f t="shared" si="366"/>
        <v>534.67399999999986</v>
      </c>
      <c r="BG352" s="69">
        <f t="shared" si="366"/>
        <v>544.05399999999986</v>
      </c>
      <c r="BH352" s="69">
        <f t="shared" si="366"/>
        <v>553.43399999999986</v>
      </c>
      <c r="BI352" s="69">
        <f t="shared" si="366"/>
        <v>562.81399999999985</v>
      </c>
      <c r="BJ352" s="69">
        <f t="shared" si="366"/>
        <v>572.19399999999985</v>
      </c>
      <c r="BK352" s="69">
        <f t="shared" si="366"/>
        <v>581.57399999999984</v>
      </c>
      <c r="BL352" s="69">
        <f t="shared" si="366"/>
        <v>590.95399999999984</v>
      </c>
      <c r="BM352" s="69">
        <f t="shared" si="366"/>
        <v>600.33399999999983</v>
      </c>
      <c r="BN352" s="69">
        <f t="shared" si="366"/>
        <v>609.71399999999983</v>
      </c>
      <c r="BO352" s="69">
        <f t="shared" si="366"/>
        <v>619.09399999999982</v>
      </c>
      <c r="BP352" s="69">
        <f t="shared" si="366"/>
        <v>628.47399999999982</v>
      </c>
      <c r="BQ352" s="69">
        <f t="shared" si="366"/>
        <v>637.85399999999981</v>
      </c>
      <c r="BR352" s="69">
        <f t="shared" si="366"/>
        <v>647.23399999999981</v>
      </c>
      <c r="BS352" s="69">
        <f t="shared" si="366"/>
        <v>656.61399999999981</v>
      </c>
      <c r="BT352" s="69">
        <f t="shared" si="366"/>
        <v>665.9939999999998</v>
      </c>
      <c r="BU352" s="69">
        <f t="shared" si="366"/>
        <v>675.3739999999998</v>
      </c>
    </row>
    <row r="353" spans="1:73" s="15" customFormat="1" ht="15.95" customHeight="1" outlineLevel="2" x14ac:dyDescent="0.3">
      <c r="A353" s="227">
        <v>14</v>
      </c>
      <c r="B353" s="43" t="s">
        <v>437</v>
      </c>
      <c r="C353" s="108" t="s">
        <v>512</v>
      </c>
      <c r="D353" s="227" t="s">
        <v>10</v>
      </c>
      <c r="E353" s="232" t="s">
        <v>25</v>
      </c>
      <c r="F353" s="229" t="s">
        <v>43</v>
      </c>
      <c r="G353" s="54" t="s">
        <v>30</v>
      </c>
      <c r="H353" s="120">
        <v>2.0099999999999998</v>
      </c>
      <c r="I353" s="220">
        <v>0.7</v>
      </c>
      <c r="J353" s="69">
        <v>20</v>
      </c>
      <c r="K353" s="238">
        <f t="shared" si="284"/>
        <v>28.139999999999997</v>
      </c>
      <c r="L353" s="69">
        <f>(K353+2.81)</f>
        <v>30.949999999999996</v>
      </c>
      <c r="M353" s="69">
        <f t="shared" ref="M353:BU353" si="367">(L353+2.81)</f>
        <v>33.76</v>
      </c>
      <c r="N353" s="69">
        <f t="shared" si="367"/>
        <v>36.57</v>
      </c>
      <c r="O353" s="69">
        <f t="shared" si="367"/>
        <v>39.380000000000003</v>
      </c>
      <c r="P353" s="69">
        <f t="shared" si="367"/>
        <v>42.190000000000005</v>
      </c>
      <c r="Q353" s="69">
        <f t="shared" si="367"/>
        <v>45.000000000000007</v>
      </c>
      <c r="R353" s="69">
        <f t="shared" si="367"/>
        <v>47.810000000000009</v>
      </c>
      <c r="S353" s="69">
        <f t="shared" si="367"/>
        <v>50.620000000000012</v>
      </c>
      <c r="T353" s="69">
        <f t="shared" si="367"/>
        <v>53.430000000000014</v>
      </c>
      <c r="U353" s="69">
        <f t="shared" si="367"/>
        <v>56.240000000000016</v>
      </c>
      <c r="V353" s="69">
        <f t="shared" si="367"/>
        <v>59.050000000000018</v>
      </c>
      <c r="W353" s="69">
        <f t="shared" si="367"/>
        <v>61.860000000000021</v>
      </c>
      <c r="X353" s="69">
        <f t="shared" si="367"/>
        <v>64.670000000000016</v>
      </c>
      <c r="Y353" s="69">
        <f t="shared" si="367"/>
        <v>67.480000000000018</v>
      </c>
      <c r="Z353" s="69">
        <f t="shared" si="367"/>
        <v>70.29000000000002</v>
      </c>
      <c r="AA353" s="69">
        <f t="shared" si="367"/>
        <v>73.100000000000023</v>
      </c>
      <c r="AB353" s="69">
        <f t="shared" si="367"/>
        <v>75.910000000000025</v>
      </c>
      <c r="AC353" s="69">
        <f t="shared" si="367"/>
        <v>78.720000000000027</v>
      </c>
      <c r="AD353" s="69">
        <f t="shared" si="367"/>
        <v>81.53000000000003</v>
      </c>
      <c r="AE353" s="69">
        <f t="shared" si="367"/>
        <v>84.340000000000032</v>
      </c>
      <c r="AF353" s="69">
        <f t="shared" si="367"/>
        <v>87.150000000000034</v>
      </c>
      <c r="AG353" s="69">
        <f t="shared" si="367"/>
        <v>89.960000000000036</v>
      </c>
      <c r="AH353" s="69">
        <f t="shared" si="367"/>
        <v>92.770000000000039</v>
      </c>
      <c r="AI353" s="69">
        <f t="shared" si="367"/>
        <v>95.580000000000041</v>
      </c>
      <c r="AJ353" s="69">
        <f t="shared" si="367"/>
        <v>98.390000000000043</v>
      </c>
      <c r="AK353" s="69">
        <f t="shared" si="367"/>
        <v>101.20000000000005</v>
      </c>
      <c r="AL353" s="69">
        <f t="shared" si="367"/>
        <v>104.01000000000005</v>
      </c>
      <c r="AM353" s="69">
        <f t="shared" si="367"/>
        <v>106.82000000000005</v>
      </c>
      <c r="AN353" s="69">
        <f t="shared" si="367"/>
        <v>109.63000000000005</v>
      </c>
      <c r="AO353" s="69">
        <f t="shared" si="367"/>
        <v>112.44000000000005</v>
      </c>
      <c r="AP353" s="69">
        <f t="shared" si="367"/>
        <v>115.25000000000006</v>
      </c>
      <c r="AQ353" s="69">
        <f t="shared" si="367"/>
        <v>118.06000000000006</v>
      </c>
      <c r="AR353" s="69">
        <f t="shared" si="367"/>
        <v>120.87000000000006</v>
      </c>
      <c r="AS353" s="69">
        <f t="shared" si="367"/>
        <v>123.68000000000006</v>
      </c>
      <c r="AT353" s="69">
        <f t="shared" si="367"/>
        <v>126.49000000000007</v>
      </c>
      <c r="AU353" s="69">
        <f t="shared" si="367"/>
        <v>129.30000000000007</v>
      </c>
      <c r="AV353" s="69">
        <f t="shared" si="367"/>
        <v>132.11000000000007</v>
      </c>
      <c r="AW353" s="69">
        <f t="shared" si="367"/>
        <v>134.92000000000007</v>
      </c>
      <c r="AX353" s="69">
        <f t="shared" si="367"/>
        <v>137.73000000000008</v>
      </c>
      <c r="AY353" s="69">
        <f t="shared" si="367"/>
        <v>140.54000000000008</v>
      </c>
      <c r="AZ353" s="69">
        <f t="shared" si="367"/>
        <v>143.35000000000008</v>
      </c>
      <c r="BA353" s="69">
        <f t="shared" si="367"/>
        <v>146.16000000000008</v>
      </c>
      <c r="BB353" s="69">
        <f t="shared" si="367"/>
        <v>148.97000000000008</v>
      </c>
      <c r="BC353" s="69">
        <f t="shared" si="367"/>
        <v>151.78000000000009</v>
      </c>
      <c r="BD353" s="69">
        <f t="shared" si="367"/>
        <v>154.59000000000009</v>
      </c>
      <c r="BE353" s="69">
        <f t="shared" si="367"/>
        <v>157.40000000000009</v>
      </c>
      <c r="BF353" s="69">
        <f t="shared" si="367"/>
        <v>160.21000000000009</v>
      </c>
      <c r="BG353" s="69">
        <f t="shared" si="367"/>
        <v>163.0200000000001</v>
      </c>
      <c r="BH353" s="69">
        <f t="shared" si="367"/>
        <v>165.8300000000001</v>
      </c>
      <c r="BI353" s="69">
        <f t="shared" si="367"/>
        <v>168.6400000000001</v>
      </c>
      <c r="BJ353" s="69">
        <f t="shared" si="367"/>
        <v>171.4500000000001</v>
      </c>
      <c r="BK353" s="69">
        <f t="shared" si="367"/>
        <v>174.2600000000001</v>
      </c>
      <c r="BL353" s="69">
        <f t="shared" si="367"/>
        <v>177.07000000000011</v>
      </c>
      <c r="BM353" s="69">
        <f t="shared" si="367"/>
        <v>179.88000000000011</v>
      </c>
      <c r="BN353" s="69">
        <f t="shared" si="367"/>
        <v>182.69000000000011</v>
      </c>
      <c r="BO353" s="69">
        <f t="shared" si="367"/>
        <v>185.50000000000011</v>
      </c>
      <c r="BP353" s="69">
        <f t="shared" si="367"/>
        <v>188.31000000000012</v>
      </c>
      <c r="BQ353" s="69">
        <f t="shared" si="367"/>
        <v>191.12000000000012</v>
      </c>
      <c r="BR353" s="69">
        <f t="shared" si="367"/>
        <v>193.93000000000012</v>
      </c>
      <c r="BS353" s="69">
        <f t="shared" si="367"/>
        <v>196.74000000000012</v>
      </c>
      <c r="BT353" s="69">
        <f t="shared" si="367"/>
        <v>199.55000000000013</v>
      </c>
      <c r="BU353" s="69">
        <f t="shared" si="367"/>
        <v>202.36000000000013</v>
      </c>
    </row>
    <row r="354" spans="1:73" s="15" customFormat="1" ht="15.95" customHeight="1" outlineLevel="2" x14ac:dyDescent="0.3">
      <c r="A354" s="227">
        <v>15</v>
      </c>
      <c r="B354" s="43" t="s">
        <v>437</v>
      </c>
      <c r="C354" s="108" t="s">
        <v>513</v>
      </c>
      <c r="D354" s="227" t="s">
        <v>122</v>
      </c>
      <c r="E354" s="232" t="s">
        <v>25</v>
      </c>
      <c r="F354" s="229" t="s">
        <v>43</v>
      </c>
      <c r="G354" s="43" t="s">
        <v>107</v>
      </c>
      <c r="H354" s="227">
        <v>13.045999999999999</v>
      </c>
      <c r="I354" s="55">
        <v>1.2</v>
      </c>
      <c r="J354" s="69">
        <v>20</v>
      </c>
      <c r="K354" s="238">
        <f t="shared" si="284"/>
        <v>313.10399999999998</v>
      </c>
      <c r="L354" s="69">
        <f>(K354+31.31)</f>
        <v>344.41399999999999</v>
      </c>
      <c r="M354" s="69">
        <f t="shared" ref="M354:AR354" si="368">(L354+31.31)</f>
        <v>375.72399999999999</v>
      </c>
      <c r="N354" s="69">
        <f t="shared" si="368"/>
        <v>407.03399999999999</v>
      </c>
      <c r="O354" s="69">
        <f t="shared" si="368"/>
        <v>438.34399999999999</v>
      </c>
      <c r="P354" s="69">
        <f t="shared" si="368"/>
        <v>469.654</v>
      </c>
      <c r="Q354" s="69">
        <f t="shared" si="368"/>
        <v>500.964</v>
      </c>
      <c r="R354" s="69">
        <f t="shared" si="368"/>
        <v>532.274</v>
      </c>
      <c r="S354" s="69">
        <f t="shared" si="368"/>
        <v>563.58399999999995</v>
      </c>
      <c r="T354" s="69">
        <f t="shared" si="368"/>
        <v>594.89399999999989</v>
      </c>
      <c r="U354" s="69">
        <f t="shared" si="368"/>
        <v>626.20399999999984</v>
      </c>
      <c r="V354" s="69">
        <f t="shared" si="368"/>
        <v>657.51399999999978</v>
      </c>
      <c r="W354" s="69">
        <f t="shared" si="368"/>
        <v>688.82399999999973</v>
      </c>
      <c r="X354" s="69">
        <f t="shared" si="368"/>
        <v>720.13399999999967</v>
      </c>
      <c r="Y354" s="69">
        <f t="shared" si="368"/>
        <v>751.44399999999962</v>
      </c>
      <c r="Z354" s="69">
        <f t="shared" si="368"/>
        <v>782.75399999999956</v>
      </c>
      <c r="AA354" s="69">
        <f t="shared" si="368"/>
        <v>814.06399999999951</v>
      </c>
      <c r="AB354" s="69">
        <f t="shared" si="368"/>
        <v>845.37399999999946</v>
      </c>
      <c r="AC354" s="69">
        <f t="shared" si="368"/>
        <v>876.6839999999994</v>
      </c>
      <c r="AD354" s="69">
        <f t="shared" si="368"/>
        <v>907.99399999999935</v>
      </c>
      <c r="AE354" s="69">
        <f t="shared" si="368"/>
        <v>939.30399999999929</v>
      </c>
      <c r="AF354" s="69">
        <f t="shared" si="368"/>
        <v>970.61399999999924</v>
      </c>
      <c r="AG354" s="69">
        <f t="shared" si="368"/>
        <v>1001.9239999999992</v>
      </c>
      <c r="AH354" s="69">
        <f t="shared" si="368"/>
        <v>1033.2339999999992</v>
      </c>
      <c r="AI354" s="69">
        <f t="shared" si="368"/>
        <v>1064.5439999999992</v>
      </c>
      <c r="AJ354" s="69">
        <f t="shared" si="368"/>
        <v>1095.8539999999991</v>
      </c>
      <c r="AK354" s="69">
        <f t="shared" si="368"/>
        <v>1127.1639999999991</v>
      </c>
      <c r="AL354" s="69">
        <f t="shared" si="368"/>
        <v>1158.473999999999</v>
      </c>
      <c r="AM354" s="69">
        <f t="shared" si="368"/>
        <v>1189.783999999999</v>
      </c>
      <c r="AN354" s="69">
        <f t="shared" si="368"/>
        <v>1221.0939999999989</v>
      </c>
      <c r="AO354" s="69">
        <f t="shared" si="368"/>
        <v>1252.4039999999989</v>
      </c>
      <c r="AP354" s="69">
        <f t="shared" si="368"/>
        <v>1283.7139999999988</v>
      </c>
      <c r="AQ354" s="69">
        <f t="shared" si="368"/>
        <v>1315.0239999999988</v>
      </c>
      <c r="AR354" s="69">
        <f t="shared" si="368"/>
        <v>1346.3339999999987</v>
      </c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</row>
    <row r="355" spans="1:73" s="15" customFormat="1" ht="15.95" customHeight="1" outlineLevel="2" x14ac:dyDescent="0.3">
      <c r="A355" s="227">
        <v>16</v>
      </c>
      <c r="B355" s="43" t="s">
        <v>437</v>
      </c>
      <c r="C355" s="108" t="s">
        <v>504</v>
      </c>
      <c r="D355" s="227" t="s">
        <v>120</v>
      </c>
      <c r="E355" s="44" t="s">
        <v>43</v>
      </c>
      <c r="F355" s="229" t="s">
        <v>43</v>
      </c>
      <c r="G355" s="43" t="s">
        <v>107</v>
      </c>
      <c r="H355" s="46">
        <v>0.125</v>
      </c>
      <c r="I355" s="220">
        <v>0.7</v>
      </c>
      <c r="J355" s="69">
        <v>20</v>
      </c>
      <c r="K355" s="238">
        <f t="shared" si="284"/>
        <v>1.75</v>
      </c>
      <c r="L355" s="69">
        <f>(K355+0.18)</f>
        <v>1.93</v>
      </c>
      <c r="M355" s="69">
        <f t="shared" ref="M355:U355" si="369">(L355+0.18)</f>
        <v>2.11</v>
      </c>
      <c r="N355" s="69">
        <f t="shared" si="369"/>
        <v>2.29</v>
      </c>
      <c r="O355" s="69">
        <f t="shared" si="369"/>
        <v>2.4700000000000002</v>
      </c>
      <c r="P355" s="69">
        <f t="shared" si="369"/>
        <v>2.6500000000000004</v>
      </c>
      <c r="Q355" s="69">
        <f t="shared" si="369"/>
        <v>2.8300000000000005</v>
      </c>
      <c r="R355" s="69">
        <f t="shared" si="369"/>
        <v>3.0100000000000007</v>
      </c>
      <c r="S355" s="69">
        <f t="shared" si="369"/>
        <v>3.1900000000000008</v>
      </c>
      <c r="T355" s="69">
        <f t="shared" si="369"/>
        <v>3.370000000000001</v>
      </c>
      <c r="U355" s="69">
        <f t="shared" si="369"/>
        <v>3.5500000000000012</v>
      </c>
      <c r="V355" s="69">
        <f t="shared" ref="V355:AG355" si="370">(U355+0.18)</f>
        <v>3.7300000000000013</v>
      </c>
      <c r="W355" s="69">
        <f t="shared" si="370"/>
        <v>3.9100000000000015</v>
      </c>
      <c r="X355" s="69">
        <f t="shared" si="370"/>
        <v>4.0900000000000016</v>
      </c>
      <c r="Y355" s="69">
        <f t="shared" si="370"/>
        <v>4.2700000000000014</v>
      </c>
      <c r="Z355" s="69">
        <f t="shared" si="370"/>
        <v>4.4500000000000011</v>
      </c>
      <c r="AA355" s="69">
        <f t="shared" si="370"/>
        <v>4.6300000000000008</v>
      </c>
      <c r="AB355" s="69">
        <f t="shared" si="370"/>
        <v>4.8100000000000005</v>
      </c>
      <c r="AC355" s="69">
        <f t="shared" si="370"/>
        <v>4.99</v>
      </c>
      <c r="AD355" s="69">
        <f t="shared" si="370"/>
        <v>5.17</v>
      </c>
      <c r="AE355" s="69">
        <f t="shared" si="370"/>
        <v>5.35</v>
      </c>
      <c r="AF355" s="69">
        <f t="shared" si="370"/>
        <v>5.5299999999999994</v>
      </c>
      <c r="AG355" s="69">
        <f t="shared" si="370"/>
        <v>5.7099999999999991</v>
      </c>
      <c r="AH355" s="69">
        <f t="shared" ref="AH355:BJ355" si="371">(AG355+0.18)</f>
        <v>5.8899999999999988</v>
      </c>
      <c r="AI355" s="69">
        <f t="shared" si="371"/>
        <v>6.0699999999999985</v>
      </c>
      <c r="AJ355" s="69">
        <f t="shared" si="371"/>
        <v>6.2499999999999982</v>
      </c>
      <c r="AK355" s="69">
        <f t="shared" si="371"/>
        <v>6.4299999999999979</v>
      </c>
      <c r="AL355" s="69">
        <f t="shared" si="371"/>
        <v>6.6099999999999977</v>
      </c>
      <c r="AM355" s="69">
        <f t="shared" si="371"/>
        <v>6.7899999999999974</v>
      </c>
      <c r="AN355" s="69">
        <f t="shared" si="371"/>
        <v>6.9699999999999971</v>
      </c>
      <c r="AO355" s="69">
        <f t="shared" si="371"/>
        <v>7.1499999999999968</v>
      </c>
      <c r="AP355" s="69">
        <f t="shared" si="371"/>
        <v>7.3299999999999965</v>
      </c>
      <c r="AQ355" s="69">
        <f t="shared" si="371"/>
        <v>7.5099999999999962</v>
      </c>
      <c r="AR355" s="69">
        <f t="shared" si="371"/>
        <v>7.6899999999999959</v>
      </c>
      <c r="AS355" s="69">
        <f t="shared" si="371"/>
        <v>7.8699999999999957</v>
      </c>
      <c r="AT355" s="69">
        <f t="shared" si="371"/>
        <v>8.0499999999999954</v>
      </c>
      <c r="AU355" s="69">
        <f t="shared" si="371"/>
        <v>8.2299999999999951</v>
      </c>
      <c r="AV355" s="69">
        <f t="shared" si="371"/>
        <v>8.4099999999999948</v>
      </c>
      <c r="AW355" s="69">
        <f t="shared" si="371"/>
        <v>8.5899999999999945</v>
      </c>
      <c r="AX355" s="69">
        <f t="shared" si="371"/>
        <v>8.7699999999999942</v>
      </c>
      <c r="AY355" s="69">
        <f t="shared" si="371"/>
        <v>8.949999999999994</v>
      </c>
      <c r="AZ355" s="69">
        <f t="shared" si="371"/>
        <v>9.1299999999999937</v>
      </c>
      <c r="BA355" s="69">
        <f t="shared" si="371"/>
        <v>9.3099999999999934</v>
      </c>
      <c r="BB355" s="69">
        <f t="shared" si="371"/>
        <v>9.4899999999999931</v>
      </c>
      <c r="BC355" s="69">
        <f t="shared" si="371"/>
        <v>9.6699999999999928</v>
      </c>
      <c r="BD355" s="69">
        <f t="shared" si="371"/>
        <v>9.8499999999999925</v>
      </c>
      <c r="BE355" s="69">
        <f t="shared" si="371"/>
        <v>10.029999999999992</v>
      </c>
      <c r="BF355" s="69">
        <f t="shared" si="371"/>
        <v>10.209999999999992</v>
      </c>
      <c r="BG355" s="69">
        <f t="shared" si="371"/>
        <v>10.389999999999992</v>
      </c>
      <c r="BH355" s="69">
        <f t="shared" si="371"/>
        <v>10.569999999999991</v>
      </c>
      <c r="BI355" s="69">
        <f t="shared" si="371"/>
        <v>10.749999999999991</v>
      </c>
      <c r="BJ355" s="69">
        <f t="shared" si="371"/>
        <v>10.929999999999991</v>
      </c>
      <c r="BK355" s="3"/>
      <c r="BL355" s="3"/>
      <c r="BM355" s="3"/>
      <c r="BN355" s="3"/>
      <c r="BO355" s="3"/>
      <c r="BP355" s="3"/>
      <c r="BQ355" s="3"/>
      <c r="BR355" s="3"/>
    </row>
    <row r="356" spans="1:73" s="15" customFormat="1" ht="15.95" customHeight="1" outlineLevel="2" x14ac:dyDescent="0.3">
      <c r="A356" s="227">
        <v>17</v>
      </c>
      <c r="B356" s="43" t="s">
        <v>437</v>
      </c>
      <c r="C356" s="108" t="s">
        <v>505</v>
      </c>
      <c r="D356" s="227" t="s">
        <v>120</v>
      </c>
      <c r="E356" s="44" t="s">
        <v>43</v>
      </c>
      <c r="F356" s="229" t="s">
        <v>43</v>
      </c>
      <c r="G356" s="43" t="s">
        <v>107</v>
      </c>
      <c r="H356" s="46">
        <v>8.4000000000000005E-2</v>
      </c>
      <c r="I356" s="220">
        <v>0.7</v>
      </c>
      <c r="J356" s="69">
        <v>20</v>
      </c>
      <c r="K356" s="238">
        <f t="shared" si="284"/>
        <v>1.1759999999999999</v>
      </c>
      <c r="L356" s="69">
        <f>(K356+0.12)</f>
        <v>1.2959999999999998</v>
      </c>
      <c r="M356" s="69">
        <f t="shared" ref="M356:U356" si="372">(L356+0.12)</f>
        <v>1.4159999999999999</v>
      </c>
      <c r="N356" s="69">
        <f t="shared" si="372"/>
        <v>1.536</v>
      </c>
      <c r="O356" s="69">
        <f t="shared" si="372"/>
        <v>1.6560000000000001</v>
      </c>
      <c r="P356" s="69">
        <f t="shared" si="372"/>
        <v>1.7760000000000002</v>
      </c>
      <c r="Q356" s="69">
        <f t="shared" si="372"/>
        <v>1.8960000000000004</v>
      </c>
      <c r="R356" s="69">
        <f t="shared" si="372"/>
        <v>2.0160000000000005</v>
      </c>
      <c r="S356" s="69">
        <f t="shared" si="372"/>
        <v>2.1360000000000006</v>
      </c>
      <c r="T356" s="69">
        <f t="shared" si="372"/>
        <v>2.2560000000000007</v>
      </c>
      <c r="U356" s="69">
        <f t="shared" si="372"/>
        <v>2.3760000000000008</v>
      </c>
      <c r="V356" s="69">
        <f t="shared" ref="V356:AG356" si="373">(U356+0.12)</f>
        <v>2.4960000000000009</v>
      </c>
      <c r="W356" s="69">
        <f t="shared" si="373"/>
        <v>2.616000000000001</v>
      </c>
      <c r="X356" s="69">
        <f t="shared" si="373"/>
        <v>2.7360000000000011</v>
      </c>
      <c r="Y356" s="69">
        <f t="shared" si="373"/>
        <v>2.8560000000000012</v>
      </c>
      <c r="Z356" s="69">
        <f t="shared" si="373"/>
        <v>2.9760000000000013</v>
      </c>
      <c r="AA356" s="69">
        <f t="shared" si="373"/>
        <v>3.0960000000000014</v>
      </c>
      <c r="AB356" s="69">
        <f t="shared" si="373"/>
        <v>3.2160000000000015</v>
      </c>
      <c r="AC356" s="69">
        <f t="shared" si="373"/>
        <v>3.3360000000000016</v>
      </c>
      <c r="AD356" s="69">
        <f t="shared" si="373"/>
        <v>3.4560000000000017</v>
      </c>
      <c r="AE356" s="69">
        <f t="shared" si="373"/>
        <v>3.5760000000000018</v>
      </c>
      <c r="AF356" s="69">
        <f t="shared" si="373"/>
        <v>3.696000000000002</v>
      </c>
      <c r="AG356" s="69">
        <f t="shared" si="373"/>
        <v>3.8160000000000021</v>
      </c>
      <c r="AH356" s="69">
        <f t="shared" ref="AH356:BR356" si="374">(AG356+0.12)</f>
        <v>3.9360000000000022</v>
      </c>
      <c r="AI356" s="69">
        <f t="shared" si="374"/>
        <v>4.0560000000000018</v>
      </c>
      <c r="AJ356" s="69">
        <f t="shared" si="374"/>
        <v>4.1760000000000019</v>
      </c>
      <c r="AK356" s="69">
        <f t="shared" si="374"/>
        <v>4.296000000000002</v>
      </c>
      <c r="AL356" s="69">
        <f t="shared" si="374"/>
        <v>4.4160000000000021</v>
      </c>
      <c r="AM356" s="69">
        <f t="shared" si="374"/>
        <v>4.5360000000000023</v>
      </c>
      <c r="AN356" s="69">
        <f t="shared" si="374"/>
        <v>4.6560000000000024</v>
      </c>
      <c r="AO356" s="69">
        <f t="shared" si="374"/>
        <v>4.7760000000000025</v>
      </c>
      <c r="AP356" s="69">
        <f t="shared" si="374"/>
        <v>4.8960000000000026</v>
      </c>
      <c r="AQ356" s="69">
        <f t="shared" si="374"/>
        <v>5.0160000000000027</v>
      </c>
      <c r="AR356" s="69">
        <f t="shared" si="374"/>
        <v>5.1360000000000028</v>
      </c>
      <c r="AS356" s="69">
        <f t="shared" si="374"/>
        <v>5.2560000000000029</v>
      </c>
      <c r="AT356" s="69">
        <f t="shared" si="374"/>
        <v>5.376000000000003</v>
      </c>
      <c r="AU356" s="69">
        <f t="shared" si="374"/>
        <v>5.4960000000000031</v>
      </c>
      <c r="AV356" s="69">
        <f t="shared" si="374"/>
        <v>5.6160000000000032</v>
      </c>
      <c r="AW356" s="69">
        <f t="shared" si="374"/>
        <v>5.7360000000000033</v>
      </c>
      <c r="AX356" s="69">
        <f t="shared" si="374"/>
        <v>5.8560000000000034</v>
      </c>
      <c r="AY356" s="69">
        <f t="shared" si="374"/>
        <v>5.9760000000000035</v>
      </c>
      <c r="AZ356" s="69">
        <f t="shared" si="374"/>
        <v>6.0960000000000036</v>
      </c>
      <c r="BA356" s="69">
        <f t="shared" si="374"/>
        <v>6.2160000000000037</v>
      </c>
      <c r="BB356" s="69">
        <f t="shared" si="374"/>
        <v>6.3360000000000039</v>
      </c>
      <c r="BC356" s="69">
        <f t="shared" si="374"/>
        <v>6.456000000000004</v>
      </c>
      <c r="BD356" s="69">
        <f t="shared" si="374"/>
        <v>6.5760000000000041</v>
      </c>
      <c r="BE356" s="69">
        <f t="shared" si="374"/>
        <v>6.6960000000000042</v>
      </c>
      <c r="BF356" s="69">
        <f t="shared" si="374"/>
        <v>6.8160000000000043</v>
      </c>
      <c r="BG356" s="69">
        <f t="shared" si="374"/>
        <v>6.9360000000000044</v>
      </c>
      <c r="BH356" s="69">
        <f t="shared" si="374"/>
        <v>7.0560000000000045</v>
      </c>
      <c r="BI356" s="69">
        <f t="shared" si="374"/>
        <v>7.1760000000000046</v>
      </c>
      <c r="BJ356" s="69">
        <f t="shared" si="374"/>
        <v>7.2960000000000047</v>
      </c>
      <c r="BK356" s="69">
        <f t="shared" si="374"/>
        <v>7.4160000000000048</v>
      </c>
      <c r="BL356" s="69">
        <f t="shared" si="374"/>
        <v>7.5360000000000049</v>
      </c>
      <c r="BM356" s="69">
        <f t="shared" si="374"/>
        <v>7.656000000000005</v>
      </c>
      <c r="BN356" s="69">
        <f t="shared" si="374"/>
        <v>7.7760000000000051</v>
      </c>
      <c r="BO356" s="69">
        <f t="shared" si="374"/>
        <v>7.8960000000000052</v>
      </c>
      <c r="BP356" s="69">
        <f t="shared" si="374"/>
        <v>8.0160000000000053</v>
      </c>
      <c r="BQ356" s="69">
        <f t="shared" si="374"/>
        <v>8.1360000000000046</v>
      </c>
      <c r="BR356" s="69">
        <f t="shared" si="374"/>
        <v>8.2560000000000038</v>
      </c>
    </row>
    <row r="357" spans="1:73" s="15" customFormat="1" ht="15.95" customHeight="1" outlineLevel="2" x14ac:dyDescent="0.3">
      <c r="A357" s="227">
        <v>18</v>
      </c>
      <c r="B357" s="43" t="s">
        <v>437</v>
      </c>
      <c r="C357" s="108" t="s">
        <v>507</v>
      </c>
      <c r="D357" s="227" t="s">
        <v>120</v>
      </c>
      <c r="E357" s="44" t="s">
        <v>11</v>
      </c>
      <c r="F357" s="42" t="s">
        <v>11</v>
      </c>
      <c r="G357" s="43" t="s">
        <v>107</v>
      </c>
      <c r="H357" s="46">
        <v>0.158</v>
      </c>
      <c r="I357" s="62">
        <v>1</v>
      </c>
      <c r="J357" s="69">
        <v>20</v>
      </c>
      <c r="K357" s="238">
        <f t="shared" si="284"/>
        <v>3.16</v>
      </c>
      <c r="L357" s="69">
        <f>(K357+0.32)</f>
        <v>3.48</v>
      </c>
      <c r="M357" s="69">
        <f t="shared" ref="M357:U357" si="375">(L357+0.32)</f>
        <v>3.8</v>
      </c>
      <c r="N357" s="69">
        <f t="shared" si="375"/>
        <v>4.12</v>
      </c>
      <c r="O357" s="69">
        <f t="shared" si="375"/>
        <v>4.4400000000000004</v>
      </c>
      <c r="P357" s="69">
        <f t="shared" si="375"/>
        <v>4.7600000000000007</v>
      </c>
      <c r="Q357" s="69">
        <f t="shared" si="375"/>
        <v>5.080000000000001</v>
      </c>
      <c r="R357" s="69">
        <f t="shared" si="375"/>
        <v>5.4000000000000012</v>
      </c>
      <c r="S357" s="69">
        <f t="shared" si="375"/>
        <v>5.7200000000000015</v>
      </c>
      <c r="T357" s="69">
        <f t="shared" si="375"/>
        <v>6.0400000000000018</v>
      </c>
      <c r="U357" s="69">
        <f t="shared" si="375"/>
        <v>6.3600000000000021</v>
      </c>
      <c r="V357" s="69">
        <f t="shared" ref="V357:AG357" si="376">(U357+0.32)</f>
        <v>6.6800000000000024</v>
      </c>
      <c r="W357" s="69">
        <f t="shared" si="376"/>
        <v>7.0000000000000027</v>
      </c>
      <c r="X357" s="69">
        <f t="shared" si="376"/>
        <v>7.3200000000000029</v>
      </c>
      <c r="Y357" s="69">
        <f t="shared" si="376"/>
        <v>7.6400000000000032</v>
      </c>
      <c r="Z357" s="69">
        <f t="shared" si="376"/>
        <v>7.9600000000000035</v>
      </c>
      <c r="AA357" s="69">
        <f t="shared" si="376"/>
        <v>8.2800000000000029</v>
      </c>
      <c r="AB357" s="69">
        <f t="shared" si="376"/>
        <v>8.6000000000000032</v>
      </c>
      <c r="AC357" s="69">
        <f t="shared" si="376"/>
        <v>8.9200000000000035</v>
      </c>
      <c r="AD357" s="69">
        <f t="shared" si="376"/>
        <v>9.2400000000000038</v>
      </c>
      <c r="AE357" s="69">
        <f t="shared" si="376"/>
        <v>9.5600000000000041</v>
      </c>
      <c r="AF357" s="69">
        <f t="shared" si="376"/>
        <v>9.8800000000000043</v>
      </c>
      <c r="AG357" s="69">
        <f t="shared" si="376"/>
        <v>10.200000000000005</v>
      </c>
      <c r="AH357" s="69">
        <f t="shared" ref="AH357:BE357" si="377">(AG357+0.32)</f>
        <v>10.520000000000005</v>
      </c>
      <c r="AI357" s="69">
        <f t="shared" si="377"/>
        <v>10.840000000000005</v>
      </c>
      <c r="AJ357" s="69">
        <f t="shared" si="377"/>
        <v>11.160000000000005</v>
      </c>
      <c r="AK357" s="69">
        <f t="shared" si="377"/>
        <v>11.480000000000006</v>
      </c>
      <c r="AL357" s="69">
        <f t="shared" si="377"/>
        <v>11.800000000000006</v>
      </c>
      <c r="AM357" s="69">
        <f t="shared" si="377"/>
        <v>12.120000000000006</v>
      </c>
      <c r="AN357" s="69">
        <f t="shared" si="377"/>
        <v>12.440000000000007</v>
      </c>
      <c r="AO357" s="69">
        <f t="shared" si="377"/>
        <v>12.760000000000007</v>
      </c>
      <c r="AP357" s="69">
        <f t="shared" si="377"/>
        <v>13.080000000000007</v>
      </c>
      <c r="AQ357" s="69">
        <f t="shared" si="377"/>
        <v>13.400000000000007</v>
      </c>
      <c r="AR357" s="69">
        <f t="shared" si="377"/>
        <v>13.720000000000008</v>
      </c>
      <c r="AS357" s="69">
        <f t="shared" si="377"/>
        <v>14.040000000000008</v>
      </c>
      <c r="AT357" s="69">
        <f t="shared" si="377"/>
        <v>14.360000000000008</v>
      </c>
      <c r="AU357" s="69">
        <f t="shared" si="377"/>
        <v>14.680000000000009</v>
      </c>
      <c r="AV357" s="69">
        <f t="shared" si="377"/>
        <v>15.000000000000009</v>
      </c>
      <c r="AW357" s="69">
        <f t="shared" si="377"/>
        <v>15.320000000000009</v>
      </c>
      <c r="AX357" s="69">
        <f t="shared" si="377"/>
        <v>15.640000000000009</v>
      </c>
      <c r="AY357" s="69">
        <f t="shared" si="377"/>
        <v>15.96000000000001</v>
      </c>
      <c r="AZ357" s="69">
        <f t="shared" si="377"/>
        <v>16.280000000000008</v>
      </c>
      <c r="BA357" s="69">
        <f t="shared" si="377"/>
        <v>16.600000000000009</v>
      </c>
      <c r="BB357" s="69">
        <f t="shared" si="377"/>
        <v>16.920000000000009</v>
      </c>
      <c r="BC357" s="69">
        <f t="shared" si="377"/>
        <v>17.240000000000009</v>
      </c>
      <c r="BD357" s="69">
        <f t="shared" si="377"/>
        <v>17.560000000000009</v>
      </c>
      <c r="BE357" s="69">
        <f t="shared" si="377"/>
        <v>17.88000000000001</v>
      </c>
      <c r="BF357" s="69"/>
      <c r="BG357" s="69"/>
      <c r="BH357" s="69"/>
      <c r="BI357" s="69"/>
      <c r="BJ357" s="69"/>
      <c r="BK357" s="3"/>
      <c r="BL357" s="3"/>
      <c r="BM357" s="3"/>
      <c r="BN357" s="3"/>
      <c r="BO357" s="3"/>
      <c r="BP357" s="3"/>
      <c r="BQ357" s="3"/>
      <c r="BR357" s="3"/>
    </row>
    <row r="358" spans="1:73" s="15" customFormat="1" ht="15.95" customHeight="1" outlineLevel="2" x14ac:dyDescent="0.3">
      <c r="A358" s="227">
        <v>19</v>
      </c>
      <c r="B358" s="43" t="s">
        <v>437</v>
      </c>
      <c r="C358" s="108" t="s">
        <v>515</v>
      </c>
      <c r="D358" s="227" t="s">
        <v>122</v>
      </c>
      <c r="E358" s="44" t="s">
        <v>43</v>
      </c>
      <c r="F358" s="42" t="s">
        <v>43</v>
      </c>
      <c r="G358" s="135" t="s">
        <v>54</v>
      </c>
      <c r="H358" s="46">
        <v>0.55400000000000005</v>
      </c>
      <c r="I358" s="220">
        <v>0.7</v>
      </c>
      <c r="J358" s="69">
        <v>20</v>
      </c>
      <c r="K358" s="238">
        <f t="shared" si="284"/>
        <v>7.7560000000000002</v>
      </c>
      <c r="L358" s="69">
        <f>(K358+0.78)</f>
        <v>8.5359999999999996</v>
      </c>
      <c r="M358" s="69">
        <f t="shared" ref="M358:U358" si="378">(L358+0.78)</f>
        <v>9.3159999999999989</v>
      </c>
      <c r="N358" s="69">
        <f t="shared" si="378"/>
        <v>10.095999999999998</v>
      </c>
      <c r="O358" s="69">
        <f t="shared" si="378"/>
        <v>10.875999999999998</v>
      </c>
      <c r="P358" s="69">
        <f t="shared" si="378"/>
        <v>11.655999999999997</v>
      </c>
      <c r="Q358" s="69">
        <f t="shared" si="378"/>
        <v>12.435999999999996</v>
      </c>
      <c r="R358" s="69">
        <f t="shared" si="378"/>
        <v>13.215999999999996</v>
      </c>
      <c r="S358" s="69">
        <f t="shared" si="378"/>
        <v>13.995999999999995</v>
      </c>
      <c r="T358" s="69">
        <f t="shared" si="378"/>
        <v>14.775999999999994</v>
      </c>
      <c r="U358" s="69">
        <f t="shared" si="378"/>
        <v>15.555999999999994</v>
      </c>
      <c r="V358" s="69">
        <f t="shared" ref="V358:AD358" si="379">(U358+0.78)</f>
        <v>16.335999999999995</v>
      </c>
      <c r="W358" s="69">
        <f t="shared" si="379"/>
        <v>17.115999999999996</v>
      </c>
      <c r="X358" s="69">
        <f t="shared" si="379"/>
        <v>17.895999999999997</v>
      </c>
      <c r="Y358" s="69">
        <f t="shared" si="379"/>
        <v>18.675999999999998</v>
      </c>
      <c r="Z358" s="69">
        <f t="shared" si="379"/>
        <v>19.456</v>
      </c>
      <c r="AA358" s="69">
        <f t="shared" si="379"/>
        <v>20.236000000000001</v>
      </c>
      <c r="AB358" s="69">
        <f t="shared" si="379"/>
        <v>21.016000000000002</v>
      </c>
      <c r="AC358" s="69">
        <f t="shared" si="379"/>
        <v>21.796000000000003</v>
      </c>
      <c r="AD358" s="69">
        <f t="shared" si="379"/>
        <v>22.576000000000004</v>
      </c>
      <c r="AE358" s="69">
        <f t="shared" ref="AE358:BN358" si="380">(AD358+0.78)</f>
        <v>23.356000000000005</v>
      </c>
      <c r="AF358" s="69">
        <f t="shared" si="380"/>
        <v>24.136000000000006</v>
      </c>
      <c r="AG358" s="69">
        <f t="shared" si="380"/>
        <v>24.916000000000007</v>
      </c>
      <c r="AH358" s="69">
        <f t="shared" si="380"/>
        <v>25.696000000000009</v>
      </c>
      <c r="AI358" s="69">
        <f t="shared" si="380"/>
        <v>26.47600000000001</v>
      </c>
      <c r="AJ358" s="69">
        <f t="shared" si="380"/>
        <v>27.256000000000011</v>
      </c>
      <c r="AK358" s="69">
        <f t="shared" si="380"/>
        <v>28.036000000000012</v>
      </c>
      <c r="AL358" s="69">
        <f t="shared" si="380"/>
        <v>28.816000000000013</v>
      </c>
      <c r="AM358" s="69">
        <f t="shared" si="380"/>
        <v>29.596000000000014</v>
      </c>
      <c r="AN358" s="69">
        <f t="shared" si="380"/>
        <v>30.376000000000015</v>
      </c>
      <c r="AO358" s="69">
        <f t="shared" si="380"/>
        <v>31.156000000000017</v>
      </c>
      <c r="AP358" s="69">
        <f t="shared" si="380"/>
        <v>31.936000000000018</v>
      </c>
      <c r="AQ358" s="69">
        <f t="shared" si="380"/>
        <v>32.716000000000015</v>
      </c>
      <c r="AR358" s="69">
        <f t="shared" si="380"/>
        <v>33.496000000000016</v>
      </c>
      <c r="AS358" s="69">
        <f t="shared" si="380"/>
        <v>34.276000000000018</v>
      </c>
      <c r="AT358" s="69">
        <f t="shared" si="380"/>
        <v>35.056000000000019</v>
      </c>
      <c r="AU358" s="69">
        <f t="shared" si="380"/>
        <v>35.83600000000002</v>
      </c>
      <c r="AV358" s="69">
        <f t="shared" si="380"/>
        <v>36.616000000000021</v>
      </c>
      <c r="AW358" s="69">
        <f t="shared" si="380"/>
        <v>37.396000000000022</v>
      </c>
      <c r="AX358" s="69">
        <f t="shared" si="380"/>
        <v>38.176000000000023</v>
      </c>
      <c r="AY358" s="69">
        <f t="shared" si="380"/>
        <v>38.956000000000024</v>
      </c>
      <c r="AZ358" s="69">
        <f t="shared" si="380"/>
        <v>39.736000000000026</v>
      </c>
      <c r="BA358" s="69">
        <f t="shared" si="380"/>
        <v>40.516000000000027</v>
      </c>
      <c r="BB358" s="69">
        <f t="shared" si="380"/>
        <v>41.296000000000028</v>
      </c>
      <c r="BC358" s="69">
        <f t="shared" si="380"/>
        <v>42.076000000000029</v>
      </c>
      <c r="BD358" s="69">
        <f t="shared" si="380"/>
        <v>42.85600000000003</v>
      </c>
      <c r="BE358" s="69">
        <f t="shared" si="380"/>
        <v>43.636000000000031</v>
      </c>
      <c r="BF358" s="69">
        <f t="shared" si="380"/>
        <v>44.416000000000032</v>
      </c>
      <c r="BG358" s="69">
        <f t="shared" si="380"/>
        <v>45.196000000000033</v>
      </c>
      <c r="BH358" s="69">
        <f t="shared" si="380"/>
        <v>45.976000000000035</v>
      </c>
      <c r="BI358" s="69">
        <f t="shared" si="380"/>
        <v>46.756000000000036</v>
      </c>
      <c r="BJ358" s="69">
        <f t="shared" si="380"/>
        <v>47.536000000000037</v>
      </c>
      <c r="BK358" s="69">
        <f t="shared" si="380"/>
        <v>48.316000000000038</v>
      </c>
      <c r="BL358" s="69">
        <f t="shared" si="380"/>
        <v>49.096000000000039</v>
      </c>
      <c r="BM358" s="69">
        <f t="shared" si="380"/>
        <v>49.87600000000004</v>
      </c>
      <c r="BN358" s="69">
        <f t="shared" si="380"/>
        <v>50.656000000000041</v>
      </c>
      <c r="BO358" s="3"/>
      <c r="BP358" s="3"/>
      <c r="BQ358" s="3"/>
      <c r="BR358" s="3"/>
    </row>
    <row r="359" spans="1:73" s="15" customFormat="1" ht="15.95" customHeight="1" outlineLevel="2" x14ac:dyDescent="0.3">
      <c r="A359" s="227">
        <v>20</v>
      </c>
      <c r="B359" s="43" t="s">
        <v>437</v>
      </c>
      <c r="C359" s="32" t="s">
        <v>533</v>
      </c>
      <c r="D359" s="32" t="s">
        <v>141</v>
      </c>
      <c r="E359" s="49" t="s">
        <v>23</v>
      </c>
      <c r="F359" s="230" t="s">
        <v>23</v>
      </c>
      <c r="G359" s="43" t="s">
        <v>30</v>
      </c>
      <c r="H359" s="32">
        <v>4.367</v>
      </c>
      <c r="I359" s="220">
        <v>0.7</v>
      </c>
      <c r="J359" s="69">
        <v>20</v>
      </c>
      <c r="K359" s="238">
        <f t="shared" si="284"/>
        <v>61.137999999999991</v>
      </c>
      <c r="L359" s="69">
        <f>(K359+6.11)</f>
        <v>67.24799999999999</v>
      </c>
      <c r="M359" s="69">
        <f t="shared" ref="M359:U359" si="381">(L359+6.11)</f>
        <v>73.35799999999999</v>
      </c>
      <c r="N359" s="69">
        <f t="shared" si="381"/>
        <v>79.467999999999989</v>
      </c>
      <c r="O359" s="69">
        <f t="shared" si="381"/>
        <v>85.577999999999989</v>
      </c>
      <c r="P359" s="69">
        <f t="shared" si="381"/>
        <v>91.687999999999988</v>
      </c>
      <c r="Q359" s="69">
        <f t="shared" si="381"/>
        <v>97.797999999999988</v>
      </c>
      <c r="R359" s="69">
        <f t="shared" si="381"/>
        <v>103.90799999999999</v>
      </c>
      <c r="S359" s="69">
        <f t="shared" si="381"/>
        <v>110.01799999999999</v>
      </c>
      <c r="T359" s="69">
        <f t="shared" si="381"/>
        <v>116.12799999999999</v>
      </c>
      <c r="U359" s="69">
        <f t="shared" si="381"/>
        <v>122.23799999999999</v>
      </c>
      <c r="V359" s="69">
        <f t="shared" ref="V359:AD359" si="382">(U359+6.11)</f>
        <v>128.34799999999998</v>
      </c>
      <c r="W359" s="69">
        <f t="shared" si="382"/>
        <v>134.458</v>
      </c>
      <c r="X359" s="69">
        <f t="shared" si="382"/>
        <v>140.56800000000001</v>
      </c>
      <c r="Y359" s="69">
        <f t="shared" si="382"/>
        <v>146.67800000000003</v>
      </c>
      <c r="Z359" s="69">
        <f t="shared" si="382"/>
        <v>152.78800000000004</v>
      </c>
      <c r="AA359" s="69">
        <f t="shared" si="382"/>
        <v>158.89800000000005</v>
      </c>
      <c r="AB359" s="69">
        <f t="shared" si="382"/>
        <v>165.00800000000007</v>
      </c>
      <c r="AC359" s="69">
        <f t="shared" si="382"/>
        <v>171.11800000000008</v>
      </c>
      <c r="AD359" s="69">
        <f t="shared" si="382"/>
        <v>177.22800000000009</v>
      </c>
      <c r="AE359" s="69">
        <f t="shared" ref="AE359:BR359" si="383">(AD359+6.11)</f>
        <v>183.33800000000011</v>
      </c>
      <c r="AF359" s="69">
        <f t="shared" si="383"/>
        <v>189.44800000000012</v>
      </c>
      <c r="AG359" s="69">
        <f t="shared" si="383"/>
        <v>195.55800000000013</v>
      </c>
      <c r="AH359" s="69">
        <f t="shared" si="383"/>
        <v>201.66800000000015</v>
      </c>
      <c r="AI359" s="69">
        <f t="shared" si="383"/>
        <v>207.77800000000016</v>
      </c>
      <c r="AJ359" s="69">
        <f t="shared" si="383"/>
        <v>213.88800000000018</v>
      </c>
      <c r="AK359" s="69">
        <f t="shared" si="383"/>
        <v>219.99800000000019</v>
      </c>
      <c r="AL359" s="69">
        <f t="shared" si="383"/>
        <v>226.1080000000002</v>
      </c>
      <c r="AM359" s="69">
        <f t="shared" si="383"/>
        <v>232.21800000000022</v>
      </c>
      <c r="AN359" s="69">
        <f t="shared" si="383"/>
        <v>238.32800000000023</v>
      </c>
      <c r="AO359" s="69">
        <f t="shared" si="383"/>
        <v>244.43800000000024</v>
      </c>
      <c r="AP359" s="69">
        <f t="shared" si="383"/>
        <v>250.54800000000026</v>
      </c>
      <c r="AQ359" s="69">
        <f t="shared" si="383"/>
        <v>256.65800000000024</v>
      </c>
      <c r="AR359" s="69">
        <f t="shared" si="383"/>
        <v>262.76800000000026</v>
      </c>
      <c r="AS359" s="69">
        <f t="shared" si="383"/>
        <v>268.87800000000027</v>
      </c>
      <c r="AT359" s="69">
        <f t="shared" si="383"/>
        <v>274.98800000000028</v>
      </c>
      <c r="AU359" s="69">
        <f t="shared" si="383"/>
        <v>281.0980000000003</v>
      </c>
      <c r="AV359" s="69">
        <f t="shared" si="383"/>
        <v>287.20800000000031</v>
      </c>
      <c r="AW359" s="69">
        <f t="shared" si="383"/>
        <v>293.31800000000032</v>
      </c>
      <c r="AX359" s="69">
        <f t="shared" si="383"/>
        <v>299.42800000000034</v>
      </c>
      <c r="AY359" s="69">
        <f t="shared" si="383"/>
        <v>305.53800000000035</v>
      </c>
      <c r="AZ359" s="69">
        <f t="shared" si="383"/>
        <v>311.64800000000037</v>
      </c>
      <c r="BA359" s="69">
        <f t="shared" si="383"/>
        <v>317.75800000000038</v>
      </c>
      <c r="BB359" s="69">
        <f t="shared" si="383"/>
        <v>323.86800000000039</v>
      </c>
      <c r="BC359" s="69">
        <f t="shared" si="383"/>
        <v>329.97800000000041</v>
      </c>
      <c r="BD359" s="69">
        <f t="shared" si="383"/>
        <v>336.08800000000042</v>
      </c>
      <c r="BE359" s="69">
        <f t="shared" si="383"/>
        <v>342.19800000000043</v>
      </c>
      <c r="BF359" s="69">
        <f t="shared" si="383"/>
        <v>348.30800000000045</v>
      </c>
      <c r="BG359" s="69">
        <f t="shared" si="383"/>
        <v>354.41800000000046</v>
      </c>
      <c r="BH359" s="69">
        <f t="shared" si="383"/>
        <v>360.52800000000047</v>
      </c>
      <c r="BI359" s="69">
        <f t="shared" si="383"/>
        <v>366.63800000000049</v>
      </c>
      <c r="BJ359" s="69">
        <f t="shared" si="383"/>
        <v>372.7480000000005</v>
      </c>
      <c r="BK359" s="69">
        <f t="shared" si="383"/>
        <v>378.85800000000052</v>
      </c>
      <c r="BL359" s="69">
        <f t="shared" si="383"/>
        <v>384.96800000000053</v>
      </c>
      <c r="BM359" s="69">
        <f t="shared" si="383"/>
        <v>391.07800000000054</v>
      </c>
      <c r="BN359" s="69">
        <f t="shared" si="383"/>
        <v>397.18800000000056</v>
      </c>
      <c r="BO359" s="69">
        <f t="shared" si="383"/>
        <v>403.29800000000057</v>
      </c>
      <c r="BP359" s="69">
        <f t="shared" si="383"/>
        <v>409.40800000000058</v>
      </c>
      <c r="BQ359" s="69">
        <f t="shared" si="383"/>
        <v>415.5180000000006</v>
      </c>
      <c r="BR359" s="69">
        <f t="shared" si="383"/>
        <v>421.62800000000061</v>
      </c>
    </row>
    <row r="360" spans="1:73" s="15" customFormat="1" ht="15.95" customHeight="1" outlineLevel="2" x14ac:dyDescent="0.3">
      <c r="A360" s="227">
        <v>21</v>
      </c>
      <c r="B360" s="43" t="s">
        <v>437</v>
      </c>
      <c r="C360" s="108" t="s">
        <v>489</v>
      </c>
      <c r="D360" s="227" t="s">
        <v>120</v>
      </c>
      <c r="E360" s="44" t="s">
        <v>11</v>
      </c>
      <c r="F360" s="42" t="s">
        <v>11</v>
      </c>
      <c r="G360" s="43" t="s">
        <v>107</v>
      </c>
      <c r="H360" s="121">
        <v>0.3</v>
      </c>
      <c r="I360" s="62">
        <v>1</v>
      </c>
      <c r="J360" s="69">
        <v>20</v>
      </c>
      <c r="K360" s="238">
        <f t="shared" si="284"/>
        <v>6</v>
      </c>
      <c r="L360" s="69">
        <f>(K360+0.6)</f>
        <v>6.6</v>
      </c>
      <c r="M360" s="69">
        <f t="shared" ref="M360:AY360" si="384">(L360+0.6)</f>
        <v>7.1999999999999993</v>
      </c>
      <c r="N360" s="69">
        <f t="shared" si="384"/>
        <v>7.7999999999999989</v>
      </c>
      <c r="O360" s="69">
        <f t="shared" si="384"/>
        <v>8.3999999999999986</v>
      </c>
      <c r="P360" s="69">
        <f t="shared" si="384"/>
        <v>8.9999999999999982</v>
      </c>
      <c r="Q360" s="69">
        <f t="shared" si="384"/>
        <v>9.5999999999999979</v>
      </c>
      <c r="R360" s="69">
        <f t="shared" si="384"/>
        <v>10.199999999999998</v>
      </c>
      <c r="S360" s="69">
        <f t="shared" si="384"/>
        <v>10.799999999999997</v>
      </c>
      <c r="T360" s="69">
        <f t="shared" si="384"/>
        <v>11.399999999999997</v>
      </c>
      <c r="U360" s="69">
        <f t="shared" si="384"/>
        <v>11.999999999999996</v>
      </c>
      <c r="V360" s="69">
        <f t="shared" si="384"/>
        <v>12.599999999999996</v>
      </c>
      <c r="W360" s="69">
        <f t="shared" si="384"/>
        <v>13.199999999999996</v>
      </c>
      <c r="X360" s="69">
        <f t="shared" si="384"/>
        <v>13.799999999999995</v>
      </c>
      <c r="Y360" s="69">
        <f t="shared" si="384"/>
        <v>14.399999999999995</v>
      </c>
      <c r="Z360" s="69">
        <f t="shared" si="384"/>
        <v>14.999999999999995</v>
      </c>
      <c r="AA360" s="69">
        <f t="shared" si="384"/>
        <v>15.599999999999994</v>
      </c>
      <c r="AB360" s="69">
        <f t="shared" si="384"/>
        <v>16.199999999999996</v>
      </c>
      <c r="AC360" s="69">
        <f t="shared" si="384"/>
        <v>16.799999999999997</v>
      </c>
      <c r="AD360" s="69">
        <f t="shared" si="384"/>
        <v>17.399999999999999</v>
      </c>
      <c r="AE360" s="69">
        <f t="shared" si="384"/>
        <v>18</v>
      </c>
      <c r="AF360" s="69">
        <f t="shared" si="384"/>
        <v>18.600000000000001</v>
      </c>
      <c r="AG360" s="69">
        <f t="shared" si="384"/>
        <v>19.200000000000003</v>
      </c>
      <c r="AH360" s="69">
        <f t="shared" si="384"/>
        <v>19.800000000000004</v>
      </c>
      <c r="AI360" s="69">
        <f t="shared" si="384"/>
        <v>20.400000000000006</v>
      </c>
      <c r="AJ360" s="69">
        <f t="shared" si="384"/>
        <v>21.000000000000007</v>
      </c>
      <c r="AK360" s="69">
        <f t="shared" si="384"/>
        <v>21.600000000000009</v>
      </c>
      <c r="AL360" s="69">
        <f t="shared" si="384"/>
        <v>22.20000000000001</v>
      </c>
      <c r="AM360" s="69">
        <f t="shared" si="384"/>
        <v>22.800000000000011</v>
      </c>
      <c r="AN360" s="69">
        <f t="shared" si="384"/>
        <v>23.400000000000013</v>
      </c>
      <c r="AO360" s="69">
        <f t="shared" si="384"/>
        <v>24.000000000000014</v>
      </c>
      <c r="AP360" s="69">
        <f t="shared" si="384"/>
        <v>24.600000000000016</v>
      </c>
      <c r="AQ360" s="69">
        <f t="shared" si="384"/>
        <v>25.200000000000017</v>
      </c>
      <c r="AR360" s="69">
        <f t="shared" si="384"/>
        <v>25.800000000000018</v>
      </c>
      <c r="AS360" s="69">
        <f t="shared" si="384"/>
        <v>26.40000000000002</v>
      </c>
      <c r="AT360" s="69">
        <f t="shared" si="384"/>
        <v>27.000000000000021</v>
      </c>
      <c r="AU360" s="69">
        <f t="shared" si="384"/>
        <v>27.600000000000023</v>
      </c>
      <c r="AV360" s="69">
        <f t="shared" si="384"/>
        <v>28.200000000000024</v>
      </c>
      <c r="AW360" s="69">
        <f t="shared" si="384"/>
        <v>28.800000000000026</v>
      </c>
      <c r="AX360" s="69">
        <f t="shared" si="384"/>
        <v>29.400000000000027</v>
      </c>
      <c r="AY360" s="69">
        <f t="shared" si="384"/>
        <v>30.000000000000028</v>
      </c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</row>
    <row r="361" spans="1:73" s="15" customFormat="1" ht="15.95" customHeight="1" outlineLevel="2" x14ac:dyDescent="0.3">
      <c r="A361" s="227">
        <v>22</v>
      </c>
      <c r="B361" s="43" t="s">
        <v>437</v>
      </c>
      <c r="C361" s="108" t="s">
        <v>490</v>
      </c>
      <c r="D361" s="227" t="s">
        <v>120</v>
      </c>
      <c r="E361" s="232" t="s">
        <v>11</v>
      </c>
      <c r="F361" s="42" t="s">
        <v>11</v>
      </c>
      <c r="G361" s="43" t="s">
        <v>107</v>
      </c>
      <c r="H361" s="227">
        <v>1.339</v>
      </c>
      <c r="I361" s="62">
        <v>1.2</v>
      </c>
      <c r="J361" s="69">
        <v>20</v>
      </c>
      <c r="K361" s="238">
        <f t="shared" si="284"/>
        <v>32.136000000000003</v>
      </c>
      <c r="L361" s="69">
        <f>(K361+3.21)</f>
        <v>35.346000000000004</v>
      </c>
      <c r="M361" s="69">
        <f t="shared" ref="M361:AO361" si="385">(L361+3.21)</f>
        <v>38.556000000000004</v>
      </c>
      <c r="N361" s="69">
        <f t="shared" si="385"/>
        <v>41.766000000000005</v>
      </c>
      <c r="O361" s="69">
        <f t="shared" si="385"/>
        <v>44.976000000000006</v>
      </c>
      <c r="P361" s="69">
        <f t="shared" si="385"/>
        <v>48.186000000000007</v>
      </c>
      <c r="Q361" s="69">
        <f t="shared" si="385"/>
        <v>51.396000000000008</v>
      </c>
      <c r="R361" s="69">
        <f t="shared" si="385"/>
        <v>54.606000000000009</v>
      </c>
      <c r="S361" s="69">
        <f t="shared" si="385"/>
        <v>57.81600000000001</v>
      </c>
      <c r="T361" s="69">
        <f t="shared" si="385"/>
        <v>61.02600000000001</v>
      </c>
      <c r="U361" s="69">
        <f t="shared" si="385"/>
        <v>64.236000000000004</v>
      </c>
      <c r="V361" s="69">
        <f t="shared" si="385"/>
        <v>67.445999999999998</v>
      </c>
      <c r="W361" s="69">
        <f t="shared" si="385"/>
        <v>70.655999999999992</v>
      </c>
      <c r="X361" s="69">
        <f t="shared" si="385"/>
        <v>73.865999999999985</v>
      </c>
      <c r="Y361" s="69">
        <f t="shared" si="385"/>
        <v>77.075999999999979</v>
      </c>
      <c r="Z361" s="69">
        <f t="shared" si="385"/>
        <v>80.285999999999973</v>
      </c>
      <c r="AA361" s="69">
        <f t="shared" si="385"/>
        <v>83.495999999999967</v>
      </c>
      <c r="AB361" s="69">
        <f t="shared" si="385"/>
        <v>86.70599999999996</v>
      </c>
      <c r="AC361" s="69">
        <f t="shared" si="385"/>
        <v>89.915999999999954</v>
      </c>
      <c r="AD361" s="69">
        <f t="shared" si="385"/>
        <v>93.125999999999948</v>
      </c>
      <c r="AE361" s="69">
        <f t="shared" si="385"/>
        <v>96.335999999999942</v>
      </c>
      <c r="AF361" s="69">
        <f t="shared" si="385"/>
        <v>99.545999999999935</v>
      </c>
      <c r="AG361" s="69">
        <f t="shared" si="385"/>
        <v>102.75599999999993</v>
      </c>
      <c r="AH361" s="69">
        <f t="shared" si="385"/>
        <v>105.96599999999992</v>
      </c>
      <c r="AI361" s="69">
        <f t="shared" si="385"/>
        <v>109.17599999999992</v>
      </c>
      <c r="AJ361" s="69">
        <f t="shared" si="385"/>
        <v>112.38599999999991</v>
      </c>
      <c r="AK361" s="69">
        <f t="shared" si="385"/>
        <v>115.5959999999999</v>
      </c>
      <c r="AL361" s="69">
        <f t="shared" si="385"/>
        <v>118.8059999999999</v>
      </c>
      <c r="AM361" s="69">
        <f t="shared" si="385"/>
        <v>122.01599999999989</v>
      </c>
      <c r="AN361" s="69">
        <f t="shared" si="385"/>
        <v>125.22599999999989</v>
      </c>
      <c r="AO361" s="69">
        <f t="shared" si="385"/>
        <v>128.43599999999989</v>
      </c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</row>
    <row r="362" spans="1:73" s="15" customFormat="1" ht="15.95" customHeight="1" outlineLevel="2" x14ac:dyDescent="0.3">
      <c r="A362" s="227">
        <v>23</v>
      </c>
      <c r="B362" s="43" t="s">
        <v>437</v>
      </c>
      <c r="C362" s="32" t="s">
        <v>625</v>
      </c>
      <c r="D362" s="32" t="s">
        <v>626</v>
      </c>
      <c r="E362" s="44"/>
      <c r="F362" s="230" t="s">
        <v>43</v>
      </c>
      <c r="G362" s="174" t="s">
        <v>54</v>
      </c>
      <c r="H362" s="121">
        <v>2.69</v>
      </c>
      <c r="I362" s="220">
        <v>0.7</v>
      </c>
      <c r="J362" s="69">
        <v>20</v>
      </c>
      <c r="K362" s="238">
        <f t="shared" si="284"/>
        <v>37.659999999999997</v>
      </c>
      <c r="L362" s="69">
        <f>(K362+3.77)</f>
        <v>41.43</v>
      </c>
      <c r="M362" s="69">
        <f t="shared" ref="M362:BU362" si="386">(L362+3.77)</f>
        <v>45.2</v>
      </c>
      <c r="N362" s="69">
        <f t="shared" si="386"/>
        <v>48.970000000000006</v>
      </c>
      <c r="O362" s="69">
        <f t="shared" si="386"/>
        <v>52.740000000000009</v>
      </c>
      <c r="P362" s="69">
        <f t="shared" si="386"/>
        <v>56.510000000000012</v>
      </c>
      <c r="Q362" s="69">
        <f t="shared" si="386"/>
        <v>60.280000000000015</v>
      </c>
      <c r="R362" s="69">
        <f t="shared" si="386"/>
        <v>64.050000000000011</v>
      </c>
      <c r="S362" s="69">
        <f t="shared" si="386"/>
        <v>67.820000000000007</v>
      </c>
      <c r="T362" s="69">
        <f t="shared" si="386"/>
        <v>71.59</v>
      </c>
      <c r="U362" s="69">
        <f t="shared" si="386"/>
        <v>75.36</v>
      </c>
      <c r="V362" s="69">
        <f t="shared" si="386"/>
        <v>79.13</v>
      </c>
      <c r="W362" s="69">
        <f t="shared" si="386"/>
        <v>82.899999999999991</v>
      </c>
      <c r="X362" s="69">
        <f t="shared" si="386"/>
        <v>86.669999999999987</v>
      </c>
      <c r="Y362" s="69">
        <f t="shared" si="386"/>
        <v>90.439999999999984</v>
      </c>
      <c r="Z362" s="69">
        <f t="shared" si="386"/>
        <v>94.20999999999998</v>
      </c>
      <c r="AA362" s="69">
        <f t="shared" si="386"/>
        <v>97.979999999999976</v>
      </c>
      <c r="AB362" s="69">
        <f t="shared" si="386"/>
        <v>101.74999999999997</v>
      </c>
      <c r="AC362" s="69">
        <f t="shared" si="386"/>
        <v>105.51999999999997</v>
      </c>
      <c r="AD362" s="69">
        <f t="shared" si="386"/>
        <v>109.28999999999996</v>
      </c>
      <c r="AE362" s="69">
        <f t="shared" si="386"/>
        <v>113.05999999999996</v>
      </c>
      <c r="AF362" s="69">
        <f t="shared" si="386"/>
        <v>116.82999999999996</v>
      </c>
      <c r="AG362" s="69">
        <f t="shared" si="386"/>
        <v>120.59999999999995</v>
      </c>
      <c r="AH362" s="69">
        <f t="shared" si="386"/>
        <v>124.36999999999995</v>
      </c>
      <c r="AI362" s="69">
        <f t="shared" si="386"/>
        <v>128.13999999999996</v>
      </c>
      <c r="AJ362" s="69">
        <f t="shared" si="386"/>
        <v>131.90999999999997</v>
      </c>
      <c r="AK362" s="69">
        <f t="shared" si="386"/>
        <v>135.67999999999998</v>
      </c>
      <c r="AL362" s="69">
        <f t="shared" si="386"/>
        <v>139.44999999999999</v>
      </c>
      <c r="AM362" s="69">
        <f t="shared" si="386"/>
        <v>143.22</v>
      </c>
      <c r="AN362" s="69">
        <f t="shared" si="386"/>
        <v>146.99</v>
      </c>
      <c r="AO362" s="69">
        <f t="shared" si="386"/>
        <v>150.76000000000002</v>
      </c>
      <c r="AP362" s="69">
        <f t="shared" si="386"/>
        <v>154.53000000000003</v>
      </c>
      <c r="AQ362" s="69">
        <f t="shared" si="386"/>
        <v>158.30000000000004</v>
      </c>
      <c r="AR362" s="69">
        <f t="shared" si="386"/>
        <v>162.07000000000005</v>
      </c>
      <c r="AS362" s="69">
        <f t="shared" si="386"/>
        <v>165.84000000000006</v>
      </c>
      <c r="AT362" s="69">
        <f t="shared" si="386"/>
        <v>169.61000000000007</v>
      </c>
      <c r="AU362" s="69">
        <f t="shared" si="386"/>
        <v>173.38000000000008</v>
      </c>
      <c r="AV362" s="69">
        <f t="shared" si="386"/>
        <v>177.15000000000009</v>
      </c>
      <c r="AW362" s="69">
        <f t="shared" si="386"/>
        <v>180.9200000000001</v>
      </c>
      <c r="AX362" s="69">
        <f t="shared" si="386"/>
        <v>184.69000000000011</v>
      </c>
      <c r="AY362" s="69">
        <f t="shared" si="386"/>
        <v>188.46000000000012</v>
      </c>
      <c r="AZ362" s="69">
        <f t="shared" si="386"/>
        <v>192.23000000000013</v>
      </c>
      <c r="BA362" s="69">
        <f t="shared" si="386"/>
        <v>196.00000000000014</v>
      </c>
      <c r="BB362" s="69">
        <f t="shared" si="386"/>
        <v>199.77000000000015</v>
      </c>
      <c r="BC362" s="69">
        <f t="shared" si="386"/>
        <v>203.54000000000016</v>
      </c>
      <c r="BD362" s="69">
        <f t="shared" si="386"/>
        <v>207.31000000000017</v>
      </c>
      <c r="BE362" s="69">
        <f t="shared" si="386"/>
        <v>211.08000000000018</v>
      </c>
      <c r="BF362" s="69">
        <f t="shared" si="386"/>
        <v>214.85000000000019</v>
      </c>
      <c r="BG362" s="69">
        <f t="shared" si="386"/>
        <v>218.6200000000002</v>
      </c>
      <c r="BH362" s="69">
        <f t="shared" si="386"/>
        <v>222.39000000000021</v>
      </c>
      <c r="BI362" s="69">
        <f t="shared" si="386"/>
        <v>226.16000000000022</v>
      </c>
      <c r="BJ362" s="69">
        <f t="shared" si="386"/>
        <v>229.93000000000023</v>
      </c>
      <c r="BK362" s="69">
        <f t="shared" si="386"/>
        <v>233.70000000000024</v>
      </c>
      <c r="BL362" s="69">
        <f t="shared" si="386"/>
        <v>237.47000000000025</v>
      </c>
      <c r="BM362" s="69">
        <f t="shared" si="386"/>
        <v>241.24000000000026</v>
      </c>
      <c r="BN362" s="69">
        <f t="shared" si="386"/>
        <v>245.01000000000028</v>
      </c>
      <c r="BO362" s="69">
        <f t="shared" si="386"/>
        <v>248.78000000000029</v>
      </c>
      <c r="BP362" s="69">
        <f t="shared" si="386"/>
        <v>252.5500000000003</v>
      </c>
      <c r="BQ362" s="69">
        <f t="shared" si="386"/>
        <v>256.32000000000028</v>
      </c>
      <c r="BR362" s="69">
        <f t="shared" si="386"/>
        <v>260.09000000000026</v>
      </c>
      <c r="BS362" s="69">
        <f t="shared" si="386"/>
        <v>263.86000000000024</v>
      </c>
      <c r="BT362" s="69">
        <f t="shared" si="386"/>
        <v>267.63000000000022</v>
      </c>
      <c r="BU362" s="69">
        <f t="shared" si="386"/>
        <v>271.4000000000002</v>
      </c>
    </row>
    <row r="363" spans="1:73" s="15" customFormat="1" ht="15.95" customHeight="1" outlineLevel="2" x14ac:dyDescent="0.3">
      <c r="A363" s="227">
        <v>24</v>
      </c>
      <c r="B363" s="43" t="s">
        <v>437</v>
      </c>
      <c r="C363" s="32" t="s">
        <v>627</v>
      </c>
      <c r="D363" s="32" t="s">
        <v>626</v>
      </c>
      <c r="E363" s="44"/>
      <c r="F363" s="230" t="s">
        <v>43</v>
      </c>
      <c r="G363" s="174" t="s">
        <v>54</v>
      </c>
      <c r="H363" s="121">
        <v>1.7</v>
      </c>
      <c r="I363" s="220">
        <v>0.7</v>
      </c>
      <c r="J363" s="69">
        <v>20</v>
      </c>
      <c r="K363" s="238">
        <f t="shared" si="284"/>
        <v>23.799999999999997</v>
      </c>
      <c r="L363" s="69">
        <f>(K363+2.38)</f>
        <v>26.179999999999996</v>
      </c>
      <c r="M363" s="69">
        <f t="shared" ref="M363:BU363" si="387">(L363+2.38)</f>
        <v>28.559999999999995</v>
      </c>
      <c r="N363" s="69">
        <f t="shared" si="387"/>
        <v>30.939999999999994</v>
      </c>
      <c r="O363" s="69">
        <f t="shared" si="387"/>
        <v>33.319999999999993</v>
      </c>
      <c r="P363" s="69">
        <f t="shared" si="387"/>
        <v>35.699999999999996</v>
      </c>
      <c r="Q363" s="69">
        <f t="shared" si="387"/>
        <v>38.08</v>
      </c>
      <c r="R363" s="69">
        <f t="shared" si="387"/>
        <v>40.46</v>
      </c>
      <c r="S363" s="69">
        <f t="shared" si="387"/>
        <v>42.84</v>
      </c>
      <c r="T363" s="69">
        <f t="shared" si="387"/>
        <v>45.220000000000006</v>
      </c>
      <c r="U363" s="69">
        <f t="shared" si="387"/>
        <v>47.600000000000009</v>
      </c>
      <c r="V363" s="69">
        <f t="shared" si="387"/>
        <v>49.980000000000011</v>
      </c>
      <c r="W363" s="69">
        <f t="shared" si="387"/>
        <v>52.360000000000014</v>
      </c>
      <c r="X363" s="69">
        <f t="shared" si="387"/>
        <v>54.740000000000016</v>
      </c>
      <c r="Y363" s="69">
        <f t="shared" si="387"/>
        <v>57.120000000000019</v>
      </c>
      <c r="Z363" s="69">
        <f t="shared" si="387"/>
        <v>59.500000000000021</v>
      </c>
      <c r="AA363" s="69">
        <f t="shared" si="387"/>
        <v>61.880000000000024</v>
      </c>
      <c r="AB363" s="69">
        <f t="shared" si="387"/>
        <v>64.260000000000019</v>
      </c>
      <c r="AC363" s="69">
        <f t="shared" si="387"/>
        <v>66.640000000000015</v>
      </c>
      <c r="AD363" s="69">
        <f t="shared" si="387"/>
        <v>69.02000000000001</v>
      </c>
      <c r="AE363" s="69">
        <f t="shared" si="387"/>
        <v>71.400000000000006</v>
      </c>
      <c r="AF363" s="69">
        <f t="shared" si="387"/>
        <v>73.78</v>
      </c>
      <c r="AG363" s="69">
        <f t="shared" si="387"/>
        <v>76.16</v>
      </c>
      <c r="AH363" s="69">
        <f t="shared" si="387"/>
        <v>78.539999999999992</v>
      </c>
      <c r="AI363" s="69">
        <f t="shared" si="387"/>
        <v>80.919999999999987</v>
      </c>
      <c r="AJ363" s="69">
        <f t="shared" si="387"/>
        <v>83.299999999999983</v>
      </c>
      <c r="AK363" s="69">
        <f t="shared" si="387"/>
        <v>85.679999999999978</v>
      </c>
      <c r="AL363" s="69">
        <f t="shared" si="387"/>
        <v>88.059999999999974</v>
      </c>
      <c r="AM363" s="69">
        <f t="shared" si="387"/>
        <v>90.439999999999969</v>
      </c>
      <c r="AN363" s="69">
        <f t="shared" si="387"/>
        <v>92.819999999999965</v>
      </c>
      <c r="AO363" s="69">
        <f t="shared" si="387"/>
        <v>95.19999999999996</v>
      </c>
      <c r="AP363" s="69">
        <f t="shared" si="387"/>
        <v>97.579999999999956</v>
      </c>
      <c r="AQ363" s="69">
        <f t="shared" si="387"/>
        <v>99.959999999999951</v>
      </c>
      <c r="AR363" s="69">
        <f t="shared" si="387"/>
        <v>102.33999999999995</v>
      </c>
      <c r="AS363" s="69">
        <f t="shared" si="387"/>
        <v>104.71999999999994</v>
      </c>
      <c r="AT363" s="69">
        <f t="shared" si="387"/>
        <v>107.09999999999994</v>
      </c>
      <c r="AU363" s="69">
        <f t="shared" si="387"/>
        <v>109.47999999999993</v>
      </c>
      <c r="AV363" s="69">
        <f t="shared" si="387"/>
        <v>111.85999999999993</v>
      </c>
      <c r="AW363" s="69">
        <f t="shared" si="387"/>
        <v>114.23999999999992</v>
      </c>
      <c r="AX363" s="69">
        <f t="shared" si="387"/>
        <v>116.61999999999992</v>
      </c>
      <c r="AY363" s="69">
        <f t="shared" si="387"/>
        <v>118.99999999999991</v>
      </c>
      <c r="AZ363" s="69">
        <f t="shared" si="387"/>
        <v>121.37999999999991</v>
      </c>
      <c r="BA363" s="69">
        <f t="shared" si="387"/>
        <v>123.75999999999991</v>
      </c>
      <c r="BB363" s="69">
        <f t="shared" si="387"/>
        <v>126.1399999999999</v>
      </c>
      <c r="BC363" s="69">
        <f t="shared" si="387"/>
        <v>128.5199999999999</v>
      </c>
      <c r="BD363" s="69">
        <f t="shared" si="387"/>
        <v>130.89999999999989</v>
      </c>
      <c r="BE363" s="69">
        <f t="shared" si="387"/>
        <v>133.27999999999989</v>
      </c>
      <c r="BF363" s="69">
        <f t="shared" si="387"/>
        <v>135.65999999999988</v>
      </c>
      <c r="BG363" s="69">
        <f t="shared" si="387"/>
        <v>138.03999999999988</v>
      </c>
      <c r="BH363" s="69">
        <f t="shared" si="387"/>
        <v>140.41999999999987</v>
      </c>
      <c r="BI363" s="69">
        <f t="shared" si="387"/>
        <v>142.79999999999987</v>
      </c>
      <c r="BJ363" s="69">
        <f t="shared" si="387"/>
        <v>145.17999999999986</v>
      </c>
      <c r="BK363" s="69">
        <f t="shared" si="387"/>
        <v>147.55999999999986</v>
      </c>
      <c r="BL363" s="69">
        <f t="shared" si="387"/>
        <v>149.93999999999986</v>
      </c>
      <c r="BM363" s="69">
        <f t="shared" si="387"/>
        <v>152.31999999999985</v>
      </c>
      <c r="BN363" s="69">
        <f t="shared" si="387"/>
        <v>154.69999999999985</v>
      </c>
      <c r="BO363" s="69">
        <f t="shared" si="387"/>
        <v>157.07999999999984</v>
      </c>
      <c r="BP363" s="69">
        <f t="shared" si="387"/>
        <v>159.45999999999984</v>
      </c>
      <c r="BQ363" s="69">
        <f t="shared" si="387"/>
        <v>161.83999999999983</v>
      </c>
      <c r="BR363" s="69">
        <f t="shared" si="387"/>
        <v>164.21999999999983</v>
      </c>
      <c r="BS363" s="69">
        <f t="shared" si="387"/>
        <v>166.59999999999982</v>
      </c>
      <c r="BT363" s="69">
        <f t="shared" si="387"/>
        <v>168.97999999999982</v>
      </c>
      <c r="BU363" s="69">
        <f t="shared" si="387"/>
        <v>171.35999999999981</v>
      </c>
    </row>
    <row r="364" spans="1:73" s="15" customFormat="1" ht="15.95" customHeight="1" outlineLevel="2" x14ac:dyDescent="0.3">
      <c r="A364" s="227">
        <v>25</v>
      </c>
      <c r="B364" s="43" t="s">
        <v>437</v>
      </c>
      <c r="C364" s="108" t="s">
        <v>500</v>
      </c>
      <c r="D364" s="227" t="s">
        <v>120</v>
      </c>
      <c r="E364" s="44" t="s">
        <v>23</v>
      </c>
      <c r="F364" s="62" t="s">
        <v>23</v>
      </c>
      <c r="G364" s="45" t="s">
        <v>107</v>
      </c>
      <c r="H364" s="46">
        <v>7.6999999999999999E-2</v>
      </c>
      <c r="I364" s="220">
        <v>0.7</v>
      </c>
      <c r="J364" s="69">
        <v>20</v>
      </c>
      <c r="K364" s="238">
        <f t="shared" si="284"/>
        <v>1.0779999999999998</v>
      </c>
      <c r="L364" s="69">
        <f>(K364+0.11)</f>
        <v>1.1879999999999999</v>
      </c>
      <c r="M364" s="69">
        <f t="shared" ref="M364:U364" si="388">(L364+0.11)</f>
        <v>1.298</v>
      </c>
      <c r="N364" s="69">
        <f t="shared" si="388"/>
        <v>1.4080000000000001</v>
      </c>
      <c r="O364" s="69">
        <f t="shared" si="388"/>
        <v>1.5180000000000002</v>
      </c>
      <c r="P364" s="69">
        <f t="shared" si="388"/>
        <v>1.6280000000000003</v>
      </c>
      <c r="Q364" s="69">
        <f t="shared" si="388"/>
        <v>1.7380000000000004</v>
      </c>
      <c r="R364" s="69">
        <f t="shared" si="388"/>
        <v>1.8480000000000005</v>
      </c>
      <c r="S364" s="69">
        <f t="shared" si="388"/>
        <v>1.9580000000000006</v>
      </c>
      <c r="T364" s="69">
        <f t="shared" si="388"/>
        <v>2.0680000000000005</v>
      </c>
      <c r="U364" s="69">
        <f t="shared" si="388"/>
        <v>2.1780000000000004</v>
      </c>
      <c r="V364" s="69">
        <f t="shared" ref="V364:AI364" si="389">(U364+0.11)</f>
        <v>2.2880000000000003</v>
      </c>
      <c r="W364" s="69">
        <f t="shared" si="389"/>
        <v>2.3980000000000001</v>
      </c>
      <c r="X364" s="69">
        <f t="shared" si="389"/>
        <v>2.508</v>
      </c>
      <c r="Y364" s="69">
        <f t="shared" si="389"/>
        <v>2.6179999999999999</v>
      </c>
      <c r="Z364" s="69">
        <f t="shared" si="389"/>
        <v>2.7279999999999998</v>
      </c>
      <c r="AA364" s="69">
        <f t="shared" si="389"/>
        <v>2.8379999999999996</v>
      </c>
      <c r="AB364" s="69">
        <f t="shared" si="389"/>
        <v>2.9479999999999995</v>
      </c>
      <c r="AC364" s="69">
        <f t="shared" si="389"/>
        <v>3.0579999999999994</v>
      </c>
      <c r="AD364" s="69">
        <f t="shared" si="389"/>
        <v>3.1679999999999993</v>
      </c>
      <c r="AE364" s="69">
        <f t="shared" si="389"/>
        <v>3.2779999999999991</v>
      </c>
      <c r="AF364" s="69">
        <f t="shared" si="389"/>
        <v>3.387999999999999</v>
      </c>
      <c r="AG364" s="69">
        <f t="shared" si="389"/>
        <v>3.4979999999999989</v>
      </c>
      <c r="AH364" s="69">
        <f t="shared" si="389"/>
        <v>3.6079999999999988</v>
      </c>
      <c r="AI364" s="69">
        <f t="shared" si="389"/>
        <v>3.7179999999999986</v>
      </c>
      <c r="AJ364" s="69">
        <f t="shared" ref="AJ364:BR364" si="390">(AI364+0.11)</f>
        <v>3.8279999999999985</v>
      </c>
      <c r="AK364" s="69">
        <f t="shared" si="390"/>
        <v>3.9379999999999984</v>
      </c>
      <c r="AL364" s="69">
        <f t="shared" si="390"/>
        <v>4.0479999999999983</v>
      </c>
      <c r="AM364" s="69">
        <f t="shared" si="390"/>
        <v>4.1579999999999986</v>
      </c>
      <c r="AN364" s="69">
        <f t="shared" si="390"/>
        <v>4.2679999999999989</v>
      </c>
      <c r="AO364" s="69">
        <f t="shared" si="390"/>
        <v>4.3779999999999992</v>
      </c>
      <c r="AP364" s="69">
        <f t="shared" si="390"/>
        <v>4.4879999999999995</v>
      </c>
      <c r="AQ364" s="69">
        <f t="shared" si="390"/>
        <v>4.5979999999999999</v>
      </c>
      <c r="AR364" s="69">
        <f t="shared" si="390"/>
        <v>4.7080000000000002</v>
      </c>
      <c r="AS364" s="69">
        <f t="shared" si="390"/>
        <v>4.8180000000000005</v>
      </c>
      <c r="AT364" s="69">
        <f t="shared" si="390"/>
        <v>4.9280000000000008</v>
      </c>
      <c r="AU364" s="69">
        <f t="shared" si="390"/>
        <v>5.0380000000000011</v>
      </c>
      <c r="AV364" s="69">
        <f t="shared" si="390"/>
        <v>5.1480000000000015</v>
      </c>
      <c r="AW364" s="69">
        <f t="shared" si="390"/>
        <v>5.2580000000000018</v>
      </c>
      <c r="AX364" s="69">
        <f t="shared" si="390"/>
        <v>5.3680000000000021</v>
      </c>
      <c r="AY364" s="69">
        <f t="shared" si="390"/>
        <v>5.4780000000000024</v>
      </c>
      <c r="AZ364" s="69">
        <f t="shared" si="390"/>
        <v>5.5880000000000027</v>
      </c>
      <c r="BA364" s="69">
        <f t="shared" si="390"/>
        <v>5.6980000000000031</v>
      </c>
      <c r="BB364" s="69">
        <f t="shared" si="390"/>
        <v>5.8080000000000034</v>
      </c>
      <c r="BC364" s="69">
        <f t="shared" si="390"/>
        <v>5.9180000000000037</v>
      </c>
      <c r="BD364" s="69">
        <f t="shared" si="390"/>
        <v>6.028000000000004</v>
      </c>
      <c r="BE364" s="69">
        <f t="shared" si="390"/>
        <v>6.1380000000000043</v>
      </c>
      <c r="BF364" s="69">
        <f t="shared" si="390"/>
        <v>6.2480000000000047</v>
      </c>
      <c r="BG364" s="69">
        <f t="shared" si="390"/>
        <v>6.358000000000005</v>
      </c>
      <c r="BH364" s="69">
        <f t="shared" si="390"/>
        <v>6.4680000000000053</v>
      </c>
      <c r="BI364" s="69">
        <f t="shared" si="390"/>
        <v>6.5780000000000056</v>
      </c>
      <c r="BJ364" s="69">
        <f t="shared" si="390"/>
        <v>6.6880000000000059</v>
      </c>
      <c r="BK364" s="69">
        <f t="shared" si="390"/>
        <v>6.7980000000000063</v>
      </c>
      <c r="BL364" s="69">
        <f t="shared" si="390"/>
        <v>6.9080000000000066</v>
      </c>
      <c r="BM364" s="69">
        <f t="shared" si="390"/>
        <v>7.0180000000000069</v>
      </c>
      <c r="BN364" s="69">
        <f t="shared" si="390"/>
        <v>7.1280000000000072</v>
      </c>
      <c r="BO364" s="69">
        <f t="shared" si="390"/>
        <v>7.2380000000000075</v>
      </c>
      <c r="BP364" s="69">
        <f t="shared" si="390"/>
        <v>7.3480000000000079</v>
      </c>
      <c r="BQ364" s="69">
        <f t="shared" si="390"/>
        <v>7.4580000000000082</v>
      </c>
      <c r="BR364" s="69">
        <f t="shared" si="390"/>
        <v>7.5680000000000085</v>
      </c>
    </row>
    <row r="365" spans="1:73" s="15" customFormat="1" ht="15.95" customHeight="1" outlineLevel="2" x14ac:dyDescent="0.3">
      <c r="A365" s="227">
        <v>26</v>
      </c>
      <c r="B365" s="43" t="s">
        <v>437</v>
      </c>
      <c r="C365" s="108" t="s">
        <v>501</v>
      </c>
      <c r="D365" s="227" t="s">
        <v>120</v>
      </c>
      <c r="E365" s="44" t="s">
        <v>23</v>
      </c>
      <c r="F365" s="62" t="s">
        <v>23</v>
      </c>
      <c r="G365" s="45" t="s">
        <v>107</v>
      </c>
      <c r="H365" s="46">
        <v>7.6999999999999999E-2</v>
      </c>
      <c r="I365" s="220">
        <v>0.7</v>
      </c>
      <c r="J365" s="69">
        <v>20</v>
      </c>
      <c r="K365" s="238">
        <f t="shared" si="284"/>
        <v>1.0779999999999998</v>
      </c>
      <c r="L365" s="69">
        <f>(K365+0.11)</f>
        <v>1.1879999999999999</v>
      </c>
      <c r="M365" s="69">
        <f t="shared" ref="M365:U365" si="391">(L365+0.11)</f>
        <v>1.298</v>
      </c>
      <c r="N365" s="69">
        <f t="shared" si="391"/>
        <v>1.4080000000000001</v>
      </c>
      <c r="O365" s="69">
        <f t="shared" si="391"/>
        <v>1.5180000000000002</v>
      </c>
      <c r="P365" s="69">
        <f t="shared" si="391"/>
        <v>1.6280000000000003</v>
      </c>
      <c r="Q365" s="69">
        <f t="shared" si="391"/>
        <v>1.7380000000000004</v>
      </c>
      <c r="R365" s="69">
        <f t="shared" si="391"/>
        <v>1.8480000000000005</v>
      </c>
      <c r="S365" s="69">
        <f t="shared" si="391"/>
        <v>1.9580000000000006</v>
      </c>
      <c r="T365" s="69">
        <f t="shared" si="391"/>
        <v>2.0680000000000005</v>
      </c>
      <c r="U365" s="69">
        <f t="shared" si="391"/>
        <v>2.1780000000000004</v>
      </c>
      <c r="V365" s="69">
        <f t="shared" ref="V365:AI365" si="392">(U365+0.11)</f>
        <v>2.2880000000000003</v>
      </c>
      <c r="W365" s="69">
        <f t="shared" si="392"/>
        <v>2.3980000000000001</v>
      </c>
      <c r="X365" s="69">
        <f t="shared" si="392"/>
        <v>2.508</v>
      </c>
      <c r="Y365" s="69">
        <f t="shared" si="392"/>
        <v>2.6179999999999999</v>
      </c>
      <c r="Z365" s="69">
        <f t="shared" si="392"/>
        <v>2.7279999999999998</v>
      </c>
      <c r="AA365" s="69">
        <f t="shared" si="392"/>
        <v>2.8379999999999996</v>
      </c>
      <c r="AB365" s="69">
        <f t="shared" si="392"/>
        <v>2.9479999999999995</v>
      </c>
      <c r="AC365" s="69">
        <f t="shared" si="392"/>
        <v>3.0579999999999994</v>
      </c>
      <c r="AD365" s="69">
        <f t="shared" si="392"/>
        <v>3.1679999999999993</v>
      </c>
      <c r="AE365" s="69">
        <f t="shared" si="392"/>
        <v>3.2779999999999991</v>
      </c>
      <c r="AF365" s="69">
        <f t="shared" si="392"/>
        <v>3.387999999999999</v>
      </c>
      <c r="AG365" s="69">
        <f t="shared" si="392"/>
        <v>3.4979999999999989</v>
      </c>
      <c r="AH365" s="69">
        <f t="shared" si="392"/>
        <v>3.6079999999999988</v>
      </c>
      <c r="AI365" s="69">
        <f t="shared" si="392"/>
        <v>3.7179999999999986</v>
      </c>
      <c r="AJ365" s="69">
        <f t="shared" ref="AJ365:BR365" si="393">(AI365+0.11)</f>
        <v>3.8279999999999985</v>
      </c>
      <c r="AK365" s="69">
        <f t="shared" si="393"/>
        <v>3.9379999999999984</v>
      </c>
      <c r="AL365" s="69">
        <f t="shared" si="393"/>
        <v>4.0479999999999983</v>
      </c>
      <c r="AM365" s="69">
        <f t="shared" si="393"/>
        <v>4.1579999999999986</v>
      </c>
      <c r="AN365" s="69">
        <f t="shared" si="393"/>
        <v>4.2679999999999989</v>
      </c>
      <c r="AO365" s="69">
        <f t="shared" si="393"/>
        <v>4.3779999999999992</v>
      </c>
      <c r="AP365" s="69">
        <f t="shared" si="393"/>
        <v>4.4879999999999995</v>
      </c>
      <c r="AQ365" s="69">
        <f t="shared" si="393"/>
        <v>4.5979999999999999</v>
      </c>
      <c r="AR365" s="69">
        <f t="shared" si="393"/>
        <v>4.7080000000000002</v>
      </c>
      <c r="AS365" s="69">
        <f t="shared" si="393"/>
        <v>4.8180000000000005</v>
      </c>
      <c r="AT365" s="69">
        <f t="shared" si="393"/>
        <v>4.9280000000000008</v>
      </c>
      <c r="AU365" s="69">
        <f t="shared" si="393"/>
        <v>5.0380000000000011</v>
      </c>
      <c r="AV365" s="69">
        <f t="shared" si="393"/>
        <v>5.1480000000000015</v>
      </c>
      <c r="AW365" s="69">
        <f t="shared" si="393"/>
        <v>5.2580000000000018</v>
      </c>
      <c r="AX365" s="69">
        <f t="shared" si="393"/>
        <v>5.3680000000000021</v>
      </c>
      <c r="AY365" s="69">
        <f t="shared" si="393"/>
        <v>5.4780000000000024</v>
      </c>
      <c r="AZ365" s="69">
        <f t="shared" si="393"/>
        <v>5.5880000000000027</v>
      </c>
      <c r="BA365" s="69">
        <f t="shared" si="393"/>
        <v>5.6980000000000031</v>
      </c>
      <c r="BB365" s="69">
        <f t="shared" si="393"/>
        <v>5.8080000000000034</v>
      </c>
      <c r="BC365" s="69">
        <f t="shared" si="393"/>
        <v>5.9180000000000037</v>
      </c>
      <c r="BD365" s="69">
        <f t="shared" si="393"/>
        <v>6.028000000000004</v>
      </c>
      <c r="BE365" s="69">
        <f t="shared" si="393"/>
        <v>6.1380000000000043</v>
      </c>
      <c r="BF365" s="69">
        <f t="shared" si="393"/>
        <v>6.2480000000000047</v>
      </c>
      <c r="BG365" s="69">
        <f t="shared" si="393"/>
        <v>6.358000000000005</v>
      </c>
      <c r="BH365" s="69">
        <f t="shared" si="393"/>
        <v>6.4680000000000053</v>
      </c>
      <c r="BI365" s="69">
        <f t="shared" si="393"/>
        <v>6.5780000000000056</v>
      </c>
      <c r="BJ365" s="69">
        <f t="shared" si="393"/>
        <v>6.6880000000000059</v>
      </c>
      <c r="BK365" s="69">
        <f t="shared" si="393"/>
        <v>6.7980000000000063</v>
      </c>
      <c r="BL365" s="69">
        <f t="shared" si="393"/>
        <v>6.9080000000000066</v>
      </c>
      <c r="BM365" s="69">
        <f t="shared" si="393"/>
        <v>7.0180000000000069</v>
      </c>
      <c r="BN365" s="69">
        <f t="shared" si="393"/>
        <v>7.1280000000000072</v>
      </c>
      <c r="BO365" s="69">
        <f t="shared" si="393"/>
        <v>7.2380000000000075</v>
      </c>
      <c r="BP365" s="69">
        <f t="shared" si="393"/>
        <v>7.3480000000000079</v>
      </c>
      <c r="BQ365" s="69">
        <f t="shared" si="393"/>
        <v>7.4580000000000082</v>
      </c>
      <c r="BR365" s="69">
        <f t="shared" si="393"/>
        <v>7.5680000000000085</v>
      </c>
    </row>
    <row r="366" spans="1:73" s="15" customFormat="1" ht="15.95" customHeight="1" outlineLevel="2" x14ac:dyDescent="0.3">
      <c r="A366" s="227">
        <v>27</v>
      </c>
      <c r="B366" s="43" t="s">
        <v>437</v>
      </c>
      <c r="C366" s="108" t="s">
        <v>502</v>
      </c>
      <c r="D366" s="227" t="s">
        <v>120</v>
      </c>
      <c r="E366" s="44" t="s">
        <v>23</v>
      </c>
      <c r="F366" s="62" t="s">
        <v>23</v>
      </c>
      <c r="G366" s="45" t="s">
        <v>107</v>
      </c>
      <c r="H366" s="46">
        <v>7.0999999999999994E-2</v>
      </c>
      <c r="I366" s="220">
        <v>0.7</v>
      </c>
      <c r="J366" s="69">
        <v>20</v>
      </c>
      <c r="K366" s="238">
        <f t="shared" si="284"/>
        <v>0.99399999999999988</v>
      </c>
      <c r="L366" s="69">
        <f>(K366+0.1)</f>
        <v>1.0939999999999999</v>
      </c>
      <c r="M366" s="69">
        <f t="shared" ref="M366:U366" si="394">(L366+0.1)</f>
        <v>1.194</v>
      </c>
      <c r="N366" s="69">
        <f t="shared" si="394"/>
        <v>1.294</v>
      </c>
      <c r="O366" s="69">
        <f t="shared" si="394"/>
        <v>1.3940000000000001</v>
      </c>
      <c r="P366" s="69">
        <f t="shared" si="394"/>
        <v>1.4940000000000002</v>
      </c>
      <c r="Q366" s="69">
        <f t="shared" si="394"/>
        <v>1.5940000000000003</v>
      </c>
      <c r="R366" s="69">
        <f t="shared" si="394"/>
        <v>1.6940000000000004</v>
      </c>
      <c r="S366" s="69">
        <f t="shared" si="394"/>
        <v>1.7940000000000005</v>
      </c>
      <c r="T366" s="69">
        <f t="shared" si="394"/>
        <v>1.8940000000000006</v>
      </c>
      <c r="U366" s="69">
        <f t="shared" si="394"/>
        <v>1.9940000000000007</v>
      </c>
      <c r="V366" s="69">
        <f t="shared" ref="V366:AI366" si="395">(U366+0.1)</f>
        <v>2.0940000000000007</v>
      </c>
      <c r="W366" s="69">
        <f t="shared" si="395"/>
        <v>2.1940000000000008</v>
      </c>
      <c r="X366" s="69">
        <f t="shared" si="395"/>
        <v>2.2940000000000009</v>
      </c>
      <c r="Y366" s="69">
        <f t="shared" si="395"/>
        <v>2.394000000000001</v>
      </c>
      <c r="Z366" s="69">
        <f t="shared" si="395"/>
        <v>2.4940000000000011</v>
      </c>
      <c r="AA366" s="69">
        <f t="shared" si="395"/>
        <v>2.5940000000000012</v>
      </c>
      <c r="AB366" s="69">
        <f t="shared" si="395"/>
        <v>2.6940000000000013</v>
      </c>
      <c r="AC366" s="69">
        <f t="shared" si="395"/>
        <v>2.7940000000000014</v>
      </c>
      <c r="AD366" s="69">
        <f t="shared" si="395"/>
        <v>2.8940000000000015</v>
      </c>
      <c r="AE366" s="69">
        <f t="shared" si="395"/>
        <v>2.9940000000000015</v>
      </c>
      <c r="AF366" s="69">
        <f t="shared" si="395"/>
        <v>3.0940000000000016</v>
      </c>
      <c r="AG366" s="69">
        <f t="shared" si="395"/>
        <v>3.1940000000000017</v>
      </c>
      <c r="AH366" s="69">
        <f t="shared" si="395"/>
        <v>3.2940000000000018</v>
      </c>
      <c r="AI366" s="69">
        <f t="shared" si="395"/>
        <v>3.3940000000000019</v>
      </c>
      <c r="AJ366" s="69">
        <f t="shared" ref="AJ366:BR366" si="396">(AI366+0.1)</f>
        <v>3.494000000000002</v>
      </c>
      <c r="AK366" s="69">
        <f t="shared" si="396"/>
        <v>3.5940000000000021</v>
      </c>
      <c r="AL366" s="69">
        <f t="shared" si="396"/>
        <v>3.6940000000000022</v>
      </c>
      <c r="AM366" s="69">
        <f t="shared" si="396"/>
        <v>3.7940000000000023</v>
      </c>
      <c r="AN366" s="69">
        <f t="shared" si="396"/>
        <v>3.8940000000000023</v>
      </c>
      <c r="AO366" s="69">
        <f t="shared" si="396"/>
        <v>3.9940000000000024</v>
      </c>
      <c r="AP366" s="69">
        <f t="shared" si="396"/>
        <v>4.0940000000000021</v>
      </c>
      <c r="AQ366" s="69">
        <f t="shared" si="396"/>
        <v>4.1940000000000017</v>
      </c>
      <c r="AR366" s="69">
        <f t="shared" si="396"/>
        <v>4.2940000000000014</v>
      </c>
      <c r="AS366" s="69">
        <f t="shared" si="396"/>
        <v>4.394000000000001</v>
      </c>
      <c r="AT366" s="69">
        <f t="shared" si="396"/>
        <v>4.4940000000000007</v>
      </c>
      <c r="AU366" s="69">
        <f t="shared" si="396"/>
        <v>4.5940000000000003</v>
      </c>
      <c r="AV366" s="69">
        <f t="shared" si="396"/>
        <v>4.694</v>
      </c>
      <c r="AW366" s="69">
        <f t="shared" si="396"/>
        <v>4.7939999999999996</v>
      </c>
      <c r="AX366" s="69">
        <f t="shared" si="396"/>
        <v>4.8939999999999992</v>
      </c>
      <c r="AY366" s="69">
        <f t="shared" si="396"/>
        <v>4.9939999999999989</v>
      </c>
      <c r="AZ366" s="69">
        <f t="shared" si="396"/>
        <v>5.0939999999999985</v>
      </c>
      <c r="BA366" s="69">
        <f t="shared" si="396"/>
        <v>5.1939999999999982</v>
      </c>
      <c r="BB366" s="69">
        <f t="shared" si="396"/>
        <v>5.2939999999999978</v>
      </c>
      <c r="BC366" s="69">
        <f t="shared" si="396"/>
        <v>5.3939999999999975</v>
      </c>
      <c r="BD366" s="69">
        <f t="shared" si="396"/>
        <v>5.4939999999999971</v>
      </c>
      <c r="BE366" s="69">
        <f t="shared" si="396"/>
        <v>5.5939999999999968</v>
      </c>
      <c r="BF366" s="69">
        <f t="shared" si="396"/>
        <v>5.6939999999999964</v>
      </c>
      <c r="BG366" s="69">
        <f t="shared" si="396"/>
        <v>5.793999999999996</v>
      </c>
      <c r="BH366" s="69">
        <f t="shared" si="396"/>
        <v>5.8939999999999957</v>
      </c>
      <c r="BI366" s="69">
        <f t="shared" si="396"/>
        <v>5.9939999999999953</v>
      </c>
      <c r="BJ366" s="69">
        <f t="shared" si="396"/>
        <v>6.093999999999995</v>
      </c>
      <c r="BK366" s="69">
        <f t="shared" si="396"/>
        <v>6.1939999999999946</v>
      </c>
      <c r="BL366" s="69">
        <f t="shared" si="396"/>
        <v>6.2939999999999943</v>
      </c>
      <c r="BM366" s="69">
        <f t="shared" si="396"/>
        <v>6.3939999999999939</v>
      </c>
      <c r="BN366" s="69">
        <f t="shared" si="396"/>
        <v>6.4939999999999936</v>
      </c>
      <c r="BO366" s="69">
        <f t="shared" si="396"/>
        <v>6.5939999999999932</v>
      </c>
      <c r="BP366" s="69">
        <f t="shared" si="396"/>
        <v>6.6939999999999928</v>
      </c>
      <c r="BQ366" s="69">
        <f t="shared" si="396"/>
        <v>6.7939999999999925</v>
      </c>
      <c r="BR366" s="69">
        <f t="shared" si="396"/>
        <v>6.8939999999999921</v>
      </c>
    </row>
    <row r="367" spans="1:73" s="15" customFormat="1" ht="15.95" customHeight="1" outlineLevel="2" x14ac:dyDescent="0.3">
      <c r="A367" s="227">
        <v>28</v>
      </c>
      <c r="B367" s="43" t="s">
        <v>437</v>
      </c>
      <c r="C367" s="108" t="s">
        <v>503</v>
      </c>
      <c r="D367" s="227" t="s">
        <v>120</v>
      </c>
      <c r="E367" s="44" t="s">
        <v>23</v>
      </c>
      <c r="F367" s="42" t="s">
        <v>23</v>
      </c>
      <c r="G367" s="43" t="s">
        <v>107</v>
      </c>
      <c r="H367" s="46">
        <v>2.9000000000000001E-2</v>
      </c>
      <c r="I367" s="220">
        <v>0.7</v>
      </c>
      <c r="J367" s="69">
        <v>20</v>
      </c>
      <c r="K367" s="238">
        <f t="shared" si="284"/>
        <v>0.40599999999999997</v>
      </c>
      <c r="L367" s="69">
        <f>(K367+0.04)</f>
        <v>0.44599999999999995</v>
      </c>
      <c r="M367" s="69">
        <f t="shared" ref="M367:U367" si="397">(L367+0.04)</f>
        <v>0.48599999999999993</v>
      </c>
      <c r="N367" s="69">
        <f t="shared" si="397"/>
        <v>0.52599999999999991</v>
      </c>
      <c r="O367" s="69">
        <f t="shared" si="397"/>
        <v>0.56599999999999995</v>
      </c>
      <c r="P367" s="69">
        <f t="shared" si="397"/>
        <v>0.60599999999999998</v>
      </c>
      <c r="Q367" s="69">
        <f t="shared" si="397"/>
        <v>0.64600000000000002</v>
      </c>
      <c r="R367" s="69">
        <f t="shared" si="397"/>
        <v>0.68600000000000005</v>
      </c>
      <c r="S367" s="69">
        <f t="shared" si="397"/>
        <v>0.72600000000000009</v>
      </c>
      <c r="T367" s="69">
        <f t="shared" si="397"/>
        <v>0.76600000000000013</v>
      </c>
      <c r="U367" s="69">
        <f t="shared" si="397"/>
        <v>0.80600000000000016</v>
      </c>
      <c r="V367" s="69">
        <f t="shared" ref="V367:AI367" si="398">(U367+0.04)</f>
        <v>0.8460000000000002</v>
      </c>
      <c r="W367" s="69">
        <f t="shared" si="398"/>
        <v>0.88600000000000023</v>
      </c>
      <c r="X367" s="69">
        <f t="shared" si="398"/>
        <v>0.92600000000000027</v>
      </c>
      <c r="Y367" s="69">
        <f t="shared" si="398"/>
        <v>0.9660000000000003</v>
      </c>
      <c r="Z367" s="69">
        <f t="shared" si="398"/>
        <v>1.0060000000000002</v>
      </c>
      <c r="AA367" s="69">
        <f t="shared" si="398"/>
        <v>1.0460000000000003</v>
      </c>
      <c r="AB367" s="69">
        <f t="shared" si="398"/>
        <v>1.0860000000000003</v>
      </c>
      <c r="AC367" s="69">
        <f t="shared" si="398"/>
        <v>1.1260000000000003</v>
      </c>
      <c r="AD367" s="69">
        <f t="shared" si="398"/>
        <v>1.1660000000000004</v>
      </c>
      <c r="AE367" s="69">
        <f t="shared" si="398"/>
        <v>1.2060000000000004</v>
      </c>
      <c r="AF367" s="69">
        <f t="shared" si="398"/>
        <v>1.2460000000000004</v>
      </c>
      <c r="AG367" s="69">
        <f t="shared" si="398"/>
        <v>1.2860000000000005</v>
      </c>
      <c r="AH367" s="69">
        <f t="shared" si="398"/>
        <v>1.3260000000000005</v>
      </c>
      <c r="AI367" s="69">
        <f t="shared" si="398"/>
        <v>1.3660000000000005</v>
      </c>
      <c r="AJ367" s="69">
        <f t="shared" ref="AJ367:BR367" si="399">(AI367+0.04)</f>
        <v>1.4060000000000006</v>
      </c>
      <c r="AK367" s="69">
        <f t="shared" si="399"/>
        <v>1.4460000000000006</v>
      </c>
      <c r="AL367" s="69">
        <f t="shared" si="399"/>
        <v>1.4860000000000007</v>
      </c>
      <c r="AM367" s="69">
        <f t="shared" si="399"/>
        <v>1.5260000000000007</v>
      </c>
      <c r="AN367" s="69">
        <f t="shared" si="399"/>
        <v>1.5660000000000007</v>
      </c>
      <c r="AO367" s="69">
        <f t="shared" si="399"/>
        <v>1.6060000000000008</v>
      </c>
      <c r="AP367" s="69">
        <f t="shared" si="399"/>
        <v>1.6460000000000008</v>
      </c>
      <c r="AQ367" s="69">
        <f t="shared" si="399"/>
        <v>1.6860000000000008</v>
      </c>
      <c r="AR367" s="69">
        <f t="shared" si="399"/>
        <v>1.7260000000000009</v>
      </c>
      <c r="AS367" s="69">
        <f t="shared" si="399"/>
        <v>1.7660000000000009</v>
      </c>
      <c r="AT367" s="69">
        <f t="shared" si="399"/>
        <v>1.8060000000000009</v>
      </c>
      <c r="AU367" s="69">
        <f t="shared" si="399"/>
        <v>1.846000000000001</v>
      </c>
      <c r="AV367" s="69">
        <f t="shared" si="399"/>
        <v>1.886000000000001</v>
      </c>
      <c r="AW367" s="69">
        <f t="shared" si="399"/>
        <v>1.926000000000001</v>
      </c>
      <c r="AX367" s="69">
        <f t="shared" si="399"/>
        <v>1.9660000000000011</v>
      </c>
      <c r="AY367" s="69">
        <f t="shared" si="399"/>
        <v>2.0060000000000011</v>
      </c>
      <c r="AZ367" s="69">
        <f t="shared" si="399"/>
        <v>2.0460000000000012</v>
      </c>
      <c r="BA367" s="69">
        <f t="shared" si="399"/>
        <v>2.0860000000000012</v>
      </c>
      <c r="BB367" s="69">
        <f t="shared" si="399"/>
        <v>2.1260000000000012</v>
      </c>
      <c r="BC367" s="69">
        <f t="shared" si="399"/>
        <v>2.1660000000000013</v>
      </c>
      <c r="BD367" s="69">
        <f t="shared" si="399"/>
        <v>2.2060000000000013</v>
      </c>
      <c r="BE367" s="69">
        <f t="shared" si="399"/>
        <v>2.2460000000000013</v>
      </c>
      <c r="BF367" s="69">
        <f t="shared" si="399"/>
        <v>2.2860000000000014</v>
      </c>
      <c r="BG367" s="69">
        <f t="shared" si="399"/>
        <v>2.3260000000000014</v>
      </c>
      <c r="BH367" s="69">
        <f t="shared" si="399"/>
        <v>2.3660000000000014</v>
      </c>
      <c r="BI367" s="69">
        <f t="shared" si="399"/>
        <v>2.4060000000000015</v>
      </c>
      <c r="BJ367" s="69">
        <f t="shared" si="399"/>
        <v>2.4460000000000015</v>
      </c>
      <c r="BK367" s="69">
        <f t="shared" si="399"/>
        <v>2.4860000000000015</v>
      </c>
      <c r="BL367" s="69">
        <f t="shared" si="399"/>
        <v>2.5260000000000016</v>
      </c>
      <c r="BM367" s="69">
        <f t="shared" si="399"/>
        <v>2.5660000000000016</v>
      </c>
      <c r="BN367" s="69">
        <f t="shared" si="399"/>
        <v>2.6060000000000016</v>
      </c>
      <c r="BO367" s="69">
        <f t="shared" si="399"/>
        <v>2.6460000000000017</v>
      </c>
      <c r="BP367" s="69">
        <f t="shared" si="399"/>
        <v>2.6860000000000017</v>
      </c>
      <c r="BQ367" s="69">
        <f t="shared" si="399"/>
        <v>2.7260000000000018</v>
      </c>
      <c r="BR367" s="69">
        <f t="shared" si="399"/>
        <v>2.7660000000000018</v>
      </c>
    </row>
    <row r="368" spans="1:73" s="15" customFormat="1" ht="15.95" customHeight="1" outlineLevel="2" x14ac:dyDescent="0.3">
      <c r="A368" s="227">
        <v>29</v>
      </c>
      <c r="B368" s="43" t="s">
        <v>437</v>
      </c>
      <c r="C368" s="108" t="s">
        <v>509</v>
      </c>
      <c r="D368" s="227" t="s">
        <v>120</v>
      </c>
      <c r="E368" s="44" t="s">
        <v>38</v>
      </c>
      <c r="F368" s="42" t="s">
        <v>38</v>
      </c>
      <c r="G368" s="45" t="s">
        <v>30</v>
      </c>
      <c r="H368" s="46">
        <v>0.441</v>
      </c>
      <c r="I368" s="220">
        <v>0.7</v>
      </c>
      <c r="J368" s="69">
        <v>20</v>
      </c>
      <c r="K368" s="238">
        <f t="shared" si="284"/>
        <v>6.1739999999999995</v>
      </c>
      <c r="L368" s="69">
        <f>(K368+0.62)</f>
        <v>6.7939999999999996</v>
      </c>
      <c r="M368" s="69">
        <f t="shared" ref="M368:BT368" si="400">(L368+0.62)</f>
        <v>7.4139999999999997</v>
      </c>
      <c r="N368" s="69">
        <f t="shared" si="400"/>
        <v>8.0339999999999989</v>
      </c>
      <c r="O368" s="69">
        <f t="shared" si="400"/>
        <v>8.6539999999999981</v>
      </c>
      <c r="P368" s="69">
        <f t="shared" si="400"/>
        <v>9.2739999999999974</v>
      </c>
      <c r="Q368" s="69">
        <f t="shared" si="400"/>
        <v>9.8939999999999966</v>
      </c>
      <c r="R368" s="69">
        <f t="shared" si="400"/>
        <v>10.513999999999996</v>
      </c>
      <c r="S368" s="69">
        <f t="shared" si="400"/>
        <v>11.133999999999995</v>
      </c>
      <c r="T368" s="69">
        <f t="shared" si="400"/>
        <v>11.753999999999994</v>
      </c>
      <c r="U368" s="69">
        <f t="shared" si="400"/>
        <v>12.373999999999993</v>
      </c>
      <c r="V368" s="69">
        <f t="shared" si="400"/>
        <v>12.993999999999993</v>
      </c>
      <c r="W368" s="69">
        <f t="shared" si="400"/>
        <v>13.613999999999992</v>
      </c>
      <c r="X368" s="69">
        <f t="shared" si="400"/>
        <v>14.233999999999991</v>
      </c>
      <c r="Y368" s="69">
        <f t="shared" si="400"/>
        <v>14.85399999999999</v>
      </c>
      <c r="Z368" s="69">
        <f t="shared" si="400"/>
        <v>15.47399999999999</v>
      </c>
      <c r="AA368" s="69">
        <f t="shared" si="400"/>
        <v>16.093999999999991</v>
      </c>
      <c r="AB368" s="69">
        <f t="shared" si="400"/>
        <v>16.713999999999992</v>
      </c>
      <c r="AC368" s="69">
        <f t="shared" si="400"/>
        <v>17.333999999999993</v>
      </c>
      <c r="AD368" s="69">
        <f t="shared" si="400"/>
        <v>17.953999999999994</v>
      </c>
      <c r="AE368" s="69">
        <f t="shared" si="400"/>
        <v>18.573999999999995</v>
      </c>
      <c r="AF368" s="69">
        <f t="shared" si="400"/>
        <v>19.193999999999996</v>
      </c>
      <c r="AG368" s="69">
        <f t="shared" si="400"/>
        <v>19.813999999999997</v>
      </c>
      <c r="AH368" s="69">
        <f t="shared" si="400"/>
        <v>20.433999999999997</v>
      </c>
      <c r="AI368" s="69">
        <f t="shared" si="400"/>
        <v>21.053999999999998</v>
      </c>
      <c r="AJ368" s="69">
        <f t="shared" si="400"/>
        <v>21.673999999999999</v>
      </c>
      <c r="AK368" s="69">
        <f t="shared" si="400"/>
        <v>22.294</v>
      </c>
      <c r="AL368" s="69">
        <f t="shared" si="400"/>
        <v>22.914000000000001</v>
      </c>
      <c r="AM368" s="69">
        <f t="shared" si="400"/>
        <v>23.534000000000002</v>
      </c>
      <c r="AN368" s="69">
        <f t="shared" si="400"/>
        <v>24.154000000000003</v>
      </c>
      <c r="AO368" s="69">
        <f t="shared" si="400"/>
        <v>24.774000000000004</v>
      </c>
      <c r="AP368" s="69">
        <f t="shared" si="400"/>
        <v>25.394000000000005</v>
      </c>
      <c r="AQ368" s="69">
        <f t="shared" si="400"/>
        <v>26.014000000000006</v>
      </c>
      <c r="AR368" s="69">
        <f t="shared" si="400"/>
        <v>26.634000000000007</v>
      </c>
      <c r="AS368" s="69">
        <f t="shared" si="400"/>
        <v>27.254000000000008</v>
      </c>
      <c r="AT368" s="69">
        <f t="shared" si="400"/>
        <v>27.874000000000009</v>
      </c>
      <c r="AU368" s="69">
        <f t="shared" si="400"/>
        <v>28.49400000000001</v>
      </c>
      <c r="AV368" s="69">
        <f t="shared" si="400"/>
        <v>29.114000000000011</v>
      </c>
      <c r="AW368" s="69">
        <f t="shared" si="400"/>
        <v>29.734000000000012</v>
      </c>
      <c r="AX368" s="69">
        <f t="shared" si="400"/>
        <v>30.354000000000013</v>
      </c>
      <c r="AY368" s="69">
        <f t="shared" si="400"/>
        <v>30.974000000000014</v>
      </c>
      <c r="AZ368" s="69">
        <f t="shared" si="400"/>
        <v>31.594000000000015</v>
      </c>
      <c r="BA368" s="69">
        <f t="shared" si="400"/>
        <v>32.214000000000013</v>
      </c>
      <c r="BB368" s="69">
        <f t="shared" si="400"/>
        <v>32.83400000000001</v>
      </c>
      <c r="BC368" s="69">
        <f t="shared" si="400"/>
        <v>33.454000000000008</v>
      </c>
      <c r="BD368" s="69">
        <f t="shared" si="400"/>
        <v>34.074000000000005</v>
      </c>
      <c r="BE368" s="69">
        <f t="shared" si="400"/>
        <v>34.694000000000003</v>
      </c>
      <c r="BF368" s="69">
        <f t="shared" si="400"/>
        <v>35.314</v>
      </c>
      <c r="BG368" s="69">
        <f t="shared" si="400"/>
        <v>35.933999999999997</v>
      </c>
      <c r="BH368" s="69">
        <f t="shared" si="400"/>
        <v>36.553999999999995</v>
      </c>
      <c r="BI368" s="69">
        <f t="shared" si="400"/>
        <v>37.173999999999992</v>
      </c>
      <c r="BJ368" s="69">
        <f t="shared" si="400"/>
        <v>37.79399999999999</v>
      </c>
      <c r="BK368" s="69">
        <f t="shared" si="400"/>
        <v>38.413999999999987</v>
      </c>
      <c r="BL368" s="69">
        <f t="shared" si="400"/>
        <v>39.033999999999985</v>
      </c>
      <c r="BM368" s="69">
        <f t="shared" si="400"/>
        <v>39.653999999999982</v>
      </c>
      <c r="BN368" s="69">
        <f t="shared" si="400"/>
        <v>40.27399999999998</v>
      </c>
      <c r="BO368" s="69">
        <f t="shared" si="400"/>
        <v>40.893999999999977</v>
      </c>
      <c r="BP368" s="69">
        <f t="shared" si="400"/>
        <v>41.513999999999974</v>
      </c>
      <c r="BQ368" s="69">
        <f t="shared" si="400"/>
        <v>42.133999999999972</v>
      </c>
      <c r="BR368" s="69">
        <f t="shared" si="400"/>
        <v>42.753999999999969</v>
      </c>
      <c r="BS368" s="69">
        <f t="shared" si="400"/>
        <v>43.373999999999967</v>
      </c>
      <c r="BT368" s="69">
        <f t="shared" si="400"/>
        <v>43.993999999999964</v>
      </c>
    </row>
    <row r="369" spans="1:74" s="15" customFormat="1" ht="15.95" customHeight="1" outlineLevel="2" x14ac:dyDescent="0.3">
      <c r="A369" s="227">
        <v>30</v>
      </c>
      <c r="B369" s="43" t="s">
        <v>437</v>
      </c>
      <c r="C369" s="32" t="s">
        <v>534</v>
      </c>
      <c r="D369" s="32" t="s">
        <v>142</v>
      </c>
      <c r="E369" s="49" t="s">
        <v>23</v>
      </c>
      <c r="F369" s="230" t="s">
        <v>23</v>
      </c>
      <c r="G369" s="134" t="s">
        <v>30</v>
      </c>
      <c r="H369" s="32">
        <v>4.4560000000000004</v>
      </c>
      <c r="I369" s="220">
        <v>0.7</v>
      </c>
      <c r="J369" s="69">
        <v>20</v>
      </c>
      <c r="K369" s="238">
        <f t="shared" si="284"/>
        <v>62.384</v>
      </c>
      <c r="L369" s="69">
        <f>(K369+6.24)</f>
        <v>68.623999999999995</v>
      </c>
      <c r="M369" s="69">
        <f t="shared" ref="M369:BV369" si="401">(L369+6.24)</f>
        <v>74.86399999999999</v>
      </c>
      <c r="N369" s="69">
        <f t="shared" si="401"/>
        <v>81.103999999999985</v>
      </c>
      <c r="O369" s="69">
        <f t="shared" si="401"/>
        <v>87.34399999999998</v>
      </c>
      <c r="P369" s="69">
        <f t="shared" si="401"/>
        <v>93.583999999999975</v>
      </c>
      <c r="Q369" s="69">
        <f t="shared" si="401"/>
        <v>99.82399999999997</v>
      </c>
      <c r="R369" s="69">
        <f t="shared" si="401"/>
        <v>106.06399999999996</v>
      </c>
      <c r="S369" s="69">
        <f t="shared" si="401"/>
        <v>112.30399999999996</v>
      </c>
      <c r="T369" s="69">
        <f t="shared" si="401"/>
        <v>118.54399999999995</v>
      </c>
      <c r="U369" s="69">
        <f t="shared" si="401"/>
        <v>124.78399999999995</v>
      </c>
      <c r="V369" s="69">
        <f t="shared" si="401"/>
        <v>131.02399999999994</v>
      </c>
      <c r="W369" s="69">
        <f t="shared" si="401"/>
        <v>137.26399999999995</v>
      </c>
      <c r="X369" s="69">
        <f t="shared" si="401"/>
        <v>143.50399999999996</v>
      </c>
      <c r="Y369" s="69">
        <f t="shared" si="401"/>
        <v>149.74399999999997</v>
      </c>
      <c r="Z369" s="69">
        <f t="shared" si="401"/>
        <v>155.98399999999998</v>
      </c>
      <c r="AA369" s="69">
        <f t="shared" si="401"/>
        <v>162.22399999999999</v>
      </c>
      <c r="AB369" s="69">
        <f t="shared" si="401"/>
        <v>168.464</v>
      </c>
      <c r="AC369" s="69">
        <f t="shared" si="401"/>
        <v>174.70400000000001</v>
      </c>
      <c r="AD369" s="69">
        <f t="shared" si="401"/>
        <v>180.94400000000002</v>
      </c>
      <c r="AE369" s="69">
        <f t="shared" si="401"/>
        <v>187.18400000000003</v>
      </c>
      <c r="AF369" s="69">
        <f t="shared" si="401"/>
        <v>193.42400000000004</v>
      </c>
      <c r="AG369" s="69">
        <f t="shared" si="401"/>
        <v>199.66400000000004</v>
      </c>
      <c r="AH369" s="69">
        <f t="shared" si="401"/>
        <v>205.90400000000005</v>
      </c>
      <c r="AI369" s="69">
        <f t="shared" si="401"/>
        <v>212.14400000000006</v>
      </c>
      <c r="AJ369" s="69">
        <f t="shared" si="401"/>
        <v>218.38400000000007</v>
      </c>
      <c r="AK369" s="69">
        <f t="shared" si="401"/>
        <v>224.62400000000008</v>
      </c>
      <c r="AL369" s="69">
        <f t="shared" si="401"/>
        <v>230.86400000000009</v>
      </c>
      <c r="AM369" s="69">
        <f t="shared" si="401"/>
        <v>237.1040000000001</v>
      </c>
      <c r="AN369" s="69">
        <f t="shared" si="401"/>
        <v>243.34400000000011</v>
      </c>
      <c r="AO369" s="69">
        <f t="shared" si="401"/>
        <v>249.58400000000012</v>
      </c>
      <c r="AP369" s="69">
        <f t="shared" si="401"/>
        <v>255.82400000000013</v>
      </c>
      <c r="AQ369" s="69">
        <f t="shared" si="401"/>
        <v>262.06400000000014</v>
      </c>
      <c r="AR369" s="69">
        <f t="shared" si="401"/>
        <v>268.30400000000014</v>
      </c>
      <c r="AS369" s="69">
        <f t="shared" si="401"/>
        <v>274.54400000000015</v>
      </c>
      <c r="AT369" s="69">
        <f t="shared" si="401"/>
        <v>280.78400000000016</v>
      </c>
      <c r="AU369" s="69">
        <f t="shared" si="401"/>
        <v>287.02400000000017</v>
      </c>
      <c r="AV369" s="69">
        <f t="shared" si="401"/>
        <v>293.26400000000018</v>
      </c>
      <c r="AW369" s="69">
        <f t="shared" si="401"/>
        <v>299.50400000000019</v>
      </c>
      <c r="AX369" s="69">
        <f t="shared" si="401"/>
        <v>305.7440000000002</v>
      </c>
      <c r="AY369" s="69">
        <f t="shared" si="401"/>
        <v>311.98400000000021</v>
      </c>
      <c r="AZ369" s="69">
        <f t="shared" si="401"/>
        <v>318.22400000000022</v>
      </c>
      <c r="BA369" s="69">
        <f t="shared" si="401"/>
        <v>324.46400000000023</v>
      </c>
      <c r="BB369" s="69">
        <f t="shared" si="401"/>
        <v>330.70400000000024</v>
      </c>
      <c r="BC369" s="69">
        <f t="shared" si="401"/>
        <v>336.94400000000024</v>
      </c>
      <c r="BD369" s="69">
        <f t="shared" si="401"/>
        <v>343.18400000000025</v>
      </c>
      <c r="BE369" s="69">
        <f t="shared" si="401"/>
        <v>349.42400000000026</v>
      </c>
      <c r="BF369" s="69">
        <f t="shared" si="401"/>
        <v>355.66400000000027</v>
      </c>
      <c r="BG369" s="69">
        <f t="shared" si="401"/>
        <v>361.90400000000028</v>
      </c>
      <c r="BH369" s="69">
        <f t="shared" si="401"/>
        <v>368.14400000000029</v>
      </c>
      <c r="BI369" s="69">
        <f t="shared" si="401"/>
        <v>374.3840000000003</v>
      </c>
      <c r="BJ369" s="69">
        <f t="shared" si="401"/>
        <v>380.62400000000031</v>
      </c>
      <c r="BK369" s="69">
        <f t="shared" si="401"/>
        <v>386.86400000000032</v>
      </c>
      <c r="BL369" s="69">
        <f t="shared" si="401"/>
        <v>393.10400000000033</v>
      </c>
      <c r="BM369" s="69">
        <f t="shared" si="401"/>
        <v>399.34400000000034</v>
      </c>
      <c r="BN369" s="69">
        <f t="shared" si="401"/>
        <v>405.58400000000034</v>
      </c>
      <c r="BO369" s="69">
        <f t="shared" si="401"/>
        <v>411.82400000000035</v>
      </c>
      <c r="BP369" s="69">
        <f t="shared" si="401"/>
        <v>418.06400000000036</v>
      </c>
      <c r="BQ369" s="69">
        <f t="shared" si="401"/>
        <v>424.30400000000037</v>
      </c>
      <c r="BR369" s="69">
        <f t="shared" si="401"/>
        <v>430.54400000000038</v>
      </c>
      <c r="BS369" s="69">
        <f t="shared" si="401"/>
        <v>436.78400000000039</v>
      </c>
      <c r="BT369" s="69">
        <f t="shared" si="401"/>
        <v>443.0240000000004</v>
      </c>
      <c r="BU369" s="69">
        <f t="shared" si="401"/>
        <v>449.26400000000041</v>
      </c>
      <c r="BV369" s="69">
        <f t="shared" si="401"/>
        <v>455.50400000000042</v>
      </c>
    </row>
    <row r="370" spans="1:74" s="15" customFormat="1" ht="15.95" customHeight="1" outlineLevel="2" x14ac:dyDescent="0.3">
      <c r="A370" s="227">
        <v>31</v>
      </c>
      <c r="B370" s="43" t="s">
        <v>437</v>
      </c>
      <c r="C370" s="108" t="s">
        <v>491</v>
      </c>
      <c r="D370" s="227" t="s">
        <v>120</v>
      </c>
      <c r="E370" s="44" t="s">
        <v>23</v>
      </c>
      <c r="F370" s="42" t="s">
        <v>23</v>
      </c>
      <c r="G370" s="134" t="s">
        <v>107</v>
      </c>
      <c r="H370" s="46">
        <v>0.187</v>
      </c>
      <c r="I370" s="220">
        <v>0.7</v>
      </c>
      <c r="J370" s="69">
        <v>20</v>
      </c>
      <c r="K370" s="238">
        <f t="shared" si="284"/>
        <v>2.6179999999999999</v>
      </c>
      <c r="L370" s="69">
        <f>(K370+0.26)</f>
        <v>2.8780000000000001</v>
      </c>
      <c r="M370" s="69">
        <f t="shared" ref="M370:BU370" si="402">(L370+0.26)</f>
        <v>3.1379999999999999</v>
      </c>
      <c r="N370" s="69">
        <f t="shared" si="402"/>
        <v>3.3979999999999997</v>
      </c>
      <c r="O370" s="69">
        <f t="shared" si="402"/>
        <v>3.6579999999999995</v>
      </c>
      <c r="P370" s="69">
        <f t="shared" si="402"/>
        <v>3.9179999999999993</v>
      </c>
      <c r="Q370" s="69">
        <f t="shared" si="402"/>
        <v>4.177999999999999</v>
      </c>
      <c r="R370" s="69">
        <f t="shared" si="402"/>
        <v>4.4379999999999988</v>
      </c>
      <c r="S370" s="69">
        <f t="shared" si="402"/>
        <v>4.6979999999999986</v>
      </c>
      <c r="T370" s="69">
        <f t="shared" si="402"/>
        <v>4.9579999999999984</v>
      </c>
      <c r="U370" s="69">
        <f t="shared" si="402"/>
        <v>5.2179999999999982</v>
      </c>
      <c r="V370" s="69">
        <f t="shared" si="402"/>
        <v>5.477999999999998</v>
      </c>
      <c r="W370" s="69">
        <f t="shared" si="402"/>
        <v>5.7379999999999978</v>
      </c>
      <c r="X370" s="69">
        <f t="shared" si="402"/>
        <v>5.9979999999999976</v>
      </c>
      <c r="Y370" s="69">
        <f t="shared" si="402"/>
        <v>6.2579999999999973</v>
      </c>
      <c r="Z370" s="69">
        <f t="shared" si="402"/>
        <v>6.5179999999999971</v>
      </c>
      <c r="AA370" s="69">
        <f t="shared" si="402"/>
        <v>6.7779999999999969</v>
      </c>
      <c r="AB370" s="69">
        <f t="shared" si="402"/>
        <v>7.0379999999999967</v>
      </c>
      <c r="AC370" s="69">
        <f t="shared" si="402"/>
        <v>7.2979999999999965</v>
      </c>
      <c r="AD370" s="69">
        <f t="shared" si="402"/>
        <v>7.5579999999999963</v>
      </c>
      <c r="AE370" s="69">
        <f t="shared" si="402"/>
        <v>7.8179999999999961</v>
      </c>
      <c r="AF370" s="69">
        <f t="shared" si="402"/>
        <v>8.0779999999999959</v>
      </c>
      <c r="AG370" s="69">
        <f t="shared" si="402"/>
        <v>8.3379999999999956</v>
      </c>
      <c r="AH370" s="69">
        <f t="shared" si="402"/>
        <v>8.5979999999999954</v>
      </c>
      <c r="AI370" s="69">
        <f t="shared" si="402"/>
        <v>8.8579999999999952</v>
      </c>
      <c r="AJ370" s="69">
        <f t="shared" si="402"/>
        <v>9.117999999999995</v>
      </c>
      <c r="AK370" s="69">
        <f t="shared" si="402"/>
        <v>9.3779999999999948</v>
      </c>
      <c r="AL370" s="69">
        <f t="shared" si="402"/>
        <v>9.6379999999999946</v>
      </c>
      <c r="AM370" s="69">
        <f t="shared" si="402"/>
        <v>9.8979999999999944</v>
      </c>
      <c r="AN370" s="69">
        <f t="shared" si="402"/>
        <v>10.157999999999994</v>
      </c>
      <c r="AO370" s="69">
        <f t="shared" si="402"/>
        <v>10.417999999999994</v>
      </c>
      <c r="AP370" s="69">
        <f t="shared" si="402"/>
        <v>10.677999999999994</v>
      </c>
      <c r="AQ370" s="69">
        <f t="shared" si="402"/>
        <v>10.937999999999994</v>
      </c>
      <c r="AR370" s="69">
        <f t="shared" si="402"/>
        <v>11.197999999999993</v>
      </c>
      <c r="AS370" s="69">
        <f t="shared" si="402"/>
        <v>11.457999999999993</v>
      </c>
      <c r="AT370" s="69">
        <f t="shared" si="402"/>
        <v>11.717999999999993</v>
      </c>
      <c r="AU370" s="69">
        <f t="shared" si="402"/>
        <v>11.977999999999993</v>
      </c>
      <c r="AV370" s="69">
        <f t="shared" si="402"/>
        <v>12.237999999999992</v>
      </c>
      <c r="AW370" s="69">
        <f t="shared" si="402"/>
        <v>12.497999999999992</v>
      </c>
      <c r="AX370" s="69">
        <f t="shared" si="402"/>
        <v>12.757999999999992</v>
      </c>
      <c r="AY370" s="69">
        <f t="shared" si="402"/>
        <v>13.017999999999992</v>
      </c>
      <c r="AZ370" s="69">
        <f t="shared" si="402"/>
        <v>13.277999999999992</v>
      </c>
      <c r="BA370" s="69">
        <f t="shared" si="402"/>
        <v>13.537999999999991</v>
      </c>
      <c r="BB370" s="69">
        <f t="shared" si="402"/>
        <v>13.797999999999991</v>
      </c>
      <c r="BC370" s="69">
        <f t="shared" si="402"/>
        <v>14.057999999999991</v>
      </c>
      <c r="BD370" s="69">
        <f t="shared" si="402"/>
        <v>14.317999999999991</v>
      </c>
      <c r="BE370" s="69">
        <f t="shared" si="402"/>
        <v>14.577999999999991</v>
      </c>
      <c r="BF370" s="69">
        <f t="shared" si="402"/>
        <v>14.83799999999999</v>
      </c>
      <c r="BG370" s="69">
        <f t="shared" si="402"/>
        <v>15.09799999999999</v>
      </c>
      <c r="BH370" s="69">
        <f t="shared" si="402"/>
        <v>15.35799999999999</v>
      </c>
      <c r="BI370" s="69">
        <f t="shared" si="402"/>
        <v>15.61799999999999</v>
      </c>
      <c r="BJ370" s="69">
        <f t="shared" si="402"/>
        <v>15.877999999999989</v>
      </c>
      <c r="BK370" s="69">
        <f t="shared" si="402"/>
        <v>16.137999999999991</v>
      </c>
      <c r="BL370" s="69">
        <f t="shared" si="402"/>
        <v>16.397999999999993</v>
      </c>
      <c r="BM370" s="69">
        <f t="shared" si="402"/>
        <v>16.657999999999994</v>
      </c>
      <c r="BN370" s="69">
        <f t="shared" si="402"/>
        <v>16.917999999999996</v>
      </c>
      <c r="BO370" s="69">
        <f t="shared" si="402"/>
        <v>17.177999999999997</v>
      </c>
      <c r="BP370" s="69">
        <f t="shared" si="402"/>
        <v>17.437999999999999</v>
      </c>
      <c r="BQ370" s="69">
        <f t="shared" si="402"/>
        <v>17.698</v>
      </c>
      <c r="BR370" s="69">
        <f t="shared" si="402"/>
        <v>17.958000000000002</v>
      </c>
      <c r="BS370" s="69">
        <f t="shared" si="402"/>
        <v>18.218000000000004</v>
      </c>
      <c r="BT370" s="69">
        <f t="shared" si="402"/>
        <v>18.478000000000005</v>
      </c>
      <c r="BU370" s="69">
        <f t="shared" si="402"/>
        <v>18.738000000000007</v>
      </c>
    </row>
    <row r="371" spans="1:74" s="15" customFormat="1" ht="15.95" customHeight="1" outlineLevel="1" x14ac:dyDescent="0.3">
      <c r="A371" s="227"/>
      <c r="B371" s="206" t="s">
        <v>802</v>
      </c>
      <c r="C371" s="108"/>
      <c r="D371" s="170"/>
      <c r="E371" s="44"/>
      <c r="F371" s="176"/>
      <c r="G371" s="158"/>
      <c r="H371" s="132">
        <f>SUBTOTAL(9,H340:H370)</f>
        <v>50.793999999999997</v>
      </c>
      <c r="I371" s="176"/>
      <c r="J371" s="68"/>
      <c r="K371" s="238"/>
      <c r="L371" s="68"/>
      <c r="M371" s="68"/>
      <c r="N371" s="1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</row>
    <row r="372" spans="1:74" s="15" customFormat="1" ht="15.95" customHeight="1" outlineLevel="1" x14ac:dyDescent="0.3">
      <c r="A372" s="227"/>
      <c r="B372" s="47"/>
      <c r="C372" s="108"/>
      <c r="D372" s="227"/>
      <c r="E372" s="44"/>
      <c r="F372" s="176"/>
      <c r="G372" s="134"/>
      <c r="H372" s="132"/>
      <c r="I372" s="176"/>
      <c r="J372" s="68"/>
      <c r="K372" s="238"/>
      <c r="L372" s="68"/>
      <c r="M372" s="68"/>
      <c r="N372" s="1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</row>
    <row r="373" spans="1:74" s="4" customFormat="1" ht="15.95" customHeight="1" outlineLevel="1" x14ac:dyDescent="0.3">
      <c r="A373" s="227"/>
      <c r="B373" s="51"/>
      <c r="C373" s="109"/>
      <c r="D373" s="227"/>
      <c r="E373" s="232"/>
      <c r="F373" s="229"/>
      <c r="G373" s="229"/>
      <c r="H373" s="227"/>
      <c r="I373" s="54"/>
      <c r="J373" s="68"/>
      <c r="K373" s="238"/>
      <c r="L373" s="68"/>
      <c r="M373" s="68"/>
      <c r="N373" s="1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</row>
    <row r="374" spans="1:74" s="4" customFormat="1" ht="15.95" customHeight="1" outlineLevel="1" x14ac:dyDescent="0.3">
      <c r="A374" s="227"/>
      <c r="B374" s="51"/>
      <c r="C374" s="109"/>
      <c r="D374" s="227"/>
      <c r="E374" s="232"/>
      <c r="F374" s="229"/>
      <c r="G374" s="229"/>
      <c r="H374" s="227"/>
      <c r="I374" s="54"/>
      <c r="J374" s="68"/>
      <c r="K374" s="238"/>
      <c r="L374" s="68"/>
      <c r="M374" s="68"/>
      <c r="N374" s="1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</row>
    <row r="375" spans="1:74" s="3" customFormat="1" ht="15.95" customHeight="1" outlineLevel="2" x14ac:dyDescent="0.3">
      <c r="A375" s="32">
        <v>1</v>
      </c>
      <c r="B375" s="229" t="s">
        <v>55</v>
      </c>
      <c r="C375" s="114" t="s">
        <v>198</v>
      </c>
      <c r="D375" s="227" t="s">
        <v>60</v>
      </c>
      <c r="E375" s="33" t="s">
        <v>19</v>
      </c>
      <c r="F375" s="230" t="s">
        <v>19</v>
      </c>
      <c r="G375" s="229" t="s">
        <v>30</v>
      </c>
      <c r="H375" s="227">
        <v>3.3159999999999998</v>
      </c>
      <c r="I375" s="55">
        <v>0.7</v>
      </c>
      <c r="J375" s="69">
        <v>37</v>
      </c>
      <c r="K375" s="238">
        <f t="shared" ref="K375:K430" si="403">(H375*I375*J375)</f>
        <v>85.884399999999985</v>
      </c>
      <c r="L375" s="69">
        <f>(K375+8.59)</f>
        <v>94.474399999999989</v>
      </c>
      <c r="M375" s="69">
        <f t="shared" ref="M375:S375" si="404">(L375+8.59)</f>
        <v>103.06439999999999</v>
      </c>
      <c r="N375" s="69">
        <f t="shared" si="404"/>
        <v>111.6544</v>
      </c>
      <c r="O375" s="69">
        <f t="shared" si="404"/>
        <v>120.2444</v>
      </c>
      <c r="P375" s="69">
        <f t="shared" si="404"/>
        <v>128.83439999999999</v>
      </c>
      <c r="Q375" s="69">
        <f t="shared" si="404"/>
        <v>137.42439999999999</v>
      </c>
      <c r="R375" s="69">
        <f t="shared" si="404"/>
        <v>146.01439999999999</v>
      </c>
      <c r="S375" s="69">
        <f t="shared" si="404"/>
        <v>154.6044</v>
      </c>
      <c r="T375" s="69">
        <f t="shared" ref="T375:AB375" si="405">(S375+8.59)</f>
        <v>163.1944</v>
      </c>
      <c r="U375" s="69">
        <f t="shared" si="405"/>
        <v>171.78440000000001</v>
      </c>
      <c r="V375" s="69">
        <f t="shared" si="405"/>
        <v>180.37440000000001</v>
      </c>
      <c r="W375" s="69">
        <f t="shared" si="405"/>
        <v>188.96440000000001</v>
      </c>
      <c r="X375" s="69">
        <f t="shared" si="405"/>
        <v>197.55440000000002</v>
      </c>
      <c r="Y375" s="69">
        <f t="shared" si="405"/>
        <v>206.14440000000002</v>
      </c>
      <c r="Z375" s="69">
        <f t="shared" si="405"/>
        <v>214.73440000000002</v>
      </c>
      <c r="AA375" s="69">
        <f t="shared" si="405"/>
        <v>223.32440000000003</v>
      </c>
      <c r="AB375" s="69">
        <f t="shared" si="405"/>
        <v>231.91440000000003</v>
      </c>
      <c r="AC375" s="69">
        <f t="shared" ref="AC375:AK375" si="406">(AB375+8.59)</f>
        <v>240.50440000000003</v>
      </c>
      <c r="AD375" s="69">
        <f t="shared" si="406"/>
        <v>249.09440000000004</v>
      </c>
      <c r="AE375" s="69">
        <f t="shared" si="406"/>
        <v>257.68440000000004</v>
      </c>
      <c r="AF375" s="69">
        <f t="shared" si="406"/>
        <v>266.27440000000001</v>
      </c>
      <c r="AG375" s="69">
        <f t="shared" si="406"/>
        <v>274.86439999999999</v>
      </c>
      <c r="AH375" s="69">
        <f t="shared" si="406"/>
        <v>283.45439999999996</v>
      </c>
      <c r="AI375" s="69">
        <f t="shared" si="406"/>
        <v>292.04439999999994</v>
      </c>
      <c r="AJ375" s="69">
        <f t="shared" si="406"/>
        <v>300.63439999999991</v>
      </c>
      <c r="AK375" s="69">
        <f t="shared" si="406"/>
        <v>309.22439999999989</v>
      </c>
      <c r="AL375" s="69">
        <f>(AK375+8.59)</f>
        <v>317.81439999999986</v>
      </c>
      <c r="AM375" s="69">
        <f>(AL375+8.59)</f>
        <v>326.40439999999984</v>
      </c>
    </row>
    <row r="376" spans="1:74" ht="15.95" customHeight="1" outlineLevel="2" x14ac:dyDescent="0.3">
      <c r="A376" s="32">
        <v>2</v>
      </c>
      <c r="B376" s="229" t="s">
        <v>55</v>
      </c>
      <c r="C376" s="109" t="s">
        <v>609</v>
      </c>
      <c r="D376" s="227" t="s">
        <v>62</v>
      </c>
      <c r="E376" s="232" t="s">
        <v>21</v>
      </c>
      <c r="F376" s="229" t="s">
        <v>21</v>
      </c>
      <c r="G376" s="229" t="s">
        <v>30</v>
      </c>
      <c r="H376" s="227">
        <v>7.1420000000000003</v>
      </c>
      <c r="I376" s="54">
        <v>1.2</v>
      </c>
      <c r="J376" s="69">
        <v>37</v>
      </c>
      <c r="K376" s="238">
        <f t="shared" si="403"/>
        <v>317.10479999999995</v>
      </c>
      <c r="L376" s="69">
        <f>(K376+31.71)</f>
        <v>348.81479999999993</v>
      </c>
      <c r="M376" s="69">
        <f t="shared" ref="M376:S376" si="407">(L376+31.71)</f>
        <v>380.52479999999991</v>
      </c>
      <c r="N376" s="69">
        <f t="shared" si="407"/>
        <v>412.23479999999989</v>
      </c>
      <c r="O376" s="69">
        <f t="shared" si="407"/>
        <v>443.94479999999987</v>
      </c>
      <c r="P376" s="69">
        <f t="shared" si="407"/>
        <v>475.65479999999985</v>
      </c>
      <c r="Q376" s="69">
        <f t="shared" si="407"/>
        <v>507.36479999999983</v>
      </c>
      <c r="R376" s="69">
        <f t="shared" si="407"/>
        <v>539.07479999999987</v>
      </c>
      <c r="S376" s="69">
        <f t="shared" si="407"/>
        <v>570.7847999999999</v>
      </c>
      <c r="T376" s="69">
        <f t="shared" ref="T376:AB376" si="408">(S376+31.71)</f>
        <v>602.49479999999994</v>
      </c>
      <c r="U376" s="69">
        <f t="shared" si="408"/>
        <v>634.20479999999998</v>
      </c>
      <c r="V376" s="69">
        <f t="shared" si="408"/>
        <v>665.91480000000001</v>
      </c>
      <c r="W376" s="69">
        <f t="shared" si="408"/>
        <v>697.62480000000005</v>
      </c>
      <c r="X376" s="69">
        <f t="shared" si="408"/>
        <v>729.33480000000009</v>
      </c>
      <c r="Y376" s="69">
        <f t="shared" si="408"/>
        <v>761.04480000000012</v>
      </c>
      <c r="Z376" s="69">
        <f t="shared" si="408"/>
        <v>792.75480000000016</v>
      </c>
      <c r="AA376" s="69">
        <f t="shared" si="408"/>
        <v>824.4648000000002</v>
      </c>
      <c r="AB376" s="69">
        <f t="shared" si="408"/>
        <v>856.17480000000023</v>
      </c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</row>
    <row r="377" spans="1:74" ht="15.95" customHeight="1" outlineLevel="2" x14ac:dyDescent="0.3">
      <c r="A377" s="32">
        <v>3</v>
      </c>
      <c r="B377" s="229" t="s">
        <v>55</v>
      </c>
      <c r="C377" s="109" t="s">
        <v>199</v>
      </c>
      <c r="D377" s="227" t="s">
        <v>63</v>
      </c>
      <c r="E377" s="232" t="s">
        <v>64</v>
      </c>
      <c r="F377" s="229" t="s">
        <v>64</v>
      </c>
      <c r="G377" s="229" t="s">
        <v>30</v>
      </c>
      <c r="H377" s="227">
        <v>1.8440000000000001</v>
      </c>
      <c r="I377" s="54">
        <v>1.2</v>
      </c>
      <c r="J377" s="69">
        <v>37</v>
      </c>
      <c r="K377" s="238">
        <f t="shared" si="403"/>
        <v>81.87360000000001</v>
      </c>
      <c r="L377" s="69">
        <f>(K377+8.19)</f>
        <v>90.063600000000008</v>
      </c>
      <c r="M377" s="69">
        <f t="shared" ref="M377:S377" si="409">(L377+8.19)</f>
        <v>98.253600000000006</v>
      </c>
      <c r="N377" s="69">
        <f t="shared" si="409"/>
        <v>106.4436</v>
      </c>
      <c r="O377" s="69">
        <f t="shared" si="409"/>
        <v>114.6336</v>
      </c>
      <c r="P377" s="69">
        <f t="shared" si="409"/>
        <v>122.8236</v>
      </c>
      <c r="Q377" s="69">
        <f t="shared" si="409"/>
        <v>131.0136</v>
      </c>
      <c r="R377" s="69">
        <f t="shared" si="409"/>
        <v>139.20359999999999</v>
      </c>
      <c r="S377" s="69">
        <f t="shared" si="409"/>
        <v>147.39359999999999</v>
      </c>
      <c r="T377" s="69">
        <f>(S377+8.19)</f>
        <v>155.58359999999999</v>
      </c>
      <c r="U377" s="69">
        <f>(T377+8.19)</f>
        <v>163.77359999999999</v>
      </c>
      <c r="V377" s="69">
        <f>(U377+8.19)</f>
        <v>171.96359999999999</v>
      </c>
      <c r="W377" s="69">
        <f>(V377+8.19)</f>
        <v>180.15359999999998</v>
      </c>
      <c r="X377" s="69">
        <f>(W377+8.19)</f>
        <v>188.34359999999998</v>
      </c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</row>
    <row r="378" spans="1:74" s="2" customFormat="1" ht="15.95" customHeight="1" outlineLevel="2" x14ac:dyDescent="0.3">
      <c r="A378" s="32">
        <v>4</v>
      </c>
      <c r="B378" s="229" t="s">
        <v>55</v>
      </c>
      <c r="C378" s="109" t="s">
        <v>197</v>
      </c>
      <c r="D378" s="227" t="s">
        <v>59</v>
      </c>
      <c r="E378" s="232" t="s">
        <v>57</v>
      </c>
      <c r="F378" s="229" t="s">
        <v>23</v>
      </c>
      <c r="G378" s="229" t="s">
        <v>30</v>
      </c>
      <c r="H378" s="227">
        <v>5.0190000000000001</v>
      </c>
      <c r="I378" s="55">
        <v>0.7</v>
      </c>
      <c r="J378" s="69">
        <v>37</v>
      </c>
      <c r="K378" s="238">
        <f t="shared" si="403"/>
        <v>129.99209999999999</v>
      </c>
      <c r="L378" s="69">
        <f>(K378+13)</f>
        <v>142.99209999999999</v>
      </c>
      <c r="M378" s="69">
        <f t="shared" ref="M378:S378" si="410">(L378+13)</f>
        <v>155.99209999999999</v>
      </c>
      <c r="N378" s="69">
        <f t="shared" si="410"/>
        <v>168.99209999999999</v>
      </c>
      <c r="O378" s="69">
        <f t="shared" si="410"/>
        <v>181.99209999999999</v>
      </c>
      <c r="P378" s="69">
        <f t="shared" si="410"/>
        <v>194.99209999999999</v>
      </c>
      <c r="Q378" s="69">
        <f t="shared" si="410"/>
        <v>207.99209999999999</v>
      </c>
      <c r="R378" s="69">
        <f t="shared" si="410"/>
        <v>220.99209999999999</v>
      </c>
      <c r="S378" s="69">
        <f t="shared" si="410"/>
        <v>233.99209999999999</v>
      </c>
      <c r="T378" s="69">
        <f t="shared" ref="T378:AB378" si="411">(S378+13)</f>
        <v>246.99209999999999</v>
      </c>
      <c r="U378" s="69">
        <f t="shared" si="411"/>
        <v>259.99209999999999</v>
      </c>
      <c r="V378" s="69">
        <f t="shared" si="411"/>
        <v>272.99209999999999</v>
      </c>
      <c r="W378" s="69">
        <f t="shared" si="411"/>
        <v>285.99209999999999</v>
      </c>
      <c r="X378" s="69">
        <f t="shared" si="411"/>
        <v>298.99209999999999</v>
      </c>
      <c r="Y378" s="69">
        <f t="shared" si="411"/>
        <v>311.99209999999999</v>
      </c>
      <c r="Z378" s="69">
        <f t="shared" si="411"/>
        <v>324.99209999999999</v>
      </c>
      <c r="AA378" s="69">
        <f t="shared" si="411"/>
        <v>337.99209999999999</v>
      </c>
      <c r="AB378" s="69">
        <f t="shared" si="411"/>
        <v>350.99209999999999</v>
      </c>
      <c r="AC378" s="69">
        <f t="shared" ref="AC378:AK378" si="412">(AB378+13)</f>
        <v>363.99209999999999</v>
      </c>
      <c r="AD378" s="69">
        <f t="shared" si="412"/>
        <v>376.99209999999999</v>
      </c>
      <c r="AE378" s="69">
        <f t="shared" si="412"/>
        <v>389.99209999999999</v>
      </c>
      <c r="AF378" s="69">
        <f t="shared" si="412"/>
        <v>402.99209999999999</v>
      </c>
      <c r="AG378" s="69">
        <f t="shared" si="412"/>
        <v>415.99209999999999</v>
      </c>
      <c r="AH378" s="69">
        <f t="shared" si="412"/>
        <v>428.99209999999999</v>
      </c>
      <c r="AI378" s="69">
        <f t="shared" si="412"/>
        <v>441.99209999999999</v>
      </c>
      <c r="AJ378" s="69">
        <f t="shared" si="412"/>
        <v>454.99209999999999</v>
      </c>
      <c r="AK378" s="69">
        <f t="shared" si="412"/>
        <v>467.99209999999999</v>
      </c>
      <c r="AL378" s="69">
        <f>(AK378+13)</f>
        <v>480.99209999999999</v>
      </c>
      <c r="AM378" s="69">
        <f>(AL378+13)</f>
        <v>493.99209999999999</v>
      </c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</row>
    <row r="379" spans="1:74" s="2" customFormat="1" ht="15.95" customHeight="1" outlineLevel="2" x14ac:dyDescent="0.3">
      <c r="A379" s="180">
        <v>5</v>
      </c>
      <c r="B379" s="181" t="s">
        <v>55</v>
      </c>
      <c r="C379" s="277">
        <v>20.75</v>
      </c>
      <c r="D379" s="241" t="s">
        <v>58</v>
      </c>
      <c r="E379" s="182"/>
      <c r="F379" s="253" t="s">
        <v>11</v>
      </c>
      <c r="G379" s="181" t="s">
        <v>30</v>
      </c>
      <c r="H379" s="241">
        <v>2.7959999999999998</v>
      </c>
      <c r="I379" s="245">
        <v>1.2</v>
      </c>
      <c r="J379" s="246">
        <v>37</v>
      </c>
      <c r="K379" s="238">
        <f t="shared" si="403"/>
        <v>124.14239999999998</v>
      </c>
      <c r="L379" s="246">
        <f>(K379+12.41)</f>
        <v>136.55239999999998</v>
      </c>
      <c r="M379" s="246">
        <f t="shared" ref="M379:S379" si="413">(L379+12.41)</f>
        <v>148.96239999999997</v>
      </c>
      <c r="N379" s="246">
        <f t="shared" si="413"/>
        <v>161.37239999999997</v>
      </c>
      <c r="O379" s="246">
        <f t="shared" si="413"/>
        <v>173.78239999999997</v>
      </c>
      <c r="P379" s="246">
        <f t="shared" si="413"/>
        <v>186.19239999999996</v>
      </c>
      <c r="Q379" s="246">
        <f t="shared" si="413"/>
        <v>198.60239999999996</v>
      </c>
      <c r="R379" s="246">
        <f t="shared" si="413"/>
        <v>211.01239999999996</v>
      </c>
      <c r="S379" s="246">
        <f t="shared" si="413"/>
        <v>223.42239999999995</v>
      </c>
      <c r="T379" s="246">
        <f t="shared" ref="T379:AA379" si="414">(S379+12.41)</f>
        <v>235.83239999999995</v>
      </c>
      <c r="U379" s="246">
        <f t="shared" si="414"/>
        <v>248.24239999999995</v>
      </c>
      <c r="V379" s="246">
        <f t="shared" si="414"/>
        <v>260.65239999999994</v>
      </c>
      <c r="W379" s="246">
        <f t="shared" si="414"/>
        <v>273.06239999999997</v>
      </c>
      <c r="X379" s="246">
        <f t="shared" si="414"/>
        <v>285.47239999999999</v>
      </c>
      <c r="Y379" s="246">
        <f t="shared" si="414"/>
        <v>297.88240000000002</v>
      </c>
      <c r="Z379" s="246">
        <f t="shared" si="414"/>
        <v>310.29240000000004</v>
      </c>
      <c r="AA379" s="246">
        <f t="shared" si="414"/>
        <v>322.70240000000007</v>
      </c>
      <c r="AB379" s="246"/>
      <c r="AC379" s="246"/>
      <c r="AD379" s="246"/>
      <c r="AE379" s="246"/>
      <c r="AF379" s="246"/>
      <c r="AG379" s="246"/>
      <c r="AH379" s="246"/>
      <c r="AI379" s="246"/>
      <c r="AJ379" s="246"/>
      <c r="AK379" s="246"/>
      <c r="AL379" s="246"/>
      <c r="AM379" s="246"/>
    </row>
    <row r="380" spans="1:74" s="2" customFormat="1" ht="15.95" customHeight="1" outlineLevel="2" x14ac:dyDescent="0.3">
      <c r="A380" s="180">
        <v>6</v>
      </c>
      <c r="B380" s="181" t="s">
        <v>55</v>
      </c>
      <c r="C380" s="277">
        <v>210.36</v>
      </c>
      <c r="D380" s="241" t="s">
        <v>765</v>
      </c>
      <c r="E380" s="182"/>
      <c r="F380" s="181" t="s">
        <v>43</v>
      </c>
      <c r="G380" s="181" t="s">
        <v>30</v>
      </c>
      <c r="H380" s="241">
        <v>12.728</v>
      </c>
      <c r="I380" s="184">
        <v>1.2</v>
      </c>
      <c r="J380" s="246">
        <v>37</v>
      </c>
      <c r="K380" s="238">
        <f t="shared" si="403"/>
        <v>565.12319999999988</v>
      </c>
      <c r="L380" s="246">
        <f>(K380+56.51)</f>
        <v>621.63319999999987</v>
      </c>
      <c r="M380" s="246">
        <f t="shared" ref="M380:S380" si="415">(L380+56.51)</f>
        <v>678.14319999999987</v>
      </c>
      <c r="N380" s="246">
        <f t="shared" si="415"/>
        <v>734.65319999999986</v>
      </c>
      <c r="O380" s="246">
        <f t="shared" si="415"/>
        <v>791.16319999999985</v>
      </c>
      <c r="P380" s="246">
        <f t="shared" si="415"/>
        <v>847.67319999999984</v>
      </c>
      <c r="Q380" s="246">
        <f t="shared" si="415"/>
        <v>904.18319999999983</v>
      </c>
      <c r="R380" s="246">
        <f t="shared" si="415"/>
        <v>960.69319999999982</v>
      </c>
      <c r="S380" s="246">
        <f t="shared" si="415"/>
        <v>1017.2031999999998</v>
      </c>
      <c r="T380" s="246">
        <f t="shared" ref="T380:Y380" si="416">(S380+56.51)</f>
        <v>1073.7131999999999</v>
      </c>
      <c r="U380" s="246">
        <f t="shared" si="416"/>
        <v>1130.2231999999999</v>
      </c>
      <c r="V380" s="246">
        <f t="shared" si="416"/>
        <v>1186.7331999999999</v>
      </c>
      <c r="W380" s="246">
        <f t="shared" si="416"/>
        <v>1243.2431999999999</v>
      </c>
      <c r="X380" s="246">
        <f t="shared" si="416"/>
        <v>1299.7531999999999</v>
      </c>
      <c r="Y380" s="246">
        <f t="shared" si="416"/>
        <v>1356.2631999999999</v>
      </c>
      <c r="Z380" s="246"/>
      <c r="AA380" s="246"/>
      <c r="AB380" s="246"/>
      <c r="AC380" s="246"/>
      <c r="AD380" s="246"/>
      <c r="AE380" s="246"/>
      <c r="AF380" s="246"/>
      <c r="AG380" s="246"/>
      <c r="AH380" s="246"/>
      <c r="AI380" s="246"/>
      <c r="AJ380" s="246"/>
      <c r="AK380" s="246"/>
      <c r="AL380" s="246"/>
      <c r="AM380" s="246"/>
    </row>
    <row r="381" spans="1:74" s="2" customFormat="1" ht="15.95" customHeight="1" outlineLevel="2" x14ac:dyDescent="0.3">
      <c r="A381" s="180">
        <v>7</v>
      </c>
      <c r="B381" s="181" t="s">
        <v>55</v>
      </c>
      <c r="C381" s="278" t="s">
        <v>759</v>
      </c>
      <c r="D381" s="241" t="s">
        <v>766</v>
      </c>
      <c r="E381" s="182"/>
      <c r="F381" s="242" t="s">
        <v>19</v>
      </c>
      <c r="G381" s="181" t="s">
        <v>30</v>
      </c>
      <c r="H381" s="279">
        <v>2.6</v>
      </c>
      <c r="I381" s="184">
        <v>0.7</v>
      </c>
      <c r="J381" s="246">
        <v>37</v>
      </c>
      <c r="K381" s="238">
        <f t="shared" si="403"/>
        <v>67.339999999999989</v>
      </c>
      <c r="L381" s="246">
        <f>(K381+6.73)</f>
        <v>74.069999999999993</v>
      </c>
      <c r="M381" s="246">
        <f t="shared" ref="M381:S381" si="417">(L381+6.73)</f>
        <v>80.8</v>
      </c>
      <c r="N381" s="246">
        <f t="shared" si="417"/>
        <v>87.53</v>
      </c>
      <c r="O381" s="246">
        <f t="shared" si="417"/>
        <v>94.26</v>
      </c>
      <c r="P381" s="246">
        <f t="shared" si="417"/>
        <v>100.99000000000001</v>
      </c>
      <c r="Q381" s="246">
        <f t="shared" si="417"/>
        <v>107.72000000000001</v>
      </c>
      <c r="R381" s="246">
        <f t="shared" si="417"/>
        <v>114.45000000000002</v>
      </c>
      <c r="S381" s="246">
        <f t="shared" si="417"/>
        <v>121.18000000000002</v>
      </c>
      <c r="T381" s="246">
        <f t="shared" ref="T381:AB381" si="418">(S381+6.73)</f>
        <v>127.91000000000003</v>
      </c>
      <c r="U381" s="246">
        <f t="shared" si="418"/>
        <v>134.64000000000001</v>
      </c>
      <c r="V381" s="246">
        <f t="shared" si="418"/>
        <v>141.37</v>
      </c>
      <c r="W381" s="246">
        <f t="shared" si="418"/>
        <v>148.1</v>
      </c>
      <c r="X381" s="246">
        <f t="shared" si="418"/>
        <v>154.82999999999998</v>
      </c>
      <c r="Y381" s="246">
        <f t="shared" si="418"/>
        <v>161.55999999999997</v>
      </c>
      <c r="Z381" s="246">
        <f t="shared" si="418"/>
        <v>168.28999999999996</v>
      </c>
      <c r="AA381" s="246">
        <f t="shared" si="418"/>
        <v>175.01999999999995</v>
      </c>
      <c r="AB381" s="246">
        <f t="shared" si="418"/>
        <v>181.74999999999994</v>
      </c>
      <c r="AC381" s="246">
        <f t="shared" ref="AC381:AK381" si="419">(AB381+6.73)</f>
        <v>188.47999999999993</v>
      </c>
      <c r="AD381" s="246">
        <f t="shared" si="419"/>
        <v>195.20999999999992</v>
      </c>
      <c r="AE381" s="246">
        <f t="shared" si="419"/>
        <v>201.93999999999991</v>
      </c>
      <c r="AF381" s="246">
        <f t="shared" si="419"/>
        <v>208.6699999999999</v>
      </c>
      <c r="AG381" s="246">
        <f t="shared" si="419"/>
        <v>215.39999999999989</v>
      </c>
      <c r="AH381" s="246">
        <f t="shared" si="419"/>
        <v>222.12999999999988</v>
      </c>
      <c r="AI381" s="246">
        <f t="shared" si="419"/>
        <v>228.85999999999987</v>
      </c>
      <c r="AJ381" s="246">
        <f t="shared" si="419"/>
        <v>235.58999999999986</v>
      </c>
      <c r="AK381" s="246">
        <f t="shared" si="419"/>
        <v>242.31999999999985</v>
      </c>
      <c r="AL381" s="246">
        <f>(AK381+6.73)</f>
        <v>249.04999999999984</v>
      </c>
      <c r="AM381" s="246">
        <f>(AL381+6.73)</f>
        <v>255.77999999999983</v>
      </c>
    </row>
    <row r="382" spans="1:74" s="2" customFormat="1" ht="15.95" customHeight="1" outlineLevel="2" x14ac:dyDescent="0.3">
      <c r="A382" s="180">
        <v>8</v>
      </c>
      <c r="B382" s="181" t="s">
        <v>55</v>
      </c>
      <c r="C382" s="278" t="s">
        <v>760</v>
      </c>
      <c r="D382" s="241" t="s">
        <v>59</v>
      </c>
      <c r="E382" s="182"/>
      <c r="F382" s="181" t="s">
        <v>38</v>
      </c>
      <c r="G382" s="181" t="s">
        <v>30</v>
      </c>
      <c r="H382" s="241">
        <v>6.1449999999999996</v>
      </c>
      <c r="I382" s="184">
        <v>0.7</v>
      </c>
      <c r="J382" s="246">
        <v>37</v>
      </c>
      <c r="K382" s="238">
        <f t="shared" si="403"/>
        <v>159.15549999999996</v>
      </c>
      <c r="L382" s="246">
        <f>(K382+15.92)</f>
        <v>175.07549999999995</v>
      </c>
      <c r="M382" s="246">
        <f t="shared" ref="M382:S382" si="420">(L382+15.92)</f>
        <v>190.99549999999994</v>
      </c>
      <c r="N382" s="246">
        <f t="shared" si="420"/>
        <v>206.91549999999992</v>
      </c>
      <c r="O382" s="246">
        <f t="shared" si="420"/>
        <v>222.83549999999991</v>
      </c>
      <c r="P382" s="246">
        <f t="shared" si="420"/>
        <v>238.7554999999999</v>
      </c>
      <c r="Q382" s="246">
        <f t="shared" si="420"/>
        <v>254.67549999999989</v>
      </c>
      <c r="R382" s="246">
        <f t="shared" si="420"/>
        <v>270.5954999999999</v>
      </c>
      <c r="S382" s="246">
        <f t="shared" si="420"/>
        <v>286.51549999999992</v>
      </c>
      <c r="T382" s="246">
        <f t="shared" ref="T382:AB382" si="421">(S382+15.92)</f>
        <v>302.43549999999993</v>
      </c>
      <c r="U382" s="246">
        <f t="shared" si="421"/>
        <v>318.35549999999995</v>
      </c>
      <c r="V382" s="246">
        <f t="shared" si="421"/>
        <v>334.27549999999997</v>
      </c>
      <c r="W382" s="246">
        <f t="shared" si="421"/>
        <v>350.19549999999998</v>
      </c>
      <c r="X382" s="246">
        <f t="shared" si="421"/>
        <v>366.1155</v>
      </c>
      <c r="Y382" s="246">
        <f t="shared" si="421"/>
        <v>382.03550000000001</v>
      </c>
      <c r="Z382" s="246">
        <f t="shared" si="421"/>
        <v>397.95550000000003</v>
      </c>
      <c r="AA382" s="246">
        <f t="shared" si="421"/>
        <v>413.87550000000005</v>
      </c>
      <c r="AB382" s="246">
        <f t="shared" si="421"/>
        <v>429.79550000000006</v>
      </c>
      <c r="AC382" s="246">
        <f t="shared" ref="AC382:AK382" si="422">(AB382+15.92)</f>
        <v>445.71550000000008</v>
      </c>
      <c r="AD382" s="246">
        <f t="shared" si="422"/>
        <v>461.63550000000009</v>
      </c>
      <c r="AE382" s="246">
        <f t="shared" si="422"/>
        <v>477.55550000000011</v>
      </c>
      <c r="AF382" s="246">
        <f t="shared" si="422"/>
        <v>493.47550000000012</v>
      </c>
      <c r="AG382" s="246">
        <f t="shared" si="422"/>
        <v>509.39550000000014</v>
      </c>
      <c r="AH382" s="246">
        <f t="shared" si="422"/>
        <v>525.31550000000016</v>
      </c>
      <c r="AI382" s="246">
        <f t="shared" si="422"/>
        <v>541.23550000000012</v>
      </c>
      <c r="AJ382" s="246">
        <f t="shared" si="422"/>
        <v>557.15550000000007</v>
      </c>
      <c r="AK382" s="246">
        <f t="shared" si="422"/>
        <v>573.07550000000003</v>
      </c>
      <c r="AL382" s="246">
        <f>(AK382+15.92)</f>
        <v>588.99549999999999</v>
      </c>
      <c r="AM382" s="246">
        <f>(AL382+15.92)</f>
        <v>604.91549999999995</v>
      </c>
    </row>
    <row r="383" spans="1:74" s="2" customFormat="1" ht="15.95" customHeight="1" outlineLevel="2" x14ac:dyDescent="0.3">
      <c r="A383" s="180">
        <v>9</v>
      </c>
      <c r="B383" s="181" t="s">
        <v>55</v>
      </c>
      <c r="C383" s="278" t="s">
        <v>761</v>
      </c>
      <c r="D383" s="241" t="s">
        <v>767</v>
      </c>
      <c r="E383" s="182"/>
      <c r="F383" s="253" t="s">
        <v>11</v>
      </c>
      <c r="G383" s="181" t="s">
        <v>30</v>
      </c>
      <c r="H383" s="241">
        <v>9.6489999999999991</v>
      </c>
      <c r="I383" s="245">
        <v>1.2</v>
      </c>
      <c r="J383" s="246">
        <v>37</v>
      </c>
      <c r="K383" s="238">
        <f t="shared" si="403"/>
        <v>428.41559999999998</v>
      </c>
      <c r="L383" s="246">
        <f>(K383+42.84)</f>
        <v>471.25559999999996</v>
      </c>
      <c r="M383" s="246">
        <f t="shared" ref="M383:S383" si="423">(L383+42.84)</f>
        <v>514.09559999999999</v>
      </c>
      <c r="N383" s="246">
        <f t="shared" si="423"/>
        <v>556.93560000000002</v>
      </c>
      <c r="O383" s="246">
        <f t="shared" si="423"/>
        <v>599.77560000000005</v>
      </c>
      <c r="P383" s="246">
        <f t="shared" si="423"/>
        <v>642.61560000000009</v>
      </c>
      <c r="Q383" s="246">
        <f t="shared" si="423"/>
        <v>685.45560000000012</v>
      </c>
      <c r="R383" s="246">
        <f t="shared" si="423"/>
        <v>728.29560000000015</v>
      </c>
      <c r="S383" s="246">
        <f t="shared" si="423"/>
        <v>771.13560000000018</v>
      </c>
      <c r="T383" s="246">
        <f t="shared" ref="T383:Y383" si="424">(S383+42.84)</f>
        <v>813.97560000000021</v>
      </c>
      <c r="U383" s="246">
        <f t="shared" si="424"/>
        <v>856.81560000000025</v>
      </c>
      <c r="V383" s="246">
        <f t="shared" si="424"/>
        <v>899.65560000000028</v>
      </c>
      <c r="W383" s="246">
        <f t="shared" si="424"/>
        <v>942.49560000000031</v>
      </c>
      <c r="X383" s="246">
        <f t="shared" si="424"/>
        <v>985.33560000000034</v>
      </c>
      <c r="Y383" s="246">
        <f t="shared" si="424"/>
        <v>1028.1756000000003</v>
      </c>
      <c r="Z383" s="246"/>
      <c r="AA383" s="246"/>
      <c r="AB383" s="246"/>
      <c r="AC383" s="246"/>
      <c r="AD383" s="246"/>
      <c r="AE383" s="246"/>
      <c r="AF383" s="246"/>
      <c r="AG383" s="246"/>
      <c r="AH383" s="246"/>
      <c r="AI383" s="246"/>
      <c r="AJ383" s="246"/>
      <c r="AK383" s="246"/>
      <c r="AL383" s="246"/>
      <c r="AM383" s="246"/>
    </row>
    <row r="384" spans="1:74" s="2" customFormat="1" ht="15.95" customHeight="1" outlineLevel="2" x14ac:dyDescent="0.3">
      <c r="A384" s="180">
        <v>10</v>
      </c>
      <c r="B384" s="181" t="s">
        <v>55</v>
      </c>
      <c r="C384" s="278" t="s">
        <v>762</v>
      </c>
      <c r="D384" s="241" t="s">
        <v>56</v>
      </c>
      <c r="E384" s="182"/>
      <c r="F384" s="253" t="s">
        <v>11</v>
      </c>
      <c r="G384" s="181" t="s">
        <v>30</v>
      </c>
      <c r="H384" s="241">
        <v>3.0979999999999999</v>
      </c>
      <c r="I384" s="245">
        <v>1.2</v>
      </c>
      <c r="J384" s="246">
        <v>37</v>
      </c>
      <c r="K384" s="238">
        <f t="shared" si="403"/>
        <v>137.55119999999999</v>
      </c>
      <c r="L384" s="246">
        <f>(K384+13.76)</f>
        <v>151.31119999999999</v>
      </c>
      <c r="M384" s="246">
        <f t="shared" ref="M384:S384" si="425">(L384+13.76)</f>
        <v>165.07119999999998</v>
      </c>
      <c r="N384" s="246">
        <f t="shared" si="425"/>
        <v>178.83119999999997</v>
      </c>
      <c r="O384" s="246">
        <f t="shared" si="425"/>
        <v>192.59119999999996</v>
      </c>
      <c r="P384" s="246">
        <f t="shared" si="425"/>
        <v>206.35119999999995</v>
      </c>
      <c r="Q384" s="246">
        <f t="shared" si="425"/>
        <v>220.11119999999994</v>
      </c>
      <c r="R384" s="246">
        <f t="shared" si="425"/>
        <v>233.87119999999993</v>
      </c>
      <c r="S384" s="246">
        <f t="shared" si="425"/>
        <v>247.63119999999992</v>
      </c>
      <c r="T384" s="246">
        <f t="shared" ref="T384:Y384" si="426">(S384+13.76)</f>
        <v>261.39119999999991</v>
      </c>
      <c r="U384" s="246">
        <f t="shared" si="426"/>
        <v>275.1511999999999</v>
      </c>
      <c r="V384" s="246">
        <f t="shared" si="426"/>
        <v>288.91119999999989</v>
      </c>
      <c r="W384" s="246">
        <f t="shared" si="426"/>
        <v>302.67119999999989</v>
      </c>
      <c r="X384" s="246">
        <f t="shared" si="426"/>
        <v>316.43119999999988</v>
      </c>
      <c r="Y384" s="246">
        <f t="shared" si="426"/>
        <v>330.19119999999987</v>
      </c>
      <c r="Z384" s="246"/>
      <c r="AA384" s="246"/>
      <c r="AB384" s="246"/>
      <c r="AC384" s="246"/>
      <c r="AD384" s="246"/>
      <c r="AE384" s="246"/>
      <c r="AF384" s="246"/>
      <c r="AG384" s="246"/>
      <c r="AH384" s="246"/>
      <c r="AI384" s="246"/>
      <c r="AJ384" s="246"/>
      <c r="AK384" s="246"/>
      <c r="AL384" s="246"/>
      <c r="AM384" s="246"/>
    </row>
    <row r="385" spans="1:70" s="2" customFormat="1" ht="15.95" customHeight="1" outlineLevel="2" x14ac:dyDescent="0.3">
      <c r="A385" s="180">
        <v>11</v>
      </c>
      <c r="B385" s="181" t="s">
        <v>55</v>
      </c>
      <c r="C385" s="278" t="s">
        <v>763</v>
      </c>
      <c r="D385" s="241" t="s">
        <v>768</v>
      </c>
      <c r="E385" s="182"/>
      <c r="F385" s="253" t="s">
        <v>11</v>
      </c>
      <c r="G385" s="181" t="s">
        <v>30</v>
      </c>
      <c r="H385" s="241">
        <v>14.398999999999999</v>
      </c>
      <c r="I385" s="184">
        <v>1.2</v>
      </c>
      <c r="J385" s="246">
        <v>37</v>
      </c>
      <c r="K385" s="238">
        <f t="shared" si="403"/>
        <v>639.3155999999999</v>
      </c>
      <c r="L385" s="246">
        <f>(K385+63.93)</f>
        <v>703.24559999999985</v>
      </c>
      <c r="M385" s="246">
        <f t="shared" ref="M385:S385" si="427">(L385+63.93)</f>
        <v>767.1755999999998</v>
      </c>
      <c r="N385" s="246">
        <f t="shared" si="427"/>
        <v>831.10559999999975</v>
      </c>
      <c r="O385" s="246">
        <f t="shared" si="427"/>
        <v>895.0355999999997</v>
      </c>
      <c r="P385" s="246">
        <f t="shared" si="427"/>
        <v>958.96559999999965</v>
      </c>
      <c r="Q385" s="246">
        <f t="shared" si="427"/>
        <v>1022.8955999999996</v>
      </c>
      <c r="R385" s="246">
        <f t="shared" si="427"/>
        <v>1086.8255999999997</v>
      </c>
      <c r="S385" s="246">
        <f t="shared" si="427"/>
        <v>1150.7555999999997</v>
      </c>
      <c r="T385" s="246">
        <f>(S385+63.93)</f>
        <v>1214.6855999999998</v>
      </c>
      <c r="U385" s="246">
        <f>(T385+63.93)</f>
        <v>1278.6155999999999</v>
      </c>
      <c r="V385" s="246">
        <f>(U385+63.93)</f>
        <v>1342.5455999999999</v>
      </c>
      <c r="W385" s="246">
        <f>(V385+63.93)</f>
        <v>1406.4756</v>
      </c>
      <c r="X385" s="246">
        <f>(W385+63.93)</f>
        <v>1470.4056</v>
      </c>
      <c r="Y385" s="246"/>
      <c r="Z385" s="246"/>
      <c r="AA385" s="246"/>
      <c r="AB385" s="246"/>
      <c r="AC385" s="246"/>
      <c r="AD385" s="246"/>
      <c r="AE385" s="246"/>
      <c r="AF385" s="246"/>
      <c r="AG385" s="246"/>
      <c r="AH385" s="246"/>
      <c r="AI385" s="246"/>
      <c r="AJ385" s="246"/>
      <c r="AK385" s="246"/>
      <c r="AL385" s="246"/>
      <c r="AM385" s="246"/>
    </row>
    <row r="386" spans="1:70" s="2" customFormat="1" ht="15.95" customHeight="1" outlineLevel="2" x14ac:dyDescent="0.3">
      <c r="A386" s="180">
        <v>12</v>
      </c>
      <c r="B386" s="181" t="s">
        <v>55</v>
      </c>
      <c r="C386" s="278" t="s">
        <v>764</v>
      </c>
      <c r="D386" s="241" t="s">
        <v>769</v>
      </c>
      <c r="E386" s="182"/>
      <c r="F386" s="181" t="s">
        <v>23</v>
      </c>
      <c r="G386" s="181" t="s">
        <v>30</v>
      </c>
      <c r="H386" s="241">
        <v>17.699000000000002</v>
      </c>
      <c r="I386" s="184">
        <v>1.2</v>
      </c>
      <c r="J386" s="246">
        <v>37</v>
      </c>
      <c r="K386" s="238">
        <f t="shared" si="403"/>
        <v>785.8356</v>
      </c>
      <c r="L386" s="246">
        <f>(K386+78.58)</f>
        <v>864.41560000000004</v>
      </c>
      <c r="M386" s="246">
        <f t="shared" ref="M386:S386" si="428">(L386+78.58)</f>
        <v>942.99560000000008</v>
      </c>
      <c r="N386" s="246">
        <f t="shared" si="428"/>
        <v>1021.5756000000001</v>
      </c>
      <c r="O386" s="246">
        <f t="shared" si="428"/>
        <v>1100.1556</v>
      </c>
      <c r="P386" s="246">
        <f t="shared" si="428"/>
        <v>1178.7356</v>
      </c>
      <c r="Q386" s="246">
        <f t="shared" si="428"/>
        <v>1257.3155999999999</v>
      </c>
      <c r="R386" s="246">
        <f t="shared" si="428"/>
        <v>1335.8955999999998</v>
      </c>
      <c r="S386" s="246">
        <f t="shared" si="428"/>
        <v>1414.4755999999998</v>
      </c>
      <c r="T386" s="246">
        <f t="shared" ref="T386:Y386" si="429">(S386+78.58)</f>
        <v>1493.0555999999997</v>
      </c>
      <c r="U386" s="246">
        <f t="shared" si="429"/>
        <v>1571.6355999999996</v>
      </c>
      <c r="V386" s="246">
        <f t="shared" si="429"/>
        <v>1650.2155999999995</v>
      </c>
      <c r="W386" s="246">
        <f t="shared" si="429"/>
        <v>1728.7955999999995</v>
      </c>
      <c r="X386" s="246">
        <f t="shared" si="429"/>
        <v>1807.3755999999994</v>
      </c>
      <c r="Y386" s="246">
        <f t="shared" si="429"/>
        <v>1885.9555999999993</v>
      </c>
      <c r="Z386" s="246"/>
      <c r="AA386" s="246"/>
      <c r="AB386" s="246"/>
      <c r="AC386" s="246"/>
      <c r="AD386" s="246"/>
      <c r="AE386" s="246"/>
      <c r="AF386" s="246"/>
      <c r="AG386" s="246"/>
      <c r="AH386" s="246"/>
      <c r="AI386" s="246"/>
      <c r="AJ386" s="246"/>
      <c r="AK386" s="246"/>
      <c r="AL386" s="246"/>
      <c r="AM386" s="246"/>
    </row>
    <row r="387" spans="1:70" s="96" customFormat="1" ht="15.95" customHeight="1" outlineLevel="1" x14ac:dyDescent="0.3">
      <c r="A387" s="32"/>
      <c r="B387" s="206" t="s">
        <v>802</v>
      </c>
      <c r="C387" s="109"/>
      <c r="D387" s="227"/>
      <c r="E387" s="232"/>
      <c r="F387" s="229"/>
      <c r="G387" s="229"/>
      <c r="H387" s="131">
        <f>SUBTOTAL(9,H375:H386)</f>
        <v>86.435000000000002</v>
      </c>
      <c r="I387" s="54"/>
      <c r="J387" s="68"/>
      <c r="K387" s="238"/>
      <c r="L387" s="68"/>
      <c r="M387" s="68"/>
      <c r="N387" s="1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</row>
    <row r="388" spans="1:70" s="2" customFormat="1" ht="15.95" customHeight="1" outlineLevel="1" x14ac:dyDescent="0.3">
      <c r="A388" s="32"/>
      <c r="B388" s="51"/>
      <c r="C388" s="109"/>
      <c r="D388" s="227"/>
      <c r="E388" s="232"/>
      <c r="F388" s="229"/>
      <c r="G388" s="229"/>
      <c r="H388" s="131"/>
      <c r="I388" s="54"/>
      <c r="J388" s="68"/>
      <c r="K388" s="238"/>
      <c r="L388" s="68"/>
      <c r="M388" s="68"/>
      <c r="N388" s="1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</row>
    <row r="389" spans="1:70" s="2" customFormat="1" ht="15.95" customHeight="1" outlineLevel="1" x14ac:dyDescent="0.3">
      <c r="A389" s="32"/>
      <c r="B389" s="51"/>
      <c r="C389" s="109"/>
      <c r="D389" s="227"/>
      <c r="E389" s="232"/>
      <c r="F389" s="229"/>
      <c r="G389" s="229"/>
      <c r="H389" s="227"/>
      <c r="I389" s="54"/>
      <c r="J389" s="68"/>
      <c r="K389" s="238"/>
      <c r="L389" s="68"/>
      <c r="M389" s="68"/>
      <c r="N389" s="1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</row>
    <row r="390" spans="1:70" ht="15.95" customHeight="1" outlineLevel="1" x14ac:dyDescent="0.3">
      <c r="A390" s="32"/>
      <c r="B390" s="229"/>
      <c r="C390" s="109"/>
      <c r="D390" s="227"/>
      <c r="E390" s="232"/>
      <c r="F390" s="229"/>
      <c r="G390" s="229"/>
      <c r="H390" s="227"/>
      <c r="I390" s="54"/>
      <c r="J390" s="68"/>
      <c r="K390" s="238"/>
    </row>
    <row r="391" spans="1:70" ht="15.95" customHeight="1" outlineLevel="2" x14ac:dyDescent="0.3">
      <c r="A391" s="227">
        <v>1</v>
      </c>
      <c r="B391" s="229" t="s">
        <v>65</v>
      </c>
      <c r="C391" s="46" t="s">
        <v>325</v>
      </c>
      <c r="D391" s="32" t="s">
        <v>10</v>
      </c>
      <c r="E391" s="44" t="s">
        <v>11</v>
      </c>
      <c r="F391" s="42" t="s">
        <v>11</v>
      </c>
      <c r="G391" s="43" t="s">
        <v>30</v>
      </c>
      <c r="H391" s="46">
        <v>1.028</v>
      </c>
      <c r="I391" s="62">
        <v>1.2</v>
      </c>
      <c r="J391" s="69">
        <v>39</v>
      </c>
      <c r="K391" s="238">
        <f t="shared" si="403"/>
        <v>48.110399999999998</v>
      </c>
      <c r="L391" s="69">
        <f>(K391+4.81)</f>
        <v>52.920400000000001</v>
      </c>
      <c r="M391" s="69">
        <f t="shared" ref="M391:U391" si="430">(L391+4.81)</f>
        <v>57.730400000000003</v>
      </c>
      <c r="N391" s="69">
        <f t="shared" si="430"/>
        <v>62.540400000000005</v>
      </c>
      <c r="O391" s="69">
        <f t="shared" si="430"/>
        <v>67.350400000000008</v>
      </c>
      <c r="P391" s="69">
        <f t="shared" si="430"/>
        <v>72.16040000000001</v>
      </c>
      <c r="Q391" s="69">
        <f t="shared" si="430"/>
        <v>76.970400000000012</v>
      </c>
      <c r="R391" s="69">
        <f t="shared" si="430"/>
        <v>81.780400000000014</v>
      </c>
      <c r="S391" s="69">
        <f t="shared" si="430"/>
        <v>86.590400000000017</v>
      </c>
      <c r="T391" s="69">
        <f t="shared" si="430"/>
        <v>91.400400000000019</v>
      </c>
      <c r="U391" s="69">
        <f t="shared" si="430"/>
        <v>96.210400000000021</v>
      </c>
      <c r="V391" s="69">
        <f>(U391+4.81)</f>
        <v>101.02040000000002</v>
      </c>
      <c r="W391" s="69">
        <f>(V391+4.81)</f>
        <v>105.83040000000003</v>
      </c>
      <c r="X391" s="69">
        <f>(W391+4.81)</f>
        <v>110.64040000000003</v>
      </c>
      <c r="Y391" s="69">
        <f>(X391+4.81)</f>
        <v>115.45040000000003</v>
      </c>
    </row>
    <row r="392" spans="1:70" s="4" customFormat="1" ht="15.95" customHeight="1" outlineLevel="2" x14ac:dyDescent="0.3">
      <c r="A392" s="227">
        <v>2</v>
      </c>
      <c r="B392" s="229" t="s">
        <v>65</v>
      </c>
      <c r="C392" s="112" t="s">
        <v>201</v>
      </c>
      <c r="D392" s="32" t="s">
        <v>10</v>
      </c>
      <c r="E392" s="33" t="s">
        <v>11</v>
      </c>
      <c r="F392" s="42" t="s">
        <v>11</v>
      </c>
      <c r="G392" s="43" t="s">
        <v>30</v>
      </c>
      <c r="H392" s="119">
        <v>14.760999999999999</v>
      </c>
      <c r="I392" s="55">
        <v>1.2</v>
      </c>
      <c r="J392" s="69">
        <v>39</v>
      </c>
      <c r="K392" s="238">
        <f t="shared" si="403"/>
        <v>690.81479999999988</v>
      </c>
      <c r="L392" s="69">
        <f>(K392+69.08)</f>
        <v>759.89479999999992</v>
      </c>
      <c r="M392" s="69">
        <f t="shared" ref="M392:U392" si="431">(L392+69.08)</f>
        <v>828.97479999999996</v>
      </c>
      <c r="N392" s="69">
        <f t="shared" si="431"/>
        <v>898.0548</v>
      </c>
      <c r="O392" s="69">
        <f t="shared" si="431"/>
        <v>967.13480000000004</v>
      </c>
      <c r="P392" s="69">
        <f t="shared" si="431"/>
        <v>1036.2148</v>
      </c>
      <c r="Q392" s="69">
        <f t="shared" si="431"/>
        <v>1105.2947999999999</v>
      </c>
      <c r="R392" s="69">
        <f t="shared" si="431"/>
        <v>1174.3747999999998</v>
      </c>
      <c r="S392" s="69">
        <f t="shared" si="431"/>
        <v>1243.4547999999998</v>
      </c>
      <c r="T392" s="69">
        <f t="shared" si="431"/>
        <v>1312.5347999999997</v>
      </c>
      <c r="U392" s="69">
        <f t="shared" si="431"/>
        <v>1381.6147999999996</v>
      </c>
      <c r="V392" s="69">
        <f>(U392+69.08)</f>
        <v>1450.6947999999995</v>
      </c>
      <c r="W392" s="69">
        <f>(V392+69.08)</f>
        <v>1519.7747999999995</v>
      </c>
      <c r="X392" s="69">
        <f>(W392+69.08)</f>
        <v>1588.8547999999994</v>
      </c>
      <c r="Y392" s="69"/>
      <c r="Z392" s="69"/>
      <c r="AA392" s="69"/>
      <c r="AB392" s="69"/>
      <c r="AC392" s="69"/>
      <c r="AD392" s="69"/>
      <c r="AE392" s="69"/>
      <c r="AF392" s="69"/>
      <c r="AG392" s="9"/>
      <c r="AH392" s="9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</row>
    <row r="393" spans="1:70" ht="15.95" customHeight="1" outlineLevel="2" x14ac:dyDescent="0.3">
      <c r="A393" s="227">
        <v>3</v>
      </c>
      <c r="B393" s="229" t="s">
        <v>65</v>
      </c>
      <c r="C393" s="112" t="s">
        <v>202</v>
      </c>
      <c r="D393" s="32" t="s">
        <v>10</v>
      </c>
      <c r="E393" s="33" t="s">
        <v>11</v>
      </c>
      <c r="F393" s="42" t="s">
        <v>11</v>
      </c>
      <c r="G393" s="43" t="s">
        <v>30</v>
      </c>
      <c r="H393" s="119">
        <v>4.0430000000000001</v>
      </c>
      <c r="I393" s="62">
        <v>1.2</v>
      </c>
      <c r="J393" s="69">
        <v>39</v>
      </c>
      <c r="K393" s="238">
        <f t="shared" si="403"/>
        <v>189.2124</v>
      </c>
      <c r="L393" s="69">
        <f>(K393+18.92)</f>
        <v>208.13240000000002</v>
      </c>
      <c r="M393" s="69">
        <f t="shared" ref="M393:U393" si="432">(L393+18.92)</f>
        <v>227.05240000000003</v>
      </c>
      <c r="N393" s="69">
        <f t="shared" si="432"/>
        <v>245.97240000000005</v>
      </c>
      <c r="O393" s="69">
        <f t="shared" si="432"/>
        <v>264.89240000000007</v>
      </c>
      <c r="P393" s="69">
        <f t="shared" si="432"/>
        <v>283.81240000000008</v>
      </c>
      <c r="Q393" s="69">
        <f t="shared" si="432"/>
        <v>302.7324000000001</v>
      </c>
      <c r="R393" s="69">
        <f t="shared" si="432"/>
        <v>321.65240000000011</v>
      </c>
      <c r="S393" s="69">
        <f t="shared" si="432"/>
        <v>340.57240000000013</v>
      </c>
      <c r="T393" s="69">
        <f t="shared" si="432"/>
        <v>359.49240000000015</v>
      </c>
      <c r="U393" s="69">
        <f t="shared" si="432"/>
        <v>378.41240000000016</v>
      </c>
      <c r="V393" s="69">
        <f>(U393+18.92)</f>
        <v>397.33240000000018</v>
      </c>
      <c r="W393" s="69">
        <f>(V393+18.92)</f>
        <v>416.25240000000019</v>
      </c>
      <c r="X393" s="69">
        <f>(W393+18.92)</f>
        <v>435.17240000000021</v>
      </c>
      <c r="Y393" s="69">
        <f>(X393+18.92)</f>
        <v>454.09240000000023</v>
      </c>
    </row>
    <row r="394" spans="1:70" s="2" customFormat="1" ht="15.95" customHeight="1" outlineLevel="2" x14ac:dyDescent="0.3">
      <c r="A394" s="227">
        <v>4</v>
      </c>
      <c r="B394" s="229" t="s">
        <v>65</v>
      </c>
      <c r="C394" s="46" t="s">
        <v>326</v>
      </c>
      <c r="D394" s="32" t="s">
        <v>10</v>
      </c>
      <c r="E394" s="44" t="s">
        <v>11</v>
      </c>
      <c r="F394" s="42" t="s">
        <v>11</v>
      </c>
      <c r="G394" s="43" t="s">
        <v>30</v>
      </c>
      <c r="H394" s="46">
        <v>1.629</v>
      </c>
      <c r="I394" s="62">
        <v>1.2</v>
      </c>
      <c r="J394" s="69">
        <v>39</v>
      </c>
      <c r="K394" s="238">
        <f t="shared" si="403"/>
        <v>76.237200000000001</v>
      </c>
      <c r="L394" s="69">
        <f>(K394+7.62)</f>
        <v>83.857200000000006</v>
      </c>
      <c r="M394" s="69">
        <f t="shared" ref="M394:U394" si="433">(L394+7.62)</f>
        <v>91.477200000000011</v>
      </c>
      <c r="N394" s="69">
        <f t="shared" si="433"/>
        <v>99.097200000000015</v>
      </c>
      <c r="O394" s="69">
        <f t="shared" si="433"/>
        <v>106.71720000000002</v>
      </c>
      <c r="P394" s="69">
        <f t="shared" si="433"/>
        <v>114.33720000000002</v>
      </c>
      <c r="Q394" s="69">
        <f t="shared" si="433"/>
        <v>121.95720000000003</v>
      </c>
      <c r="R394" s="69">
        <f t="shared" si="433"/>
        <v>129.57720000000003</v>
      </c>
      <c r="S394" s="69">
        <f t="shared" si="433"/>
        <v>137.19720000000004</v>
      </c>
      <c r="T394" s="69">
        <f t="shared" si="433"/>
        <v>144.81720000000004</v>
      </c>
      <c r="U394" s="69">
        <f t="shared" si="433"/>
        <v>152.43720000000005</v>
      </c>
      <c r="V394" s="69">
        <f>(U394+7.62)</f>
        <v>160.05720000000005</v>
      </c>
      <c r="W394" s="69">
        <f>(V394+7.62)</f>
        <v>167.67720000000006</v>
      </c>
      <c r="X394" s="69"/>
      <c r="Y394" s="69"/>
      <c r="Z394" s="9"/>
      <c r="AA394" s="9"/>
      <c r="AB394" s="9"/>
      <c r="AC394" s="9"/>
      <c r="AD394" s="9"/>
      <c r="AE394" s="9"/>
      <c r="AF394" s="9"/>
      <c r="AG394" s="9"/>
      <c r="AH394" s="9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</row>
    <row r="395" spans="1:70" s="4" customFormat="1" ht="15.95" customHeight="1" outlineLevel="2" x14ac:dyDescent="0.3">
      <c r="A395" s="227">
        <v>5</v>
      </c>
      <c r="B395" s="229" t="s">
        <v>65</v>
      </c>
      <c r="C395" s="46" t="s">
        <v>327</v>
      </c>
      <c r="D395" s="32" t="s">
        <v>10</v>
      </c>
      <c r="E395" s="44" t="s">
        <v>11</v>
      </c>
      <c r="F395" s="42" t="s">
        <v>11</v>
      </c>
      <c r="G395" s="43" t="s">
        <v>30</v>
      </c>
      <c r="H395" s="46">
        <v>1.1870000000000001</v>
      </c>
      <c r="I395" s="62">
        <v>1.2</v>
      </c>
      <c r="J395" s="69">
        <v>39</v>
      </c>
      <c r="K395" s="238">
        <f t="shared" si="403"/>
        <v>55.551600000000008</v>
      </c>
      <c r="L395" s="69">
        <f>(K395+5.56)</f>
        <v>61.11160000000001</v>
      </c>
      <c r="M395" s="69">
        <f t="shared" ref="M395:U395" si="434">(L395+5.56)</f>
        <v>66.671600000000012</v>
      </c>
      <c r="N395" s="69">
        <f t="shared" si="434"/>
        <v>72.231600000000014</v>
      </c>
      <c r="O395" s="69">
        <f t="shared" si="434"/>
        <v>77.791600000000017</v>
      </c>
      <c r="P395" s="69">
        <f t="shared" si="434"/>
        <v>83.351600000000019</v>
      </c>
      <c r="Q395" s="69">
        <f t="shared" si="434"/>
        <v>88.911600000000021</v>
      </c>
      <c r="R395" s="69">
        <f t="shared" si="434"/>
        <v>94.471600000000024</v>
      </c>
      <c r="S395" s="69">
        <f t="shared" si="434"/>
        <v>100.03160000000003</v>
      </c>
      <c r="T395" s="69">
        <f t="shared" si="434"/>
        <v>105.59160000000003</v>
      </c>
      <c r="U395" s="69">
        <f t="shared" si="434"/>
        <v>111.15160000000003</v>
      </c>
      <c r="V395" s="69">
        <f>(U395+5.56)</f>
        <v>116.71160000000003</v>
      </c>
      <c r="W395" s="69"/>
      <c r="X395" s="69"/>
      <c r="Y395" s="69"/>
      <c r="Z395" s="9"/>
      <c r="AA395" s="9"/>
      <c r="AB395" s="9"/>
      <c r="AC395" s="9"/>
      <c r="AD395" s="9"/>
      <c r="AE395" s="9"/>
      <c r="AF395" s="9"/>
      <c r="AG395" s="9"/>
      <c r="AH395" s="9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</row>
    <row r="396" spans="1:70" s="15" customFormat="1" ht="15.95" customHeight="1" outlineLevel="2" x14ac:dyDescent="0.3">
      <c r="A396" s="227">
        <v>6</v>
      </c>
      <c r="B396" s="229" t="s">
        <v>65</v>
      </c>
      <c r="C396" s="46" t="s">
        <v>328</v>
      </c>
      <c r="D396" s="32" t="s">
        <v>10</v>
      </c>
      <c r="E396" s="44" t="s">
        <v>11</v>
      </c>
      <c r="F396" s="42" t="s">
        <v>11</v>
      </c>
      <c r="G396" s="45" t="s">
        <v>30</v>
      </c>
      <c r="H396" s="46">
        <v>3.8559999999999999</v>
      </c>
      <c r="I396" s="62">
        <v>1.2</v>
      </c>
      <c r="J396" s="69">
        <v>39</v>
      </c>
      <c r="K396" s="238">
        <f t="shared" si="403"/>
        <v>180.46079999999998</v>
      </c>
      <c r="L396" s="69">
        <f>(K396+18.05)</f>
        <v>198.51079999999999</v>
      </c>
      <c r="M396" s="69">
        <f t="shared" ref="M396:U396" si="435">(L396+18.05)</f>
        <v>216.5608</v>
      </c>
      <c r="N396" s="69">
        <f t="shared" si="435"/>
        <v>234.61080000000001</v>
      </c>
      <c r="O396" s="69">
        <f t="shared" si="435"/>
        <v>252.66080000000002</v>
      </c>
      <c r="P396" s="69">
        <f t="shared" si="435"/>
        <v>270.71080000000001</v>
      </c>
      <c r="Q396" s="69">
        <f t="shared" si="435"/>
        <v>288.76080000000002</v>
      </c>
      <c r="R396" s="69">
        <f t="shared" si="435"/>
        <v>306.81080000000003</v>
      </c>
      <c r="S396" s="69">
        <f t="shared" si="435"/>
        <v>324.86080000000004</v>
      </c>
      <c r="T396" s="69">
        <f t="shared" si="435"/>
        <v>342.91080000000005</v>
      </c>
      <c r="U396" s="69">
        <f t="shared" si="435"/>
        <v>360.96080000000006</v>
      </c>
      <c r="V396" s="69">
        <f>(U396+18.05)</f>
        <v>379.01080000000007</v>
      </c>
      <c r="W396" s="69">
        <f>(V396+18.05)</f>
        <v>397.06080000000009</v>
      </c>
      <c r="X396" s="69"/>
      <c r="Y396" s="69"/>
      <c r="Z396" s="9"/>
      <c r="AA396" s="9"/>
      <c r="AB396" s="9"/>
      <c r="AC396" s="9"/>
      <c r="AD396" s="9"/>
      <c r="AE396" s="9"/>
      <c r="AF396" s="9"/>
      <c r="AG396" s="9"/>
      <c r="AH396" s="9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</row>
    <row r="397" spans="1:70" s="15" customFormat="1" ht="15.95" customHeight="1" outlineLevel="2" x14ac:dyDescent="0.3">
      <c r="A397" s="227">
        <v>7</v>
      </c>
      <c r="B397" s="229" t="s">
        <v>65</v>
      </c>
      <c r="C397" s="46" t="s">
        <v>329</v>
      </c>
      <c r="D397" s="32" t="s">
        <v>10</v>
      </c>
      <c r="E397" s="44" t="s">
        <v>11</v>
      </c>
      <c r="F397" s="42" t="s">
        <v>11</v>
      </c>
      <c r="G397" s="45" t="s">
        <v>30</v>
      </c>
      <c r="H397" s="46">
        <v>3.89</v>
      </c>
      <c r="I397" s="62">
        <v>1.2</v>
      </c>
      <c r="J397" s="69">
        <v>39</v>
      </c>
      <c r="K397" s="238">
        <f t="shared" si="403"/>
        <v>182.05199999999999</v>
      </c>
      <c r="L397" s="69">
        <f>(K397+18.21)</f>
        <v>200.262</v>
      </c>
      <c r="M397" s="69">
        <f t="shared" ref="M397:U397" si="436">(L397+18.21)</f>
        <v>218.47200000000001</v>
      </c>
      <c r="N397" s="69">
        <f t="shared" si="436"/>
        <v>236.68200000000002</v>
      </c>
      <c r="O397" s="69">
        <f t="shared" si="436"/>
        <v>254.89200000000002</v>
      </c>
      <c r="P397" s="69">
        <f t="shared" si="436"/>
        <v>273.10200000000003</v>
      </c>
      <c r="Q397" s="69">
        <f t="shared" si="436"/>
        <v>291.31200000000001</v>
      </c>
      <c r="R397" s="69">
        <f t="shared" si="436"/>
        <v>309.52199999999999</v>
      </c>
      <c r="S397" s="69">
        <f t="shared" si="436"/>
        <v>327.73199999999997</v>
      </c>
      <c r="T397" s="69">
        <f t="shared" si="436"/>
        <v>345.94199999999995</v>
      </c>
      <c r="U397" s="69">
        <f t="shared" si="436"/>
        <v>364.15199999999993</v>
      </c>
      <c r="V397" s="69">
        <f>(U397+18.21)</f>
        <v>382.36199999999991</v>
      </c>
      <c r="W397" s="69"/>
      <c r="X397" s="69"/>
      <c r="Y397" s="69"/>
      <c r="Z397" s="9"/>
      <c r="AA397" s="9"/>
      <c r="AB397" s="9"/>
      <c r="AC397" s="9"/>
      <c r="AD397" s="9"/>
      <c r="AE397" s="9"/>
      <c r="AF397" s="9"/>
      <c r="AG397" s="9"/>
      <c r="AH397" s="9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</row>
    <row r="398" spans="1:70" s="15" customFormat="1" ht="15.95" customHeight="1" outlineLevel="2" x14ac:dyDescent="0.3">
      <c r="A398" s="227">
        <v>8</v>
      </c>
      <c r="B398" s="229" t="s">
        <v>65</v>
      </c>
      <c r="C398" s="46" t="s">
        <v>436</v>
      </c>
      <c r="D398" s="32" t="s">
        <v>10</v>
      </c>
      <c r="E398" s="44" t="s">
        <v>11</v>
      </c>
      <c r="F398" s="42" t="s">
        <v>11</v>
      </c>
      <c r="G398" s="45" t="s">
        <v>30</v>
      </c>
      <c r="H398" s="46">
        <v>0.65500000000000003</v>
      </c>
      <c r="I398" s="62">
        <v>1</v>
      </c>
      <c r="J398" s="69">
        <v>39</v>
      </c>
      <c r="K398" s="238">
        <f t="shared" si="403"/>
        <v>25.545000000000002</v>
      </c>
      <c r="L398" s="69">
        <f>(K398+2.56)</f>
        <v>28.105</v>
      </c>
      <c r="M398" s="69">
        <f t="shared" ref="M398:U398" si="437">(L398+2.56)</f>
        <v>30.664999999999999</v>
      </c>
      <c r="N398" s="69">
        <f t="shared" si="437"/>
        <v>33.225000000000001</v>
      </c>
      <c r="O398" s="69">
        <f t="shared" si="437"/>
        <v>35.785000000000004</v>
      </c>
      <c r="P398" s="69">
        <f t="shared" si="437"/>
        <v>38.345000000000006</v>
      </c>
      <c r="Q398" s="69">
        <f t="shared" si="437"/>
        <v>40.905000000000008</v>
      </c>
      <c r="R398" s="69">
        <f t="shared" si="437"/>
        <v>43.465000000000011</v>
      </c>
      <c r="S398" s="69">
        <f t="shared" si="437"/>
        <v>46.025000000000013</v>
      </c>
      <c r="T398" s="69">
        <f t="shared" si="437"/>
        <v>48.585000000000015</v>
      </c>
      <c r="U398" s="69">
        <f t="shared" si="437"/>
        <v>51.145000000000017</v>
      </c>
      <c r="V398" s="69">
        <f>(U398+2.56)</f>
        <v>53.70500000000002</v>
      </c>
      <c r="W398" s="69">
        <f>(V398+2.56)</f>
        <v>56.265000000000022</v>
      </c>
      <c r="X398" s="69">
        <f>(W398+2.56)</f>
        <v>58.825000000000024</v>
      </c>
      <c r="Y398" s="69">
        <f>(X398+2.56)</f>
        <v>61.385000000000026</v>
      </c>
      <c r="Z398" s="9"/>
      <c r="AA398" s="9"/>
      <c r="AB398" s="9"/>
      <c r="AC398" s="9"/>
      <c r="AD398" s="9"/>
      <c r="AE398" s="9"/>
      <c r="AF398" s="9"/>
      <c r="AG398" s="9"/>
      <c r="AH398" s="9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</row>
    <row r="399" spans="1:70" s="15" customFormat="1" ht="15.95" customHeight="1" outlineLevel="2" x14ac:dyDescent="0.3">
      <c r="A399" s="227">
        <v>9</v>
      </c>
      <c r="B399" s="229" t="s">
        <v>65</v>
      </c>
      <c r="C399" s="46" t="s">
        <v>330</v>
      </c>
      <c r="D399" s="32" t="s">
        <v>10</v>
      </c>
      <c r="E399" s="44" t="s">
        <v>11</v>
      </c>
      <c r="F399" s="42" t="s">
        <v>11</v>
      </c>
      <c r="G399" s="45" t="s">
        <v>30</v>
      </c>
      <c r="H399" s="46">
        <v>1.3260000000000001</v>
      </c>
      <c r="I399" s="62">
        <v>1.2</v>
      </c>
      <c r="J399" s="69">
        <v>39</v>
      </c>
      <c r="K399" s="238">
        <f t="shared" si="403"/>
        <v>62.056799999999996</v>
      </c>
      <c r="L399" s="69">
        <f>(K399+6.21)</f>
        <v>68.266799999999989</v>
      </c>
      <c r="M399" s="69">
        <f t="shared" ref="M399:U399" si="438">(L399+6.21)</f>
        <v>74.476799999999983</v>
      </c>
      <c r="N399" s="69">
        <f t="shared" si="438"/>
        <v>80.686799999999977</v>
      </c>
      <c r="O399" s="69">
        <f t="shared" si="438"/>
        <v>86.896799999999971</v>
      </c>
      <c r="P399" s="69">
        <f t="shared" si="438"/>
        <v>93.106799999999964</v>
      </c>
      <c r="Q399" s="69">
        <f t="shared" si="438"/>
        <v>99.316799999999958</v>
      </c>
      <c r="R399" s="69">
        <f t="shared" si="438"/>
        <v>105.52679999999995</v>
      </c>
      <c r="S399" s="69">
        <f t="shared" si="438"/>
        <v>111.73679999999995</v>
      </c>
      <c r="T399" s="69">
        <f t="shared" si="438"/>
        <v>117.94679999999994</v>
      </c>
      <c r="U399" s="69">
        <f t="shared" si="438"/>
        <v>124.15679999999993</v>
      </c>
      <c r="V399" s="69">
        <f>(U399+6.21)</f>
        <v>130.36679999999993</v>
      </c>
      <c r="W399" s="69">
        <f>(V399+6.21)</f>
        <v>136.57679999999993</v>
      </c>
      <c r="X399" s="69">
        <f>(W399+6.21)</f>
        <v>142.78679999999994</v>
      </c>
      <c r="Y399" s="69"/>
      <c r="Z399" s="9"/>
      <c r="AA399" s="9"/>
      <c r="AB399" s="9"/>
      <c r="AC399" s="9"/>
      <c r="AD399" s="9"/>
      <c r="AE399" s="9"/>
      <c r="AF399" s="9"/>
      <c r="AG399" s="9"/>
      <c r="AH399" s="9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</row>
    <row r="400" spans="1:70" s="15" customFormat="1" ht="15.95" customHeight="1" outlineLevel="2" x14ac:dyDescent="0.3">
      <c r="A400" s="227">
        <v>10</v>
      </c>
      <c r="B400" s="229" t="s">
        <v>65</v>
      </c>
      <c r="C400" s="46" t="s">
        <v>331</v>
      </c>
      <c r="D400" s="32" t="s">
        <v>10</v>
      </c>
      <c r="E400" s="44" t="s">
        <v>11</v>
      </c>
      <c r="F400" s="42" t="s">
        <v>11</v>
      </c>
      <c r="G400" s="45" t="s">
        <v>30</v>
      </c>
      <c r="H400" s="46">
        <v>1.248</v>
      </c>
      <c r="I400" s="62">
        <v>1.2</v>
      </c>
      <c r="J400" s="69">
        <v>39</v>
      </c>
      <c r="K400" s="238">
        <f t="shared" si="403"/>
        <v>58.406400000000005</v>
      </c>
      <c r="L400" s="69">
        <f>(K400+5.84)</f>
        <v>64.246400000000008</v>
      </c>
      <c r="M400" s="69">
        <f t="shared" ref="M400:U400" si="439">(L400+5.84)</f>
        <v>70.086400000000012</v>
      </c>
      <c r="N400" s="69">
        <f t="shared" si="439"/>
        <v>75.926400000000015</v>
      </c>
      <c r="O400" s="69">
        <f t="shared" si="439"/>
        <v>81.766400000000019</v>
      </c>
      <c r="P400" s="69">
        <f t="shared" si="439"/>
        <v>87.606400000000022</v>
      </c>
      <c r="Q400" s="69">
        <f t="shared" si="439"/>
        <v>93.446400000000025</v>
      </c>
      <c r="R400" s="69">
        <f t="shared" si="439"/>
        <v>99.286400000000029</v>
      </c>
      <c r="S400" s="69">
        <f t="shared" si="439"/>
        <v>105.12640000000003</v>
      </c>
      <c r="T400" s="69">
        <f t="shared" si="439"/>
        <v>110.96640000000004</v>
      </c>
      <c r="U400" s="69">
        <f t="shared" si="439"/>
        <v>116.80640000000004</v>
      </c>
      <c r="V400" s="69">
        <f>(U400+5.84)</f>
        <v>122.64640000000004</v>
      </c>
      <c r="W400" s="69">
        <f>(V400+5.84)</f>
        <v>128.48640000000003</v>
      </c>
      <c r="X400" s="69"/>
      <c r="Y400" s="69"/>
      <c r="Z400" s="9"/>
      <c r="AA400" s="9"/>
      <c r="AB400" s="9"/>
      <c r="AC400" s="9"/>
      <c r="AD400" s="9"/>
      <c r="AE400" s="9"/>
      <c r="AF400" s="9"/>
      <c r="AG400" s="9"/>
      <c r="AH400" s="9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</row>
    <row r="401" spans="1:70" s="15" customFormat="1" ht="15.95" customHeight="1" outlineLevel="2" x14ac:dyDescent="0.3">
      <c r="A401" s="227">
        <v>11</v>
      </c>
      <c r="B401" s="229" t="s">
        <v>65</v>
      </c>
      <c r="C401" s="46" t="s">
        <v>332</v>
      </c>
      <c r="D401" s="32" t="s">
        <v>10</v>
      </c>
      <c r="E401" s="44" t="s">
        <v>11</v>
      </c>
      <c r="F401" s="42" t="s">
        <v>11</v>
      </c>
      <c r="G401" s="45" t="s">
        <v>30</v>
      </c>
      <c r="H401" s="46">
        <v>1.141</v>
      </c>
      <c r="I401" s="62">
        <v>1.2</v>
      </c>
      <c r="J401" s="69">
        <v>39</v>
      </c>
      <c r="K401" s="238">
        <f t="shared" si="403"/>
        <v>53.398800000000001</v>
      </c>
      <c r="L401" s="69">
        <f>(K401+5.34)</f>
        <v>58.738799999999998</v>
      </c>
      <c r="M401" s="69">
        <f t="shared" ref="M401:U401" si="440">(L401+5.34)</f>
        <v>64.078800000000001</v>
      </c>
      <c r="N401" s="69">
        <f t="shared" si="440"/>
        <v>69.418800000000005</v>
      </c>
      <c r="O401" s="69">
        <f t="shared" si="440"/>
        <v>74.758800000000008</v>
      </c>
      <c r="P401" s="69">
        <f t="shared" si="440"/>
        <v>80.098800000000011</v>
      </c>
      <c r="Q401" s="69">
        <f t="shared" si="440"/>
        <v>85.438800000000015</v>
      </c>
      <c r="R401" s="69">
        <f t="shared" si="440"/>
        <v>90.778800000000018</v>
      </c>
      <c r="S401" s="69">
        <f t="shared" si="440"/>
        <v>96.118800000000022</v>
      </c>
      <c r="T401" s="69">
        <f t="shared" si="440"/>
        <v>101.45880000000002</v>
      </c>
      <c r="U401" s="69">
        <f t="shared" si="440"/>
        <v>106.79880000000003</v>
      </c>
      <c r="V401" s="69">
        <f>(U401+5.34)</f>
        <v>112.13880000000003</v>
      </c>
      <c r="W401" s="69">
        <f>(V401+5.34)</f>
        <v>117.47880000000004</v>
      </c>
      <c r="X401" s="69">
        <f>(W401+5.34)</f>
        <v>122.81880000000004</v>
      </c>
      <c r="Y401" s="69"/>
      <c r="Z401" s="9"/>
      <c r="AA401" s="9"/>
      <c r="AB401" s="9"/>
      <c r="AC401" s="9"/>
      <c r="AD401" s="9"/>
      <c r="AE401" s="9"/>
      <c r="AF401" s="9"/>
      <c r="AG401" s="9"/>
      <c r="AH401" s="9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</row>
    <row r="402" spans="1:70" s="15" customFormat="1" ht="15.95" customHeight="1" outlineLevel="2" x14ac:dyDescent="0.3">
      <c r="A402" s="227">
        <v>12</v>
      </c>
      <c r="B402" s="229" t="s">
        <v>65</v>
      </c>
      <c r="C402" s="46" t="s">
        <v>333</v>
      </c>
      <c r="D402" s="32" t="s">
        <v>10</v>
      </c>
      <c r="E402" s="44" t="s">
        <v>11</v>
      </c>
      <c r="F402" s="42" t="s">
        <v>11</v>
      </c>
      <c r="G402" s="45" t="s">
        <v>30</v>
      </c>
      <c r="H402" s="46">
        <v>1.3740000000000001</v>
      </c>
      <c r="I402" s="62">
        <v>1.2</v>
      </c>
      <c r="J402" s="69">
        <v>39</v>
      </c>
      <c r="K402" s="238">
        <f t="shared" si="403"/>
        <v>64.303200000000004</v>
      </c>
      <c r="L402" s="69">
        <f>(K402+6.43)</f>
        <v>70.733200000000011</v>
      </c>
      <c r="M402" s="69">
        <f t="shared" ref="M402:U402" si="441">(L402+6.43)</f>
        <v>77.163200000000018</v>
      </c>
      <c r="N402" s="69">
        <f t="shared" si="441"/>
        <v>83.593200000000024</v>
      </c>
      <c r="O402" s="69">
        <f t="shared" si="441"/>
        <v>90.023200000000031</v>
      </c>
      <c r="P402" s="69">
        <f t="shared" si="441"/>
        <v>96.453200000000038</v>
      </c>
      <c r="Q402" s="69">
        <f t="shared" si="441"/>
        <v>102.88320000000004</v>
      </c>
      <c r="R402" s="69">
        <f t="shared" si="441"/>
        <v>109.31320000000005</v>
      </c>
      <c r="S402" s="69">
        <f t="shared" si="441"/>
        <v>115.74320000000006</v>
      </c>
      <c r="T402" s="69">
        <f t="shared" si="441"/>
        <v>122.17320000000007</v>
      </c>
      <c r="U402" s="69">
        <f t="shared" si="441"/>
        <v>128.60320000000007</v>
      </c>
      <c r="V402" s="69">
        <f>(U402+6.43)</f>
        <v>135.03320000000008</v>
      </c>
      <c r="W402" s="69">
        <f>(V402+6.43)</f>
        <v>141.46320000000009</v>
      </c>
      <c r="X402" s="69"/>
      <c r="Y402" s="69"/>
      <c r="Z402" s="9"/>
      <c r="AA402" s="9"/>
      <c r="AB402" s="9"/>
      <c r="AC402" s="9"/>
      <c r="AD402" s="9"/>
      <c r="AE402" s="9"/>
      <c r="AF402" s="9"/>
      <c r="AG402" s="9"/>
      <c r="AH402" s="9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</row>
    <row r="403" spans="1:70" s="15" customFormat="1" ht="15.95" customHeight="1" outlineLevel="2" x14ac:dyDescent="0.3">
      <c r="A403" s="227">
        <v>13</v>
      </c>
      <c r="B403" s="229" t="s">
        <v>65</v>
      </c>
      <c r="C403" s="112" t="s">
        <v>203</v>
      </c>
      <c r="D403" s="32" t="s">
        <v>10</v>
      </c>
      <c r="E403" s="33" t="s">
        <v>11</v>
      </c>
      <c r="F403" s="42" t="s">
        <v>11</v>
      </c>
      <c r="G403" s="45" t="s">
        <v>30</v>
      </c>
      <c r="H403" s="119">
        <v>6.8129999999999997</v>
      </c>
      <c r="I403" s="62">
        <v>1.2</v>
      </c>
      <c r="J403" s="69">
        <v>39</v>
      </c>
      <c r="K403" s="238">
        <f t="shared" si="403"/>
        <v>318.84839999999997</v>
      </c>
      <c r="L403" s="69">
        <f>(K403+31.89)</f>
        <v>350.73839999999996</v>
      </c>
      <c r="M403" s="69">
        <f t="shared" ref="M403:U403" si="442">(L403+31.89)</f>
        <v>382.62839999999994</v>
      </c>
      <c r="N403" s="69">
        <f t="shared" si="442"/>
        <v>414.51839999999993</v>
      </c>
      <c r="O403" s="69">
        <f t="shared" si="442"/>
        <v>446.40839999999992</v>
      </c>
      <c r="P403" s="69">
        <f t="shared" si="442"/>
        <v>478.2983999999999</v>
      </c>
      <c r="Q403" s="69">
        <f t="shared" si="442"/>
        <v>510.18839999999989</v>
      </c>
      <c r="R403" s="69">
        <f t="shared" si="442"/>
        <v>542.07839999999987</v>
      </c>
      <c r="S403" s="69">
        <f t="shared" si="442"/>
        <v>573.96839999999986</v>
      </c>
      <c r="T403" s="69">
        <f t="shared" si="442"/>
        <v>605.85839999999985</v>
      </c>
      <c r="U403" s="69">
        <f t="shared" si="442"/>
        <v>637.74839999999983</v>
      </c>
      <c r="V403" s="69">
        <f>(U403+31.89)</f>
        <v>669.63839999999982</v>
      </c>
      <c r="W403" s="69">
        <f>(V403+31.89)</f>
        <v>701.52839999999981</v>
      </c>
      <c r="X403" s="69"/>
      <c r="Y403" s="69"/>
      <c r="Z403" s="9"/>
      <c r="AA403" s="9"/>
      <c r="AB403" s="9"/>
      <c r="AC403" s="9"/>
      <c r="AD403" s="9"/>
      <c r="AE403" s="9"/>
      <c r="AF403" s="9"/>
      <c r="AG403" s="9"/>
      <c r="AH403" s="9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</row>
    <row r="404" spans="1:70" s="15" customFormat="1" ht="15.95" customHeight="1" outlineLevel="2" x14ac:dyDescent="0.3">
      <c r="A404" s="227">
        <v>14</v>
      </c>
      <c r="B404" s="229" t="s">
        <v>65</v>
      </c>
      <c r="C404" s="46" t="s">
        <v>334</v>
      </c>
      <c r="D404" s="32" t="s">
        <v>10</v>
      </c>
      <c r="E404" s="44" t="s">
        <v>11</v>
      </c>
      <c r="F404" s="42" t="s">
        <v>11</v>
      </c>
      <c r="G404" s="45" t="s">
        <v>30</v>
      </c>
      <c r="H404" s="46">
        <v>1.1359999999999999</v>
      </c>
      <c r="I404" s="62">
        <v>1.2</v>
      </c>
      <c r="J404" s="69">
        <v>39</v>
      </c>
      <c r="K404" s="238">
        <f t="shared" si="403"/>
        <v>53.164799999999993</v>
      </c>
      <c r="L404" s="69">
        <f>(K404+5.32)</f>
        <v>58.484799999999993</v>
      </c>
      <c r="M404" s="69">
        <f t="shared" ref="M404:U404" si="443">(L404+5.32)</f>
        <v>63.804799999999993</v>
      </c>
      <c r="N404" s="69">
        <f t="shared" si="443"/>
        <v>69.124799999999993</v>
      </c>
      <c r="O404" s="69">
        <f t="shared" si="443"/>
        <v>74.444799999999987</v>
      </c>
      <c r="P404" s="69">
        <f t="shared" si="443"/>
        <v>79.76479999999998</v>
      </c>
      <c r="Q404" s="69">
        <f t="shared" si="443"/>
        <v>85.084799999999973</v>
      </c>
      <c r="R404" s="69">
        <f t="shared" si="443"/>
        <v>90.404799999999966</v>
      </c>
      <c r="S404" s="69">
        <f t="shared" si="443"/>
        <v>95.724799999999959</v>
      </c>
      <c r="T404" s="69">
        <f t="shared" si="443"/>
        <v>101.04479999999995</v>
      </c>
      <c r="U404" s="69">
        <f t="shared" si="443"/>
        <v>106.36479999999995</v>
      </c>
      <c r="V404" s="69">
        <f>(U404+5.32)</f>
        <v>111.68479999999994</v>
      </c>
      <c r="W404" s="69">
        <f>(V404+5.32)</f>
        <v>117.00479999999993</v>
      </c>
      <c r="X404" s="69"/>
      <c r="Y404" s="69"/>
      <c r="Z404" s="9"/>
      <c r="AA404" s="9"/>
      <c r="AB404" s="9"/>
      <c r="AC404" s="9"/>
      <c r="AD404" s="9"/>
      <c r="AE404" s="9"/>
      <c r="AF404" s="9"/>
      <c r="AG404" s="9"/>
      <c r="AH404" s="9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</row>
    <row r="405" spans="1:70" s="15" customFormat="1" ht="15.95" customHeight="1" outlineLevel="2" x14ac:dyDescent="0.3">
      <c r="A405" s="227">
        <v>15</v>
      </c>
      <c r="B405" s="229" t="s">
        <v>65</v>
      </c>
      <c r="C405" s="46" t="s">
        <v>335</v>
      </c>
      <c r="D405" s="32" t="s">
        <v>10</v>
      </c>
      <c r="E405" s="44" t="s">
        <v>11</v>
      </c>
      <c r="F405" s="42" t="s">
        <v>11</v>
      </c>
      <c r="G405" s="45" t="s">
        <v>30</v>
      </c>
      <c r="H405" s="46">
        <v>1.1890000000000001</v>
      </c>
      <c r="I405" s="62">
        <v>1.2</v>
      </c>
      <c r="J405" s="69">
        <v>39</v>
      </c>
      <c r="K405" s="238">
        <f t="shared" si="403"/>
        <v>55.645200000000003</v>
      </c>
      <c r="L405" s="69">
        <f>(K405+5.57)</f>
        <v>61.215200000000003</v>
      </c>
      <c r="M405" s="69">
        <f t="shared" ref="M405:U405" si="444">(L405+5.57)</f>
        <v>66.785200000000003</v>
      </c>
      <c r="N405" s="69">
        <f t="shared" si="444"/>
        <v>72.355199999999996</v>
      </c>
      <c r="O405" s="69">
        <f t="shared" si="444"/>
        <v>77.92519999999999</v>
      </c>
      <c r="P405" s="69">
        <f t="shared" si="444"/>
        <v>83.495199999999983</v>
      </c>
      <c r="Q405" s="69">
        <f t="shared" si="444"/>
        <v>89.065199999999976</v>
      </c>
      <c r="R405" s="69">
        <f t="shared" si="444"/>
        <v>94.635199999999969</v>
      </c>
      <c r="S405" s="69">
        <f t="shared" si="444"/>
        <v>100.20519999999996</v>
      </c>
      <c r="T405" s="69">
        <f t="shared" si="444"/>
        <v>105.77519999999996</v>
      </c>
      <c r="U405" s="69">
        <f t="shared" si="444"/>
        <v>111.34519999999995</v>
      </c>
      <c r="V405" s="69">
        <f>(U405+5.57)</f>
        <v>116.91519999999994</v>
      </c>
      <c r="W405" s="69">
        <f>(V405+5.57)</f>
        <v>122.48519999999994</v>
      </c>
      <c r="X405" s="69"/>
      <c r="Y405" s="69"/>
      <c r="Z405" s="9"/>
      <c r="AA405" s="9"/>
      <c r="AB405" s="9"/>
      <c r="AC405" s="9"/>
      <c r="AD405" s="9"/>
      <c r="AE405" s="9"/>
      <c r="AF405" s="9"/>
      <c r="AG405" s="9"/>
      <c r="AH405" s="9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</row>
    <row r="406" spans="1:70" s="15" customFormat="1" ht="15.95" customHeight="1" outlineLevel="2" x14ac:dyDescent="0.3">
      <c r="A406" s="227">
        <v>16</v>
      </c>
      <c r="B406" s="229" t="s">
        <v>65</v>
      </c>
      <c r="C406" s="46" t="s">
        <v>336</v>
      </c>
      <c r="D406" s="32" t="s">
        <v>10</v>
      </c>
      <c r="E406" s="44" t="s">
        <v>11</v>
      </c>
      <c r="F406" s="42" t="s">
        <v>11</v>
      </c>
      <c r="G406" s="45" t="s">
        <v>30</v>
      </c>
      <c r="H406" s="46">
        <v>1.381</v>
      </c>
      <c r="I406" s="62">
        <v>1.2</v>
      </c>
      <c r="J406" s="69">
        <v>39</v>
      </c>
      <c r="K406" s="238">
        <f t="shared" si="403"/>
        <v>64.630799999999994</v>
      </c>
      <c r="L406" s="69">
        <f>(K406+6.46)</f>
        <v>71.090799999999987</v>
      </c>
      <c r="M406" s="69">
        <f t="shared" ref="M406:U406" si="445">(L406+6.46)</f>
        <v>77.550799999999981</v>
      </c>
      <c r="N406" s="69">
        <f t="shared" si="445"/>
        <v>84.010799999999975</v>
      </c>
      <c r="O406" s="69">
        <f t="shared" si="445"/>
        <v>90.470799999999969</v>
      </c>
      <c r="P406" s="69">
        <f t="shared" si="445"/>
        <v>96.930799999999962</v>
      </c>
      <c r="Q406" s="69">
        <f t="shared" si="445"/>
        <v>103.39079999999996</v>
      </c>
      <c r="R406" s="69">
        <f t="shared" si="445"/>
        <v>109.85079999999995</v>
      </c>
      <c r="S406" s="69">
        <f t="shared" si="445"/>
        <v>116.31079999999994</v>
      </c>
      <c r="T406" s="69">
        <f t="shared" si="445"/>
        <v>122.77079999999994</v>
      </c>
      <c r="U406" s="69">
        <f t="shared" si="445"/>
        <v>129.23079999999993</v>
      </c>
      <c r="V406" s="69">
        <f>(U406+6.46)</f>
        <v>135.69079999999994</v>
      </c>
      <c r="W406" s="69">
        <f>(V406+6.46)</f>
        <v>142.15079999999995</v>
      </c>
      <c r="X406" s="69"/>
      <c r="Y406" s="69"/>
      <c r="Z406" s="9"/>
      <c r="AA406" s="9"/>
      <c r="AB406" s="9"/>
      <c r="AC406" s="9"/>
      <c r="AD406" s="9"/>
      <c r="AE406" s="9"/>
      <c r="AF406" s="9"/>
      <c r="AG406" s="9"/>
      <c r="AH406" s="9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</row>
    <row r="407" spans="1:70" s="15" customFormat="1" ht="15.95" customHeight="1" outlineLevel="2" x14ac:dyDescent="0.3">
      <c r="A407" s="227">
        <v>17</v>
      </c>
      <c r="B407" s="229" t="s">
        <v>65</v>
      </c>
      <c r="C407" s="46" t="s">
        <v>337</v>
      </c>
      <c r="D407" s="32" t="s">
        <v>10</v>
      </c>
      <c r="E407" s="44" t="s">
        <v>11</v>
      </c>
      <c r="F407" s="42" t="s">
        <v>11</v>
      </c>
      <c r="G407" s="45" t="s">
        <v>30</v>
      </c>
      <c r="H407" s="46">
        <v>1.2689999999999999</v>
      </c>
      <c r="I407" s="62">
        <v>1.2</v>
      </c>
      <c r="J407" s="69">
        <v>39</v>
      </c>
      <c r="K407" s="238">
        <f t="shared" si="403"/>
        <v>59.389199999999995</v>
      </c>
      <c r="L407" s="69">
        <f>(K407+5.94)</f>
        <v>65.3292</v>
      </c>
      <c r="M407" s="69">
        <f t="shared" ref="M407:U407" si="446">(L407+5.94)</f>
        <v>71.269199999999998</v>
      </c>
      <c r="N407" s="69">
        <f t="shared" si="446"/>
        <v>77.209199999999996</v>
      </c>
      <c r="O407" s="69">
        <f t="shared" si="446"/>
        <v>83.149199999999993</v>
      </c>
      <c r="P407" s="69">
        <f t="shared" si="446"/>
        <v>89.089199999999991</v>
      </c>
      <c r="Q407" s="69">
        <f t="shared" si="446"/>
        <v>95.029199999999989</v>
      </c>
      <c r="R407" s="69">
        <f t="shared" si="446"/>
        <v>100.96919999999999</v>
      </c>
      <c r="S407" s="69">
        <f t="shared" si="446"/>
        <v>106.90919999999998</v>
      </c>
      <c r="T407" s="69">
        <f t="shared" si="446"/>
        <v>112.84919999999998</v>
      </c>
      <c r="U407" s="69">
        <f t="shared" si="446"/>
        <v>118.78919999999998</v>
      </c>
      <c r="V407" s="69">
        <f>(U407+5.94)</f>
        <v>124.72919999999998</v>
      </c>
      <c r="W407" s="69"/>
      <c r="X407" s="69"/>
      <c r="Y407" s="69"/>
      <c r="Z407" s="9"/>
      <c r="AA407" s="9"/>
      <c r="AB407" s="9"/>
      <c r="AC407" s="9"/>
      <c r="AD407" s="9"/>
      <c r="AE407" s="9"/>
      <c r="AF407" s="9"/>
      <c r="AG407" s="9"/>
      <c r="AH407" s="9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</row>
    <row r="408" spans="1:70" s="15" customFormat="1" ht="15.95" customHeight="1" outlineLevel="2" x14ac:dyDescent="0.3">
      <c r="A408" s="227">
        <v>18</v>
      </c>
      <c r="B408" s="229" t="s">
        <v>65</v>
      </c>
      <c r="C408" s="46" t="s">
        <v>338</v>
      </c>
      <c r="D408" s="32" t="s">
        <v>10</v>
      </c>
      <c r="E408" s="44" t="s">
        <v>11</v>
      </c>
      <c r="F408" s="42" t="s">
        <v>11</v>
      </c>
      <c r="G408" s="45" t="s">
        <v>30</v>
      </c>
      <c r="H408" s="46">
        <v>2.3860000000000001</v>
      </c>
      <c r="I408" s="62">
        <v>1.2</v>
      </c>
      <c r="J408" s="69">
        <v>39</v>
      </c>
      <c r="K408" s="238">
        <f t="shared" si="403"/>
        <v>111.6648</v>
      </c>
      <c r="L408" s="69">
        <f>(K408+11.17)</f>
        <v>122.8348</v>
      </c>
      <c r="M408" s="69">
        <f t="shared" ref="M408:U408" si="447">(L408+11.17)</f>
        <v>134.00479999999999</v>
      </c>
      <c r="N408" s="69">
        <f t="shared" si="447"/>
        <v>145.17479999999998</v>
      </c>
      <c r="O408" s="69">
        <f t="shared" si="447"/>
        <v>156.34479999999996</v>
      </c>
      <c r="P408" s="69">
        <f t="shared" si="447"/>
        <v>167.51479999999995</v>
      </c>
      <c r="Q408" s="69">
        <f t="shared" si="447"/>
        <v>178.68479999999994</v>
      </c>
      <c r="R408" s="69">
        <f t="shared" si="447"/>
        <v>189.85479999999993</v>
      </c>
      <c r="S408" s="69">
        <f t="shared" si="447"/>
        <v>201.02479999999991</v>
      </c>
      <c r="T408" s="69">
        <f t="shared" si="447"/>
        <v>212.1947999999999</v>
      </c>
      <c r="U408" s="69">
        <f t="shared" si="447"/>
        <v>223.36479999999989</v>
      </c>
      <c r="V408" s="69">
        <f>(U408+11.17)</f>
        <v>234.53479999999988</v>
      </c>
      <c r="W408" s="69">
        <f>(V408+11.17)</f>
        <v>245.70479999999986</v>
      </c>
      <c r="X408" s="69"/>
      <c r="Y408" s="69"/>
      <c r="Z408" s="9"/>
      <c r="AA408" s="9"/>
      <c r="AB408" s="9"/>
      <c r="AC408" s="9"/>
      <c r="AD408" s="9"/>
      <c r="AE408" s="9"/>
      <c r="AF408" s="9"/>
      <c r="AG408" s="9"/>
      <c r="AH408" s="9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</row>
    <row r="409" spans="1:70" s="15" customFormat="1" ht="15.95" customHeight="1" outlineLevel="2" x14ac:dyDescent="0.3">
      <c r="A409" s="227">
        <v>19</v>
      </c>
      <c r="B409" s="229" t="s">
        <v>65</v>
      </c>
      <c r="C409" s="46" t="s">
        <v>339</v>
      </c>
      <c r="D409" s="32" t="s">
        <v>10</v>
      </c>
      <c r="E409" s="44" t="s">
        <v>11</v>
      </c>
      <c r="F409" s="42" t="s">
        <v>11</v>
      </c>
      <c r="G409" s="45" t="s">
        <v>30</v>
      </c>
      <c r="H409" s="46">
        <v>1.38</v>
      </c>
      <c r="I409" s="62">
        <v>1.2</v>
      </c>
      <c r="J409" s="69">
        <v>39</v>
      </c>
      <c r="K409" s="238">
        <f t="shared" si="403"/>
        <v>64.584000000000003</v>
      </c>
      <c r="L409" s="69">
        <f>(K409+6.46)</f>
        <v>71.043999999999997</v>
      </c>
      <c r="M409" s="69">
        <f t="shared" ref="M409:U409" si="448">(L409+6.46)</f>
        <v>77.503999999999991</v>
      </c>
      <c r="N409" s="69">
        <f t="shared" si="448"/>
        <v>83.963999999999984</v>
      </c>
      <c r="O409" s="69">
        <f t="shared" si="448"/>
        <v>90.423999999999978</v>
      </c>
      <c r="P409" s="69">
        <f t="shared" si="448"/>
        <v>96.883999999999972</v>
      </c>
      <c r="Q409" s="69">
        <f t="shared" si="448"/>
        <v>103.34399999999997</v>
      </c>
      <c r="R409" s="69">
        <f t="shared" si="448"/>
        <v>109.80399999999996</v>
      </c>
      <c r="S409" s="69">
        <f t="shared" si="448"/>
        <v>116.26399999999995</v>
      </c>
      <c r="T409" s="69">
        <f t="shared" si="448"/>
        <v>122.72399999999995</v>
      </c>
      <c r="U409" s="69">
        <f t="shared" si="448"/>
        <v>129.18399999999994</v>
      </c>
      <c r="V409" s="69">
        <f>(U409+6.46)</f>
        <v>135.64399999999995</v>
      </c>
      <c r="W409" s="69">
        <f>(V409+6.46)</f>
        <v>142.10399999999996</v>
      </c>
      <c r="X409" s="69"/>
      <c r="Y409" s="69"/>
      <c r="Z409" s="9"/>
      <c r="AA409" s="9"/>
      <c r="AB409" s="9"/>
      <c r="AC409" s="9"/>
      <c r="AD409" s="9"/>
      <c r="AE409" s="9"/>
      <c r="AF409" s="9"/>
      <c r="AG409" s="9"/>
      <c r="AH409" s="9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</row>
    <row r="410" spans="1:70" s="15" customFormat="1" ht="15.95" customHeight="1" outlineLevel="2" x14ac:dyDescent="0.3">
      <c r="A410" s="227">
        <v>20</v>
      </c>
      <c r="B410" s="229" t="s">
        <v>65</v>
      </c>
      <c r="C410" s="46" t="s">
        <v>340</v>
      </c>
      <c r="D410" s="32" t="s">
        <v>10</v>
      </c>
      <c r="E410" s="44" t="s">
        <v>11</v>
      </c>
      <c r="F410" s="42" t="s">
        <v>11</v>
      </c>
      <c r="G410" s="45" t="s">
        <v>30</v>
      </c>
      <c r="H410" s="46">
        <v>1.653</v>
      </c>
      <c r="I410" s="62">
        <v>1.2</v>
      </c>
      <c r="J410" s="69">
        <v>39</v>
      </c>
      <c r="K410" s="238">
        <f t="shared" si="403"/>
        <v>77.360399999999998</v>
      </c>
      <c r="L410" s="69">
        <f>(K410+7.74)</f>
        <v>85.100399999999993</v>
      </c>
      <c r="M410" s="69">
        <f t="shared" ref="M410:U410" si="449">(L410+7.74)</f>
        <v>92.840399999999988</v>
      </c>
      <c r="N410" s="69">
        <f t="shared" si="449"/>
        <v>100.58039999999998</v>
      </c>
      <c r="O410" s="69">
        <f t="shared" si="449"/>
        <v>108.32039999999998</v>
      </c>
      <c r="P410" s="69">
        <f t="shared" si="449"/>
        <v>116.06039999999997</v>
      </c>
      <c r="Q410" s="69">
        <f t="shared" si="449"/>
        <v>123.80039999999997</v>
      </c>
      <c r="R410" s="69">
        <f t="shared" si="449"/>
        <v>131.54039999999998</v>
      </c>
      <c r="S410" s="69">
        <f t="shared" si="449"/>
        <v>139.28039999999999</v>
      </c>
      <c r="T410" s="69">
        <f t="shared" si="449"/>
        <v>147.0204</v>
      </c>
      <c r="U410" s="69">
        <f t="shared" si="449"/>
        <v>154.7604</v>
      </c>
      <c r="V410" s="69">
        <f>(U410+7.74)</f>
        <v>162.50040000000001</v>
      </c>
      <c r="W410" s="69">
        <f>(V410+7.74)</f>
        <v>170.24040000000002</v>
      </c>
      <c r="X410" s="69"/>
      <c r="Y410" s="69"/>
      <c r="Z410" s="9"/>
      <c r="AA410" s="9"/>
      <c r="AB410" s="9"/>
      <c r="AC410" s="9"/>
      <c r="AD410" s="9"/>
      <c r="AE410" s="9"/>
      <c r="AF410" s="9"/>
      <c r="AG410" s="9"/>
      <c r="AH410" s="9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</row>
    <row r="411" spans="1:70" s="15" customFormat="1" ht="15.95" customHeight="1" outlineLevel="2" x14ac:dyDescent="0.3">
      <c r="A411" s="227">
        <v>21</v>
      </c>
      <c r="B411" s="229" t="s">
        <v>65</v>
      </c>
      <c r="C411" s="46" t="s">
        <v>341</v>
      </c>
      <c r="D411" s="32" t="s">
        <v>10</v>
      </c>
      <c r="E411" s="44" t="s">
        <v>11</v>
      </c>
      <c r="F411" s="42" t="s">
        <v>11</v>
      </c>
      <c r="G411" s="45" t="s">
        <v>30</v>
      </c>
      <c r="H411" s="46">
        <v>1.3580000000000001</v>
      </c>
      <c r="I411" s="62">
        <v>1.2</v>
      </c>
      <c r="J411" s="69">
        <v>39</v>
      </c>
      <c r="K411" s="238">
        <f t="shared" si="403"/>
        <v>63.554400000000008</v>
      </c>
      <c r="L411" s="69">
        <f>(K411+6.36)</f>
        <v>69.914400000000015</v>
      </c>
      <c r="M411" s="69">
        <f t="shared" ref="M411:U411" si="450">(L411+6.36)</f>
        <v>76.274400000000014</v>
      </c>
      <c r="N411" s="69">
        <f t="shared" si="450"/>
        <v>82.634400000000014</v>
      </c>
      <c r="O411" s="69">
        <f t="shared" si="450"/>
        <v>88.994400000000013</v>
      </c>
      <c r="P411" s="69">
        <f t="shared" si="450"/>
        <v>95.354400000000012</v>
      </c>
      <c r="Q411" s="69">
        <f t="shared" si="450"/>
        <v>101.71440000000001</v>
      </c>
      <c r="R411" s="69">
        <f t="shared" si="450"/>
        <v>108.07440000000001</v>
      </c>
      <c r="S411" s="69">
        <f t="shared" si="450"/>
        <v>114.43440000000001</v>
      </c>
      <c r="T411" s="69">
        <f t="shared" si="450"/>
        <v>120.79440000000001</v>
      </c>
      <c r="U411" s="69">
        <f t="shared" si="450"/>
        <v>127.15440000000001</v>
      </c>
      <c r="V411" s="69">
        <f>(U411+6.36)</f>
        <v>133.51440000000002</v>
      </c>
      <c r="W411" s="69">
        <f>(V411+6.36)</f>
        <v>139.87440000000004</v>
      </c>
      <c r="X411" s="69"/>
      <c r="Y411" s="69"/>
      <c r="Z411" s="9"/>
      <c r="AA411" s="9"/>
      <c r="AB411" s="9"/>
      <c r="AC411" s="9"/>
      <c r="AD411" s="9"/>
      <c r="AE411" s="9"/>
      <c r="AF411" s="9"/>
      <c r="AG411" s="9"/>
      <c r="AH411" s="9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</row>
    <row r="412" spans="1:70" s="15" customFormat="1" ht="15.95" customHeight="1" outlineLevel="2" x14ac:dyDescent="0.3">
      <c r="A412" s="227">
        <v>22</v>
      </c>
      <c r="B412" s="229" t="s">
        <v>65</v>
      </c>
      <c r="C412" s="46" t="s">
        <v>342</v>
      </c>
      <c r="D412" s="32" t="s">
        <v>10</v>
      </c>
      <c r="E412" s="44" t="s">
        <v>11</v>
      </c>
      <c r="F412" s="42" t="s">
        <v>11</v>
      </c>
      <c r="G412" s="45" t="s">
        <v>30</v>
      </c>
      <c r="H412" s="46">
        <v>1.028</v>
      </c>
      <c r="I412" s="62">
        <v>1.2</v>
      </c>
      <c r="J412" s="69">
        <v>39</v>
      </c>
      <c r="K412" s="238">
        <f t="shared" si="403"/>
        <v>48.110399999999998</v>
      </c>
      <c r="L412" s="69">
        <f>(K412+4.81)</f>
        <v>52.920400000000001</v>
      </c>
      <c r="M412" s="69">
        <f t="shared" ref="M412:W412" si="451">(L412+4.81)</f>
        <v>57.730400000000003</v>
      </c>
      <c r="N412" s="69">
        <f t="shared" si="451"/>
        <v>62.540400000000005</v>
      </c>
      <c r="O412" s="69">
        <f t="shared" si="451"/>
        <v>67.350400000000008</v>
      </c>
      <c r="P412" s="69">
        <f t="shared" si="451"/>
        <v>72.16040000000001</v>
      </c>
      <c r="Q412" s="69">
        <f t="shared" si="451"/>
        <v>76.970400000000012</v>
      </c>
      <c r="R412" s="69">
        <f t="shared" si="451"/>
        <v>81.780400000000014</v>
      </c>
      <c r="S412" s="69">
        <f t="shared" si="451"/>
        <v>86.590400000000017</v>
      </c>
      <c r="T412" s="69">
        <f t="shared" si="451"/>
        <v>91.400400000000019</v>
      </c>
      <c r="U412" s="69">
        <f t="shared" si="451"/>
        <v>96.210400000000021</v>
      </c>
      <c r="V412" s="69">
        <f t="shared" si="451"/>
        <v>101.02040000000002</v>
      </c>
      <c r="W412" s="69">
        <f t="shared" si="451"/>
        <v>105.83040000000003</v>
      </c>
      <c r="X412" s="69"/>
      <c r="Y412" s="69"/>
      <c r="Z412" s="9"/>
      <c r="AA412" s="9"/>
      <c r="AB412" s="9"/>
      <c r="AC412" s="9"/>
      <c r="AD412" s="9"/>
      <c r="AE412" s="9"/>
      <c r="AF412" s="9"/>
      <c r="AG412" s="9"/>
      <c r="AH412" s="9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</row>
    <row r="413" spans="1:70" s="15" customFormat="1" ht="15.95" customHeight="1" outlineLevel="2" x14ac:dyDescent="0.3">
      <c r="A413" s="227">
        <v>23</v>
      </c>
      <c r="B413" s="229" t="s">
        <v>65</v>
      </c>
      <c r="C413" s="46" t="s">
        <v>343</v>
      </c>
      <c r="D413" s="32" t="s">
        <v>10</v>
      </c>
      <c r="E413" s="44" t="s">
        <v>11</v>
      </c>
      <c r="F413" s="42" t="s">
        <v>11</v>
      </c>
      <c r="G413" s="45" t="s">
        <v>30</v>
      </c>
      <c r="H413" s="46">
        <v>1.1140000000000001</v>
      </c>
      <c r="I413" s="62">
        <v>1.2</v>
      </c>
      <c r="J413" s="69">
        <v>39</v>
      </c>
      <c r="K413" s="238">
        <f t="shared" si="403"/>
        <v>52.135199999999998</v>
      </c>
      <c r="L413" s="69">
        <f>(K413+5.21)</f>
        <v>57.345199999999998</v>
      </c>
      <c r="M413" s="69">
        <f t="shared" ref="M413:U413" si="452">(L413+5.21)</f>
        <v>62.555199999999999</v>
      </c>
      <c r="N413" s="69">
        <f t="shared" si="452"/>
        <v>67.765199999999993</v>
      </c>
      <c r="O413" s="69">
        <f t="shared" si="452"/>
        <v>72.975199999999987</v>
      </c>
      <c r="P413" s="69">
        <f t="shared" si="452"/>
        <v>78.18519999999998</v>
      </c>
      <c r="Q413" s="69">
        <f t="shared" si="452"/>
        <v>83.395199999999974</v>
      </c>
      <c r="R413" s="69">
        <f t="shared" si="452"/>
        <v>88.605199999999968</v>
      </c>
      <c r="S413" s="69">
        <f t="shared" si="452"/>
        <v>93.815199999999962</v>
      </c>
      <c r="T413" s="69">
        <f t="shared" si="452"/>
        <v>99.025199999999955</v>
      </c>
      <c r="U413" s="69">
        <f t="shared" si="452"/>
        <v>104.23519999999995</v>
      </c>
      <c r="V413" s="69">
        <f>(U413+5.21)</f>
        <v>109.44519999999994</v>
      </c>
      <c r="W413" s="69">
        <f>(V413+5.21)</f>
        <v>114.65519999999994</v>
      </c>
      <c r="X413" s="69">
        <f>(W413+5.21)</f>
        <v>119.86519999999993</v>
      </c>
      <c r="Y413" s="69"/>
      <c r="Z413" s="9"/>
      <c r="AA413" s="9"/>
      <c r="AB413" s="9"/>
      <c r="AC413" s="9"/>
      <c r="AD413" s="9"/>
      <c r="AE413" s="9"/>
      <c r="AF413" s="9"/>
      <c r="AG413" s="9"/>
      <c r="AH413" s="9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</row>
    <row r="414" spans="1:70" s="15" customFormat="1" ht="15.95" customHeight="1" outlineLevel="2" x14ac:dyDescent="0.3">
      <c r="A414" s="227">
        <v>24</v>
      </c>
      <c r="B414" s="229" t="s">
        <v>65</v>
      </c>
      <c r="C414" s="46" t="s">
        <v>344</v>
      </c>
      <c r="D414" s="32" t="s">
        <v>10</v>
      </c>
      <c r="E414" s="44" t="s">
        <v>11</v>
      </c>
      <c r="F414" s="42" t="s">
        <v>11</v>
      </c>
      <c r="G414" s="45" t="s">
        <v>30</v>
      </c>
      <c r="H414" s="46">
        <v>1.395</v>
      </c>
      <c r="I414" s="62">
        <v>1.2</v>
      </c>
      <c r="J414" s="69">
        <v>39</v>
      </c>
      <c r="K414" s="238">
        <f t="shared" si="403"/>
        <v>65.286000000000001</v>
      </c>
      <c r="L414" s="69">
        <f>(K414+6.53)</f>
        <v>71.816000000000003</v>
      </c>
      <c r="M414" s="69">
        <f t="shared" ref="M414:U414" si="453">(L414+6.53)</f>
        <v>78.346000000000004</v>
      </c>
      <c r="N414" s="69">
        <f t="shared" si="453"/>
        <v>84.876000000000005</v>
      </c>
      <c r="O414" s="69">
        <f t="shared" si="453"/>
        <v>91.406000000000006</v>
      </c>
      <c r="P414" s="69">
        <f t="shared" si="453"/>
        <v>97.936000000000007</v>
      </c>
      <c r="Q414" s="69">
        <f t="shared" si="453"/>
        <v>104.46600000000001</v>
      </c>
      <c r="R414" s="69">
        <f t="shared" si="453"/>
        <v>110.99600000000001</v>
      </c>
      <c r="S414" s="69">
        <f t="shared" si="453"/>
        <v>117.52600000000001</v>
      </c>
      <c r="T414" s="69">
        <f t="shared" si="453"/>
        <v>124.05600000000001</v>
      </c>
      <c r="U414" s="69">
        <f t="shared" si="453"/>
        <v>130.58600000000001</v>
      </c>
      <c r="V414" s="69">
        <f>(U414+6.53)</f>
        <v>137.11600000000001</v>
      </c>
      <c r="W414" s="69">
        <f>(V414+6.53)</f>
        <v>143.64600000000002</v>
      </c>
      <c r="X414" s="69"/>
      <c r="Y414" s="69"/>
      <c r="Z414" s="9"/>
      <c r="AA414" s="9"/>
      <c r="AB414" s="9"/>
      <c r="AC414" s="9"/>
      <c r="AD414" s="9"/>
      <c r="AE414" s="9"/>
      <c r="AF414" s="9"/>
      <c r="AG414" s="9"/>
      <c r="AH414" s="9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</row>
    <row r="415" spans="1:70" s="15" customFormat="1" ht="15.95" customHeight="1" outlineLevel="2" x14ac:dyDescent="0.3">
      <c r="A415" s="227">
        <v>25</v>
      </c>
      <c r="B415" s="229" t="s">
        <v>65</v>
      </c>
      <c r="C415" s="46" t="s">
        <v>345</v>
      </c>
      <c r="D415" s="32" t="s">
        <v>10</v>
      </c>
      <c r="E415" s="44" t="s">
        <v>11</v>
      </c>
      <c r="F415" s="42" t="s">
        <v>11</v>
      </c>
      <c r="G415" s="45" t="s">
        <v>30</v>
      </c>
      <c r="H415" s="46">
        <v>2.778</v>
      </c>
      <c r="I415" s="62">
        <v>1.2</v>
      </c>
      <c r="J415" s="69">
        <v>39</v>
      </c>
      <c r="K415" s="238">
        <f t="shared" si="403"/>
        <v>130.0104</v>
      </c>
      <c r="L415" s="69">
        <f>(K415+13)</f>
        <v>143.0104</v>
      </c>
      <c r="M415" s="69">
        <f t="shared" ref="M415:U415" si="454">(L415+13)</f>
        <v>156.0104</v>
      </c>
      <c r="N415" s="69">
        <f t="shared" si="454"/>
        <v>169.0104</v>
      </c>
      <c r="O415" s="69">
        <f t="shared" si="454"/>
        <v>182.0104</v>
      </c>
      <c r="P415" s="69">
        <f t="shared" si="454"/>
        <v>195.0104</v>
      </c>
      <c r="Q415" s="69">
        <f t="shared" si="454"/>
        <v>208.0104</v>
      </c>
      <c r="R415" s="69">
        <f t="shared" si="454"/>
        <v>221.0104</v>
      </c>
      <c r="S415" s="69">
        <f t="shared" si="454"/>
        <v>234.0104</v>
      </c>
      <c r="T415" s="69">
        <f t="shared" si="454"/>
        <v>247.0104</v>
      </c>
      <c r="U415" s="69">
        <f t="shared" si="454"/>
        <v>260.0104</v>
      </c>
      <c r="V415" s="69">
        <f>(U415+13)</f>
        <v>273.0104</v>
      </c>
      <c r="W415" s="69">
        <f>(V415+13)</f>
        <v>286.0104</v>
      </c>
      <c r="X415" s="69"/>
      <c r="Y415" s="69"/>
      <c r="Z415" s="9"/>
      <c r="AA415" s="9"/>
      <c r="AB415" s="9"/>
      <c r="AC415" s="9"/>
      <c r="AD415" s="9"/>
      <c r="AE415" s="9"/>
      <c r="AF415" s="9"/>
      <c r="AG415" s="9"/>
      <c r="AH415" s="9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</row>
    <row r="416" spans="1:70" s="15" customFormat="1" ht="15.95" customHeight="1" outlineLevel="2" x14ac:dyDescent="0.3">
      <c r="A416" s="227">
        <v>26</v>
      </c>
      <c r="B416" s="49" t="s">
        <v>65</v>
      </c>
      <c r="C416" s="32" t="s">
        <v>544</v>
      </c>
      <c r="D416" s="32" t="s">
        <v>545</v>
      </c>
      <c r="E416" s="49" t="s">
        <v>11</v>
      </c>
      <c r="F416" s="42" t="s">
        <v>11</v>
      </c>
      <c r="G416" s="45" t="s">
        <v>30</v>
      </c>
      <c r="H416" s="32">
        <v>10.597</v>
      </c>
      <c r="I416" s="55">
        <v>1.2</v>
      </c>
      <c r="J416" s="69">
        <v>39</v>
      </c>
      <c r="K416" s="238">
        <f t="shared" si="403"/>
        <v>495.93959999999993</v>
      </c>
      <c r="L416" s="69">
        <f>(K416+49.59)</f>
        <v>545.52959999999996</v>
      </c>
      <c r="M416" s="69">
        <f t="shared" ref="M416:U416" si="455">(L416+49.59)</f>
        <v>595.11959999999999</v>
      </c>
      <c r="N416" s="69">
        <f t="shared" si="455"/>
        <v>644.70960000000002</v>
      </c>
      <c r="O416" s="69">
        <f t="shared" si="455"/>
        <v>694.29960000000005</v>
      </c>
      <c r="P416" s="69">
        <f t="shared" si="455"/>
        <v>743.88960000000009</v>
      </c>
      <c r="Q416" s="69">
        <f t="shared" si="455"/>
        <v>793.47960000000012</v>
      </c>
      <c r="R416" s="69">
        <f t="shared" si="455"/>
        <v>843.06960000000015</v>
      </c>
      <c r="S416" s="69">
        <f t="shared" si="455"/>
        <v>892.65960000000018</v>
      </c>
      <c r="T416" s="69">
        <f t="shared" si="455"/>
        <v>942.24960000000021</v>
      </c>
      <c r="U416" s="69">
        <f t="shared" si="455"/>
        <v>991.83960000000025</v>
      </c>
      <c r="V416" s="69">
        <f>(U416+49.59)</f>
        <v>1041.4296000000002</v>
      </c>
      <c r="W416" s="69">
        <f>(V416+49.59)</f>
        <v>1091.0196000000001</v>
      </c>
      <c r="X416" s="69">
        <f>(W416+49.59)</f>
        <v>1140.6096</v>
      </c>
      <c r="Y416" s="69">
        <f>(X416+49.59)</f>
        <v>1190.1995999999999</v>
      </c>
      <c r="Z416" s="9"/>
      <c r="AA416" s="9"/>
      <c r="AB416" s="9"/>
      <c r="AC416" s="9"/>
      <c r="AD416" s="9"/>
      <c r="AE416" s="9"/>
      <c r="AF416" s="9"/>
      <c r="AG416" s="9"/>
      <c r="AH416" s="9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</row>
    <row r="417" spans="1:70" s="15" customFormat="1" ht="15.95" customHeight="1" outlineLevel="2" x14ac:dyDescent="0.3">
      <c r="A417" s="227">
        <v>27</v>
      </c>
      <c r="B417" s="229" t="s">
        <v>65</v>
      </c>
      <c r="C417" s="46" t="s">
        <v>346</v>
      </c>
      <c r="D417" s="32" t="s">
        <v>10</v>
      </c>
      <c r="E417" s="44" t="s">
        <v>11</v>
      </c>
      <c r="F417" s="42" t="s">
        <v>11</v>
      </c>
      <c r="G417" s="45" t="s">
        <v>30</v>
      </c>
      <c r="H417" s="46">
        <v>3.3079999999999998</v>
      </c>
      <c r="I417" s="62">
        <v>1.2</v>
      </c>
      <c r="J417" s="69">
        <v>39</v>
      </c>
      <c r="K417" s="238">
        <f t="shared" si="403"/>
        <v>154.81439999999998</v>
      </c>
      <c r="L417" s="69">
        <f>(K417+15.48)</f>
        <v>170.29439999999997</v>
      </c>
      <c r="M417" s="69">
        <f t="shared" ref="M417:U417" si="456">(L417+15.48)</f>
        <v>185.77439999999996</v>
      </c>
      <c r="N417" s="69">
        <f t="shared" si="456"/>
        <v>201.25439999999995</v>
      </c>
      <c r="O417" s="69">
        <f t="shared" si="456"/>
        <v>216.73439999999994</v>
      </c>
      <c r="P417" s="69">
        <f t="shared" si="456"/>
        <v>232.21439999999993</v>
      </c>
      <c r="Q417" s="69">
        <f t="shared" si="456"/>
        <v>247.69439999999992</v>
      </c>
      <c r="R417" s="69">
        <f t="shared" si="456"/>
        <v>263.17439999999993</v>
      </c>
      <c r="S417" s="69">
        <f t="shared" si="456"/>
        <v>278.65439999999995</v>
      </c>
      <c r="T417" s="69">
        <f t="shared" si="456"/>
        <v>294.13439999999997</v>
      </c>
      <c r="U417" s="69">
        <f t="shared" si="456"/>
        <v>309.61439999999999</v>
      </c>
      <c r="V417" s="69">
        <f>(U417+15.48)</f>
        <v>325.09440000000001</v>
      </c>
      <c r="W417" s="69">
        <f>(V417+15.48)</f>
        <v>340.57440000000003</v>
      </c>
      <c r="X417" s="69"/>
      <c r="Y417" s="69"/>
      <c r="Z417" s="9"/>
      <c r="AA417" s="9"/>
      <c r="AB417" s="9"/>
      <c r="AC417" s="9"/>
      <c r="AD417" s="9"/>
      <c r="AE417" s="9"/>
      <c r="AF417" s="9"/>
      <c r="AG417" s="9"/>
      <c r="AH417" s="9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</row>
    <row r="418" spans="1:70" s="15" customFormat="1" ht="15.95" customHeight="1" outlineLevel="2" x14ac:dyDescent="0.3">
      <c r="A418" s="227">
        <v>28</v>
      </c>
      <c r="B418" s="229" t="s">
        <v>65</v>
      </c>
      <c r="C418" s="46" t="s">
        <v>347</v>
      </c>
      <c r="D418" s="32" t="s">
        <v>10</v>
      </c>
      <c r="E418" s="44" t="s">
        <v>11</v>
      </c>
      <c r="F418" s="42" t="s">
        <v>11</v>
      </c>
      <c r="G418" s="45" t="s">
        <v>30</v>
      </c>
      <c r="H418" s="46">
        <v>2.605</v>
      </c>
      <c r="I418" s="62">
        <v>1.2</v>
      </c>
      <c r="J418" s="69">
        <v>39</v>
      </c>
      <c r="K418" s="238">
        <f t="shared" si="403"/>
        <v>121.914</v>
      </c>
      <c r="L418" s="69">
        <f>(K418+12.19)</f>
        <v>134.10400000000001</v>
      </c>
      <c r="M418" s="69">
        <f t="shared" ref="M418:U418" si="457">(L418+12.19)</f>
        <v>146.29400000000001</v>
      </c>
      <c r="N418" s="69">
        <f t="shared" si="457"/>
        <v>158.48400000000001</v>
      </c>
      <c r="O418" s="69">
        <f t="shared" si="457"/>
        <v>170.67400000000001</v>
      </c>
      <c r="P418" s="69">
        <f t="shared" si="457"/>
        <v>182.864</v>
      </c>
      <c r="Q418" s="69">
        <f t="shared" si="457"/>
        <v>195.054</v>
      </c>
      <c r="R418" s="69">
        <f t="shared" si="457"/>
        <v>207.244</v>
      </c>
      <c r="S418" s="69">
        <f t="shared" si="457"/>
        <v>219.434</v>
      </c>
      <c r="T418" s="69">
        <f t="shared" si="457"/>
        <v>231.624</v>
      </c>
      <c r="U418" s="69">
        <f t="shared" si="457"/>
        <v>243.81399999999999</v>
      </c>
      <c r="V418" s="69">
        <f>(U418+12.19)</f>
        <v>256.00400000000002</v>
      </c>
      <c r="W418" s="69">
        <f>(V418+12.19)</f>
        <v>268.19400000000002</v>
      </c>
      <c r="X418" s="69"/>
      <c r="Y418" s="69"/>
      <c r="Z418" s="9"/>
      <c r="AA418" s="9"/>
      <c r="AB418" s="9"/>
      <c r="AC418" s="9"/>
      <c r="AD418" s="9"/>
      <c r="AE418" s="9"/>
      <c r="AF418" s="9"/>
      <c r="AG418" s="9"/>
      <c r="AH418" s="9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</row>
    <row r="419" spans="1:70" s="15" customFormat="1" ht="15.95" customHeight="1" outlineLevel="2" x14ac:dyDescent="0.3">
      <c r="A419" s="227">
        <v>29</v>
      </c>
      <c r="B419" s="229" t="s">
        <v>65</v>
      </c>
      <c r="C419" s="46" t="s">
        <v>348</v>
      </c>
      <c r="D419" s="32" t="s">
        <v>10</v>
      </c>
      <c r="E419" s="44" t="s">
        <v>11</v>
      </c>
      <c r="F419" s="42" t="s">
        <v>11</v>
      </c>
      <c r="G419" s="45" t="s">
        <v>30</v>
      </c>
      <c r="H419" s="46">
        <v>1.7170000000000001</v>
      </c>
      <c r="I419" s="62">
        <v>1.2</v>
      </c>
      <c r="J419" s="69">
        <v>39</v>
      </c>
      <c r="K419" s="238">
        <f t="shared" si="403"/>
        <v>80.355599999999995</v>
      </c>
      <c r="L419" s="69">
        <f>(K419+8.04)</f>
        <v>88.395600000000002</v>
      </c>
      <c r="M419" s="69">
        <f t="shared" ref="M419:U419" si="458">(L419+8.04)</f>
        <v>96.435599999999994</v>
      </c>
      <c r="N419" s="69">
        <f t="shared" si="458"/>
        <v>104.47559999999999</v>
      </c>
      <c r="O419" s="69">
        <f t="shared" si="458"/>
        <v>112.51559999999998</v>
      </c>
      <c r="P419" s="69">
        <f t="shared" si="458"/>
        <v>120.55559999999997</v>
      </c>
      <c r="Q419" s="69">
        <f t="shared" si="458"/>
        <v>128.59559999999996</v>
      </c>
      <c r="R419" s="69">
        <f t="shared" si="458"/>
        <v>136.63559999999995</v>
      </c>
      <c r="S419" s="69">
        <f t="shared" si="458"/>
        <v>144.67559999999995</v>
      </c>
      <c r="T419" s="69">
        <f t="shared" si="458"/>
        <v>152.71559999999994</v>
      </c>
      <c r="U419" s="69">
        <f t="shared" si="458"/>
        <v>160.75559999999993</v>
      </c>
      <c r="V419" s="69">
        <f>(U419+8.04)</f>
        <v>168.79559999999992</v>
      </c>
      <c r="W419" s="69">
        <f>(V419+8.04)</f>
        <v>176.83559999999991</v>
      </c>
      <c r="X419" s="69"/>
      <c r="Y419" s="69"/>
      <c r="Z419" s="9"/>
      <c r="AA419" s="9"/>
      <c r="AB419" s="9"/>
      <c r="AC419" s="9"/>
      <c r="AD419" s="9"/>
      <c r="AE419" s="9"/>
      <c r="AF419" s="9"/>
      <c r="AG419" s="9"/>
      <c r="AH419" s="9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</row>
    <row r="420" spans="1:70" s="15" customFormat="1" ht="15.95" customHeight="1" outlineLevel="2" x14ac:dyDescent="0.3">
      <c r="A420" s="227">
        <v>30</v>
      </c>
      <c r="B420" s="229" t="s">
        <v>65</v>
      </c>
      <c r="C420" s="46" t="s">
        <v>349</v>
      </c>
      <c r="D420" s="32" t="s">
        <v>10</v>
      </c>
      <c r="E420" s="44" t="s">
        <v>11</v>
      </c>
      <c r="F420" s="42" t="s">
        <v>11</v>
      </c>
      <c r="G420" s="45" t="s">
        <v>30</v>
      </c>
      <c r="H420" s="46">
        <v>1.2969999999999999</v>
      </c>
      <c r="I420" s="62">
        <v>1.2</v>
      </c>
      <c r="J420" s="69">
        <v>39</v>
      </c>
      <c r="K420" s="238">
        <f t="shared" si="403"/>
        <v>60.69959999999999</v>
      </c>
      <c r="L420" s="69">
        <f>(K420+6.07)</f>
        <v>66.769599999999997</v>
      </c>
      <c r="M420" s="69">
        <f t="shared" ref="M420:U420" si="459">(L420+6.07)</f>
        <v>72.83959999999999</v>
      </c>
      <c r="N420" s="69">
        <f t="shared" si="459"/>
        <v>78.909599999999983</v>
      </c>
      <c r="O420" s="69">
        <f t="shared" si="459"/>
        <v>84.979599999999976</v>
      </c>
      <c r="P420" s="69">
        <f t="shared" si="459"/>
        <v>91.04959999999997</v>
      </c>
      <c r="Q420" s="69">
        <f t="shared" si="459"/>
        <v>97.119599999999963</v>
      </c>
      <c r="R420" s="69">
        <f t="shared" si="459"/>
        <v>103.18959999999996</v>
      </c>
      <c r="S420" s="69">
        <f t="shared" si="459"/>
        <v>109.25959999999995</v>
      </c>
      <c r="T420" s="69">
        <f t="shared" si="459"/>
        <v>115.32959999999994</v>
      </c>
      <c r="U420" s="69">
        <f t="shared" si="459"/>
        <v>121.39959999999994</v>
      </c>
      <c r="V420" s="69">
        <f>(U420+6.07)</f>
        <v>127.46959999999993</v>
      </c>
      <c r="W420" s="69">
        <f>(V420+6.07)</f>
        <v>133.53959999999992</v>
      </c>
      <c r="X420" s="69"/>
      <c r="Y420" s="69"/>
      <c r="Z420" s="9"/>
      <c r="AA420" s="9"/>
      <c r="AB420" s="9"/>
      <c r="AC420" s="9"/>
      <c r="AD420" s="9"/>
      <c r="AE420" s="9"/>
      <c r="AF420" s="9"/>
      <c r="AG420" s="9"/>
      <c r="AH420" s="9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</row>
    <row r="421" spans="1:70" s="15" customFormat="1" ht="15.95" customHeight="1" outlineLevel="2" x14ac:dyDescent="0.3">
      <c r="A421" s="227">
        <v>31</v>
      </c>
      <c r="B421" s="229" t="s">
        <v>65</v>
      </c>
      <c r="C421" s="46" t="s">
        <v>350</v>
      </c>
      <c r="D421" s="32" t="s">
        <v>10</v>
      </c>
      <c r="E421" s="44" t="s">
        <v>11</v>
      </c>
      <c r="F421" s="42" t="s">
        <v>11</v>
      </c>
      <c r="G421" s="45" t="s">
        <v>30</v>
      </c>
      <c r="H421" s="46">
        <v>1.1870000000000001</v>
      </c>
      <c r="I421" s="62">
        <v>1.2</v>
      </c>
      <c r="J421" s="69">
        <v>39</v>
      </c>
      <c r="K421" s="238">
        <f t="shared" si="403"/>
        <v>55.551600000000008</v>
      </c>
      <c r="L421" s="69">
        <f>(K421+5.56)</f>
        <v>61.11160000000001</v>
      </c>
      <c r="M421" s="69">
        <f t="shared" ref="M421:U421" si="460">(L421+5.56)</f>
        <v>66.671600000000012</v>
      </c>
      <c r="N421" s="69">
        <f t="shared" si="460"/>
        <v>72.231600000000014</v>
      </c>
      <c r="O421" s="69">
        <f t="shared" si="460"/>
        <v>77.791600000000017</v>
      </c>
      <c r="P421" s="69">
        <f t="shared" si="460"/>
        <v>83.351600000000019</v>
      </c>
      <c r="Q421" s="69">
        <f t="shared" si="460"/>
        <v>88.911600000000021</v>
      </c>
      <c r="R421" s="69">
        <f t="shared" si="460"/>
        <v>94.471600000000024</v>
      </c>
      <c r="S421" s="69">
        <f t="shared" si="460"/>
        <v>100.03160000000003</v>
      </c>
      <c r="T421" s="69">
        <f t="shared" si="460"/>
        <v>105.59160000000003</v>
      </c>
      <c r="U421" s="69">
        <f t="shared" si="460"/>
        <v>111.15160000000003</v>
      </c>
      <c r="V421" s="69">
        <f>(U421+5.56)</f>
        <v>116.71160000000003</v>
      </c>
      <c r="W421" s="69">
        <f>(V421+5.56)</f>
        <v>122.27160000000003</v>
      </c>
      <c r="X421" s="69"/>
      <c r="Y421" s="69"/>
      <c r="Z421" s="9"/>
      <c r="AA421" s="9"/>
      <c r="AB421" s="9"/>
      <c r="AC421" s="9"/>
      <c r="AD421" s="9"/>
      <c r="AE421" s="9"/>
      <c r="AF421" s="9"/>
      <c r="AG421" s="9"/>
      <c r="AH421" s="9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</row>
    <row r="422" spans="1:70" s="15" customFormat="1" ht="15.95" customHeight="1" outlineLevel="2" x14ac:dyDescent="0.3">
      <c r="A422" s="227">
        <v>32</v>
      </c>
      <c r="B422" s="229" t="s">
        <v>65</v>
      </c>
      <c r="C422" s="46" t="s">
        <v>351</v>
      </c>
      <c r="D422" s="32" t="s">
        <v>10</v>
      </c>
      <c r="E422" s="44" t="s">
        <v>11</v>
      </c>
      <c r="F422" s="42" t="s">
        <v>11</v>
      </c>
      <c r="G422" s="45" t="s">
        <v>30</v>
      </c>
      <c r="H422" s="46">
        <v>1.6619999999999999</v>
      </c>
      <c r="I422" s="62">
        <v>1.2</v>
      </c>
      <c r="J422" s="69">
        <v>39</v>
      </c>
      <c r="K422" s="238">
        <f t="shared" si="403"/>
        <v>77.781599999999983</v>
      </c>
      <c r="L422" s="69">
        <f>(K422+7.78)</f>
        <v>85.561599999999984</v>
      </c>
      <c r="M422" s="69">
        <f t="shared" ref="M422:U422" si="461">(L422+7.78)</f>
        <v>93.341599999999985</v>
      </c>
      <c r="N422" s="69">
        <f t="shared" si="461"/>
        <v>101.12159999999999</v>
      </c>
      <c r="O422" s="69">
        <f t="shared" si="461"/>
        <v>108.90159999999999</v>
      </c>
      <c r="P422" s="69">
        <f t="shared" si="461"/>
        <v>116.68159999999999</v>
      </c>
      <c r="Q422" s="69">
        <f t="shared" si="461"/>
        <v>124.46159999999999</v>
      </c>
      <c r="R422" s="69">
        <f t="shared" si="461"/>
        <v>132.24159999999998</v>
      </c>
      <c r="S422" s="69">
        <f t="shared" si="461"/>
        <v>140.02159999999998</v>
      </c>
      <c r="T422" s="69">
        <f t="shared" si="461"/>
        <v>147.80159999999998</v>
      </c>
      <c r="U422" s="69">
        <f t="shared" si="461"/>
        <v>155.58159999999998</v>
      </c>
      <c r="V422" s="69">
        <f>(U422+7.78)</f>
        <v>163.36159999999998</v>
      </c>
      <c r="W422" s="69">
        <f>(V422+7.78)</f>
        <v>171.14159999999998</v>
      </c>
      <c r="X422" s="69"/>
      <c r="Y422" s="69"/>
      <c r="Z422" s="9"/>
      <c r="AA422" s="9"/>
      <c r="AB422" s="9"/>
      <c r="AC422" s="9"/>
      <c r="AD422" s="9"/>
      <c r="AE422" s="9"/>
      <c r="AF422" s="9"/>
      <c r="AG422" s="9"/>
      <c r="AH422" s="9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</row>
    <row r="423" spans="1:70" s="15" customFormat="1" ht="15.95" customHeight="1" outlineLevel="2" x14ac:dyDescent="0.3">
      <c r="A423" s="227">
        <v>33</v>
      </c>
      <c r="B423" s="229" t="s">
        <v>65</v>
      </c>
      <c r="C423" s="46" t="s">
        <v>352</v>
      </c>
      <c r="D423" s="32" t="s">
        <v>10</v>
      </c>
      <c r="E423" s="44" t="s">
        <v>11</v>
      </c>
      <c r="F423" s="42" t="s">
        <v>11</v>
      </c>
      <c r="G423" s="45" t="s">
        <v>30</v>
      </c>
      <c r="H423" s="46">
        <v>1.234</v>
      </c>
      <c r="I423" s="62">
        <v>1.2</v>
      </c>
      <c r="J423" s="69">
        <v>39</v>
      </c>
      <c r="K423" s="238">
        <f t="shared" si="403"/>
        <v>57.751199999999997</v>
      </c>
      <c r="L423" s="69">
        <f>(K423+5.78)</f>
        <v>63.531199999999998</v>
      </c>
      <c r="M423" s="69">
        <f t="shared" ref="M423:U423" si="462">(L423+5.78)</f>
        <v>69.311199999999999</v>
      </c>
      <c r="N423" s="69">
        <f t="shared" si="462"/>
        <v>75.091200000000001</v>
      </c>
      <c r="O423" s="69">
        <f t="shared" si="462"/>
        <v>80.871200000000002</v>
      </c>
      <c r="P423" s="69">
        <f t="shared" si="462"/>
        <v>86.651200000000003</v>
      </c>
      <c r="Q423" s="69">
        <f t="shared" si="462"/>
        <v>92.431200000000004</v>
      </c>
      <c r="R423" s="69">
        <f t="shared" si="462"/>
        <v>98.211200000000005</v>
      </c>
      <c r="S423" s="69">
        <f t="shared" si="462"/>
        <v>103.99120000000001</v>
      </c>
      <c r="T423" s="69">
        <f t="shared" si="462"/>
        <v>109.77120000000001</v>
      </c>
      <c r="U423" s="69">
        <f t="shared" si="462"/>
        <v>115.55120000000001</v>
      </c>
      <c r="V423" s="69">
        <f>(U423+5.78)</f>
        <v>121.33120000000001</v>
      </c>
      <c r="W423" s="69"/>
      <c r="X423" s="69"/>
      <c r="Y423" s="69"/>
      <c r="Z423" s="9"/>
      <c r="AA423" s="9"/>
      <c r="AB423" s="9"/>
      <c r="AC423" s="9"/>
      <c r="AD423" s="9"/>
      <c r="AE423" s="9"/>
      <c r="AF423" s="9"/>
      <c r="AG423" s="9"/>
      <c r="AH423" s="9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</row>
    <row r="424" spans="1:70" s="15" customFormat="1" ht="15.95" customHeight="1" outlineLevel="2" x14ac:dyDescent="0.3">
      <c r="A424" s="227">
        <v>34</v>
      </c>
      <c r="B424" s="229" t="s">
        <v>65</v>
      </c>
      <c r="C424" s="46" t="s">
        <v>353</v>
      </c>
      <c r="D424" s="32" t="s">
        <v>10</v>
      </c>
      <c r="E424" s="44" t="s">
        <v>11</v>
      </c>
      <c r="F424" s="42" t="s">
        <v>11</v>
      </c>
      <c r="G424" s="45" t="s">
        <v>30</v>
      </c>
      <c r="H424" s="46">
        <v>1.974</v>
      </c>
      <c r="I424" s="62">
        <v>1.2</v>
      </c>
      <c r="J424" s="69">
        <v>39</v>
      </c>
      <c r="K424" s="238">
        <f t="shared" si="403"/>
        <v>92.383199999999988</v>
      </c>
      <c r="L424" s="69">
        <f>(K424+9.24)</f>
        <v>101.62319999999998</v>
      </c>
      <c r="M424" s="69">
        <f t="shared" ref="M424:U424" si="463">(L424+9.24)</f>
        <v>110.86319999999998</v>
      </c>
      <c r="N424" s="69">
        <f t="shared" si="463"/>
        <v>120.10319999999997</v>
      </c>
      <c r="O424" s="69">
        <f t="shared" si="463"/>
        <v>129.34319999999997</v>
      </c>
      <c r="P424" s="69">
        <f t="shared" si="463"/>
        <v>138.58319999999998</v>
      </c>
      <c r="Q424" s="69">
        <f t="shared" si="463"/>
        <v>147.82319999999999</v>
      </c>
      <c r="R424" s="69">
        <f t="shared" si="463"/>
        <v>157.06319999999999</v>
      </c>
      <c r="S424" s="69">
        <f t="shared" si="463"/>
        <v>166.3032</v>
      </c>
      <c r="T424" s="69">
        <f t="shared" si="463"/>
        <v>175.54320000000001</v>
      </c>
      <c r="U424" s="69">
        <f t="shared" si="463"/>
        <v>184.78320000000002</v>
      </c>
      <c r="V424" s="69">
        <f>(U424+9.24)</f>
        <v>194.02320000000003</v>
      </c>
      <c r="W424" s="69">
        <f>(V424+9.24)</f>
        <v>203.26320000000004</v>
      </c>
      <c r="X424" s="69"/>
      <c r="Y424" s="69"/>
      <c r="Z424" s="9"/>
      <c r="AA424" s="9"/>
      <c r="AB424" s="9"/>
      <c r="AC424" s="9"/>
      <c r="AD424" s="9"/>
      <c r="AE424" s="9"/>
      <c r="AF424" s="9"/>
      <c r="AG424" s="9"/>
      <c r="AH424" s="9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</row>
    <row r="425" spans="1:70" s="15" customFormat="1" ht="15.95" customHeight="1" outlineLevel="2" x14ac:dyDescent="0.3">
      <c r="A425" s="227">
        <v>35</v>
      </c>
      <c r="B425" s="229" t="s">
        <v>65</v>
      </c>
      <c r="C425" s="46" t="s">
        <v>354</v>
      </c>
      <c r="D425" s="32" t="s">
        <v>10</v>
      </c>
      <c r="E425" s="44" t="s">
        <v>11</v>
      </c>
      <c r="F425" s="42" t="s">
        <v>11</v>
      </c>
      <c r="G425" s="45" t="s">
        <v>30</v>
      </c>
      <c r="H425" s="46">
        <v>1.855</v>
      </c>
      <c r="I425" s="62">
        <v>1.2</v>
      </c>
      <c r="J425" s="69">
        <v>39</v>
      </c>
      <c r="K425" s="238">
        <f t="shared" si="403"/>
        <v>86.813999999999993</v>
      </c>
      <c r="L425" s="69">
        <f>(K425+8.68)</f>
        <v>95.494</v>
      </c>
      <c r="M425" s="69">
        <f t="shared" ref="M425:U425" si="464">(L425+8.68)</f>
        <v>104.17400000000001</v>
      </c>
      <c r="N425" s="69">
        <f t="shared" si="464"/>
        <v>112.85400000000001</v>
      </c>
      <c r="O425" s="69">
        <f t="shared" si="464"/>
        <v>121.53400000000002</v>
      </c>
      <c r="P425" s="69">
        <f t="shared" si="464"/>
        <v>130.21400000000003</v>
      </c>
      <c r="Q425" s="69">
        <f t="shared" si="464"/>
        <v>138.89400000000003</v>
      </c>
      <c r="R425" s="69">
        <f t="shared" si="464"/>
        <v>147.57400000000004</v>
      </c>
      <c r="S425" s="69">
        <f t="shared" si="464"/>
        <v>156.25400000000005</v>
      </c>
      <c r="T425" s="69">
        <f t="shared" si="464"/>
        <v>164.93400000000005</v>
      </c>
      <c r="U425" s="69">
        <f t="shared" si="464"/>
        <v>173.61400000000006</v>
      </c>
      <c r="V425" s="69">
        <f>(U425+8.68)</f>
        <v>182.29400000000007</v>
      </c>
      <c r="W425" s="69">
        <f>(V425+8.68)</f>
        <v>190.97400000000007</v>
      </c>
      <c r="X425" s="69"/>
      <c r="Y425" s="69"/>
      <c r="Z425" s="9"/>
      <c r="AA425" s="9"/>
      <c r="AB425" s="9"/>
      <c r="AC425" s="9"/>
      <c r="AD425" s="9"/>
      <c r="AE425" s="9"/>
      <c r="AF425" s="9"/>
      <c r="AG425" s="9"/>
      <c r="AH425" s="9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</row>
    <row r="426" spans="1:70" s="15" customFormat="1" ht="15.95" customHeight="1" outlineLevel="2" x14ac:dyDescent="0.3">
      <c r="A426" s="227">
        <v>36</v>
      </c>
      <c r="B426" s="229" t="s">
        <v>65</v>
      </c>
      <c r="C426" s="46" t="s">
        <v>355</v>
      </c>
      <c r="D426" s="32" t="s">
        <v>10</v>
      </c>
      <c r="E426" s="44" t="s">
        <v>11</v>
      </c>
      <c r="F426" s="42" t="s">
        <v>11</v>
      </c>
      <c r="G426" s="45" t="s">
        <v>30</v>
      </c>
      <c r="H426" s="46">
        <v>2.9849999999999999</v>
      </c>
      <c r="I426" s="62">
        <v>1.2</v>
      </c>
      <c r="J426" s="69">
        <v>39</v>
      </c>
      <c r="K426" s="238">
        <f t="shared" si="403"/>
        <v>139.69800000000001</v>
      </c>
      <c r="L426" s="69">
        <f>(K426+13.97)</f>
        <v>153.66800000000001</v>
      </c>
      <c r="M426" s="69">
        <f t="shared" ref="M426:U426" si="465">(L426+13.97)</f>
        <v>167.63800000000001</v>
      </c>
      <c r="N426" s="69">
        <f t="shared" si="465"/>
        <v>181.608</v>
      </c>
      <c r="O426" s="69">
        <f t="shared" si="465"/>
        <v>195.578</v>
      </c>
      <c r="P426" s="69">
        <f t="shared" si="465"/>
        <v>209.548</v>
      </c>
      <c r="Q426" s="69">
        <f t="shared" si="465"/>
        <v>223.518</v>
      </c>
      <c r="R426" s="69">
        <f t="shared" si="465"/>
        <v>237.488</v>
      </c>
      <c r="S426" s="69">
        <f t="shared" si="465"/>
        <v>251.458</v>
      </c>
      <c r="T426" s="69">
        <f t="shared" si="465"/>
        <v>265.428</v>
      </c>
      <c r="U426" s="69">
        <f t="shared" si="465"/>
        <v>279.39800000000002</v>
      </c>
      <c r="V426" s="69">
        <f>(U426+13.97)</f>
        <v>293.36800000000005</v>
      </c>
      <c r="W426" s="69">
        <f>(V426+13.97)</f>
        <v>307.33800000000008</v>
      </c>
      <c r="X426" s="69"/>
      <c r="Y426" s="69"/>
      <c r="Z426" s="9"/>
      <c r="AA426" s="9"/>
      <c r="AB426" s="9"/>
      <c r="AC426" s="9"/>
      <c r="AD426" s="9"/>
      <c r="AE426" s="9"/>
      <c r="AF426" s="9"/>
      <c r="AG426" s="9"/>
      <c r="AH426" s="9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</row>
    <row r="427" spans="1:70" s="15" customFormat="1" ht="15.95" customHeight="1" outlineLevel="2" x14ac:dyDescent="0.3">
      <c r="A427" s="227">
        <v>37</v>
      </c>
      <c r="B427" s="229" t="s">
        <v>65</v>
      </c>
      <c r="C427" s="46" t="s">
        <v>356</v>
      </c>
      <c r="D427" s="32" t="s">
        <v>10</v>
      </c>
      <c r="E427" s="44" t="s">
        <v>11</v>
      </c>
      <c r="F427" s="42" t="s">
        <v>11</v>
      </c>
      <c r="G427" s="43" t="s">
        <v>30</v>
      </c>
      <c r="H427" s="46">
        <v>3.8929999999999998</v>
      </c>
      <c r="I427" s="62">
        <v>1.2</v>
      </c>
      <c r="J427" s="69">
        <v>39</v>
      </c>
      <c r="K427" s="238">
        <f t="shared" si="403"/>
        <v>182.19239999999999</v>
      </c>
      <c r="L427" s="69">
        <f>(K427+18.22)</f>
        <v>200.41239999999999</v>
      </c>
      <c r="M427" s="69">
        <f t="shared" ref="M427:U427" si="466">(L427+18.22)</f>
        <v>218.63239999999999</v>
      </c>
      <c r="N427" s="69">
        <f t="shared" si="466"/>
        <v>236.85239999999999</v>
      </c>
      <c r="O427" s="69">
        <f t="shared" si="466"/>
        <v>255.07239999999999</v>
      </c>
      <c r="P427" s="69">
        <f t="shared" si="466"/>
        <v>273.29239999999999</v>
      </c>
      <c r="Q427" s="69">
        <f t="shared" si="466"/>
        <v>291.51239999999996</v>
      </c>
      <c r="R427" s="69">
        <f t="shared" si="466"/>
        <v>309.73239999999998</v>
      </c>
      <c r="S427" s="69">
        <f t="shared" si="466"/>
        <v>327.95240000000001</v>
      </c>
      <c r="T427" s="69">
        <f t="shared" si="466"/>
        <v>346.17240000000004</v>
      </c>
      <c r="U427" s="69">
        <f t="shared" si="466"/>
        <v>364.39240000000007</v>
      </c>
      <c r="V427" s="69">
        <f>(U427+18.22)</f>
        <v>382.61240000000009</v>
      </c>
      <c r="W427" s="69">
        <f>(V427+18.22)</f>
        <v>400.83240000000012</v>
      </c>
      <c r="X427" s="69"/>
      <c r="Y427" s="69"/>
      <c r="Z427" s="9"/>
      <c r="AA427" s="9"/>
      <c r="AB427" s="9"/>
      <c r="AC427" s="9"/>
      <c r="AD427" s="9"/>
      <c r="AE427" s="9"/>
      <c r="AF427" s="9"/>
      <c r="AG427" s="9"/>
      <c r="AH427" s="9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</row>
    <row r="428" spans="1:70" s="15" customFormat="1" ht="15.95" customHeight="1" outlineLevel="2" x14ac:dyDescent="0.3">
      <c r="A428" s="227">
        <v>38</v>
      </c>
      <c r="B428" s="49" t="s">
        <v>65</v>
      </c>
      <c r="C428" s="32" t="s">
        <v>573</v>
      </c>
      <c r="D428" s="32" t="s">
        <v>574</v>
      </c>
      <c r="E428" s="49" t="s">
        <v>17</v>
      </c>
      <c r="F428" s="230" t="s">
        <v>17</v>
      </c>
      <c r="G428" s="43" t="s">
        <v>30</v>
      </c>
      <c r="H428" s="119">
        <v>3</v>
      </c>
      <c r="I428" s="62">
        <v>1.2</v>
      </c>
      <c r="J428" s="69">
        <v>39</v>
      </c>
      <c r="K428" s="238">
        <f t="shared" si="403"/>
        <v>140.39999999999998</v>
      </c>
      <c r="L428" s="69">
        <f>(K428+14.04)</f>
        <v>154.43999999999997</v>
      </c>
      <c r="M428" s="69">
        <f t="shared" ref="M428:U428" si="467">(L428+14.04)</f>
        <v>168.47999999999996</v>
      </c>
      <c r="N428" s="69">
        <f t="shared" si="467"/>
        <v>182.51999999999995</v>
      </c>
      <c r="O428" s="69">
        <f t="shared" si="467"/>
        <v>196.55999999999995</v>
      </c>
      <c r="P428" s="69">
        <f t="shared" si="467"/>
        <v>210.59999999999994</v>
      </c>
      <c r="Q428" s="69">
        <f t="shared" si="467"/>
        <v>224.63999999999993</v>
      </c>
      <c r="R428" s="69">
        <f t="shared" si="467"/>
        <v>238.67999999999992</v>
      </c>
      <c r="S428" s="69">
        <f t="shared" si="467"/>
        <v>252.71999999999991</v>
      </c>
      <c r="T428" s="69">
        <f t="shared" si="467"/>
        <v>266.75999999999993</v>
      </c>
      <c r="U428" s="69">
        <f t="shared" si="467"/>
        <v>280.79999999999995</v>
      </c>
      <c r="V428" s="69">
        <f>(U428+14.04)</f>
        <v>294.83999999999997</v>
      </c>
      <c r="W428" s="69">
        <f>(V428+14.04)</f>
        <v>308.88</v>
      </c>
      <c r="X428" s="69"/>
      <c r="Y428" s="69"/>
      <c r="Z428" s="9"/>
      <c r="AA428" s="9"/>
      <c r="AB428" s="9"/>
      <c r="AC428" s="9"/>
      <c r="AD428" s="9"/>
      <c r="AE428" s="9"/>
      <c r="AF428" s="9"/>
      <c r="AG428" s="9"/>
      <c r="AH428" s="9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</row>
    <row r="429" spans="1:70" s="15" customFormat="1" ht="15.95" customHeight="1" outlineLevel="2" x14ac:dyDescent="0.3">
      <c r="A429" s="227">
        <v>39</v>
      </c>
      <c r="B429" s="49" t="s">
        <v>65</v>
      </c>
      <c r="C429" s="32" t="s">
        <v>578</v>
      </c>
      <c r="D429" s="32" t="s">
        <v>574</v>
      </c>
      <c r="E429" s="49" t="s">
        <v>17</v>
      </c>
      <c r="F429" s="230" t="s">
        <v>17</v>
      </c>
      <c r="G429" s="43" t="s">
        <v>30</v>
      </c>
      <c r="H429" s="32">
        <v>25.498999999999999</v>
      </c>
      <c r="I429" s="55">
        <v>1.2</v>
      </c>
      <c r="J429" s="69">
        <v>39</v>
      </c>
      <c r="K429" s="238">
        <f t="shared" si="403"/>
        <v>1193.3531999999998</v>
      </c>
      <c r="L429" s="69">
        <f>(K429+119.34)</f>
        <v>1312.6931999999997</v>
      </c>
      <c r="M429" s="69">
        <f t="shared" ref="M429:U429" si="468">(L429+119.34)</f>
        <v>1432.0331999999996</v>
      </c>
      <c r="N429" s="69">
        <f t="shared" si="468"/>
        <v>1551.3731999999995</v>
      </c>
      <c r="O429" s="69">
        <f t="shared" si="468"/>
        <v>1670.7131999999995</v>
      </c>
      <c r="P429" s="69">
        <f t="shared" si="468"/>
        <v>1790.0531999999994</v>
      </c>
      <c r="Q429" s="69">
        <f t="shared" si="468"/>
        <v>1909.3931999999993</v>
      </c>
      <c r="R429" s="69">
        <f t="shared" si="468"/>
        <v>2028.7331999999992</v>
      </c>
      <c r="S429" s="69">
        <f t="shared" si="468"/>
        <v>2148.0731999999994</v>
      </c>
      <c r="T429" s="69">
        <f t="shared" si="468"/>
        <v>2267.4131999999995</v>
      </c>
      <c r="U429" s="69">
        <f t="shared" si="468"/>
        <v>2386.7531999999997</v>
      </c>
      <c r="V429" s="69">
        <f>(U429+119.34)</f>
        <v>2506.0931999999998</v>
      </c>
      <c r="W429" s="69">
        <f>(V429+119.34)</f>
        <v>2625.4331999999999</v>
      </c>
      <c r="X429" s="69"/>
      <c r="Y429" s="69"/>
      <c r="Z429" s="9"/>
      <c r="AA429" s="9"/>
      <c r="AB429" s="9"/>
      <c r="AC429" s="9"/>
      <c r="AD429" s="9"/>
      <c r="AE429" s="9"/>
      <c r="AF429" s="9"/>
      <c r="AG429" s="9"/>
      <c r="AH429" s="9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</row>
    <row r="430" spans="1:70" s="2" customFormat="1" ht="15.95" customHeight="1" outlineLevel="2" x14ac:dyDescent="0.3">
      <c r="A430" s="241">
        <v>40</v>
      </c>
      <c r="B430" s="249" t="s">
        <v>65</v>
      </c>
      <c r="C430" s="180" t="s">
        <v>770</v>
      </c>
      <c r="D430" s="180" t="s">
        <v>559</v>
      </c>
      <c r="E430" s="249"/>
      <c r="F430" s="242" t="s">
        <v>17</v>
      </c>
      <c r="G430" s="248" t="s">
        <v>30</v>
      </c>
      <c r="H430" s="180">
        <v>20.041</v>
      </c>
      <c r="I430" s="184">
        <v>1.2</v>
      </c>
      <c r="J430" s="246">
        <v>39</v>
      </c>
      <c r="K430" s="238">
        <f t="shared" si="403"/>
        <v>937.91879999999992</v>
      </c>
      <c r="L430" s="246">
        <f>(K430+93.79)</f>
        <v>1031.7087999999999</v>
      </c>
      <c r="M430" s="246">
        <f t="shared" ref="M430:U430" si="469">(L430+93.79)</f>
        <v>1125.4987999999998</v>
      </c>
      <c r="N430" s="246">
        <f t="shared" si="469"/>
        <v>1219.2887999999998</v>
      </c>
      <c r="O430" s="246">
        <f t="shared" si="469"/>
        <v>1313.0787999999998</v>
      </c>
      <c r="P430" s="246">
        <f t="shared" si="469"/>
        <v>1406.8687999999997</v>
      </c>
      <c r="Q430" s="246">
        <f t="shared" si="469"/>
        <v>1500.6587999999997</v>
      </c>
      <c r="R430" s="246">
        <f t="shared" si="469"/>
        <v>1594.4487999999997</v>
      </c>
      <c r="S430" s="246">
        <f t="shared" si="469"/>
        <v>1688.2387999999996</v>
      </c>
      <c r="T430" s="246">
        <f t="shared" si="469"/>
        <v>1782.0287999999996</v>
      </c>
      <c r="U430" s="246">
        <f t="shared" si="469"/>
        <v>1875.8187999999996</v>
      </c>
      <c r="V430" s="246">
        <f>(U430+93.79)</f>
        <v>1969.6087999999995</v>
      </c>
      <c r="W430" s="246">
        <f>(V430+93.79)</f>
        <v>2063.3987999999995</v>
      </c>
      <c r="X430" s="246"/>
      <c r="Y430" s="246"/>
      <c r="Z430" s="247"/>
      <c r="AA430" s="247"/>
      <c r="AB430" s="247"/>
      <c r="AC430" s="247"/>
      <c r="AD430" s="247"/>
      <c r="AE430" s="247"/>
      <c r="AF430" s="247"/>
      <c r="AG430" s="247"/>
      <c r="AH430" s="247"/>
    </row>
    <row r="431" spans="1:70" s="96" customFormat="1" ht="15.95" customHeight="1" outlineLevel="1" x14ac:dyDescent="0.3">
      <c r="A431" s="227"/>
      <c r="B431" s="206" t="s">
        <v>802</v>
      </c>
      <c r="C431" s="32"/>
      <c r="D431" s="32"/>
      <c r="E431" s="49"/>
      <c r="F431" s="55"/>
      <c r="G431" s="45"/>
      <c r="H431" s="94">
        <f>SUBTOTAL(9,H391:H430)</f>
        <v>143.87200000000001</v>
      </c>
      <c r="I431" s="55"/>
      <c r="J431" s="68"/>
      <c r="K431" s="238"/>
      <c r="L431" s="68"/>
      <c r="M431" s="68"/>
      <c r="N431" s="1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</row>
    <row r="432" spans="1:70" s="15" customFormat="1" ht="15.95" customHeight="1" outlineLevel="1" x14ac:dyDescent="0.3">
      <c r="A432" s="227"/>
      <c r="B432" s="38"/>
      <c r="C432" s="32"/>
      <c r="D432" s="32"/>
      <c r="E432" s="49"/>
      <c r="F432" s="55"/>
      <c r="G432" s="45"/>
      <c r="H432" s="94"/>
      <c r="I432" s="55"/>
      <c r="J432" s="68"/>
      <c r="K432" s="238"/>
      <c r="L432" s="68"/>
      <c r="M432" s="68"/>
      <c r="N432" s="1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</row>
    <row r="433" spans="1:70" s="15" customFormat="1" ht="15.95" customHeight="1" outlineLevel="1" x14ac:dyDescent="0.3">
      <c r="A433" s="227"/>
      <c r="B433" s="51"/>
      <c r="C433" s="46"/>
      <c r="D433" s="32"/>
      <c r="E433" s="44"/>
      <c r="F433" s="62"/>
      <c r="G433" s="45"/>
      <c r="H433" s="46"/>
      <c r="I433" s="62"/>
      <c r="J433" s="68"/>
      <c r="K433" s="238"/>
      <c r="L433" s="68"/>
      <c r="M433" s="68"/>
      <c r="N433" s="1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</row>
    <row r="434" spans="1:70" ht="15.95" customHeight="1" outlineLevel="1" x14ac:dyDescent="0.3">
      <c r="A434" s="227"/>
      <c r="B434" s="229"/>
      <c r="C434" s="112"/>
      <c r="D434" s="32"/>
      <c r="E434" s="33"/>
      <c r="F434" s="230"/>
      <c r="G434" s="230"/>
      <c r="H434" s="119"/>
      <c r="I434" s="55"/>
      <c r="J434" s="68"/>
      <c r="K434" s="238"/>
    </row>
    <row r="435" spans="1:70" ht="15.95" customHeight="1" outlineLevel="1" x14ac:dyDescent="0.3">
      <c r="A435" s="227"/>
      <c r="B435" s="229"/>
      <c r="C435" s="112"/>
      <c r="D435" s="32"/>
      <c r="E435" s="33"/>
      <c r="F435" s="230"/>
      <c r="G435" s="230"/>
      <c r="H435" s="119"/>
      <c r="I435" s="55"/>
      <c r="J435" s="68"/>
      <c r="K435" s="238"/>
    </row>
    <row r="436" spans="1:70" s="2" customFormat="1" ht="15.95" customHeight="1" outlineLevel="2" x14ac:dyDescent="0.3">
      <c r="A436" s="227">
        <v>1</v>
      </c>
      <c r="B436" s="229" t="s">
        <v>66</v>
      </c>
      <c r="C436" s="231" t="s">
        <v>208</v>
      </c>
      <c r="D436" s="32" t="s">
        <v>70</v>
      </c>
      <c r="E436" s="33" t="s">
        <v>11</v>
      </c>
      <c r="F436" s="55" t="s">
        <v>11</v>
      </c>
      <c r="G436" s="55" t="s">
        <v>107</v>
      </c>
      <c r="H436" s="119">
        <v>3</v>
      </c>
      <c r="I436" s="62">
        <v>1.2</v>
      </c>
      <c r="J436" s="69">
        <v>28</v>
      </c>
      <c r="K436" s="238">
        <f t="shared" ref="K436:K499" si="470">(H436*I436*J436)</f>
        <v>100.79999999999998</v>
      </c>
      <c r="L436" s="69">
        <f>(K436+10.08)</f>
        <v>110.87999999999998</v>
      </c>
      <c r="M436" s="69">
        <f t="shared" ref="M436:AC436" si="471">(L436+10.08)</f>
        <v>120.95999999999998</v>
      </c>
      <c r="N436" s="69">
        <f t="shared" si="471"/>
        <v>131.04</v>
      </c>
      <c r="O436" s="69">
        <f t="shared" si="471"/>
        <v>141.12</v>
      </c>
      <c r="P436" s="69">
        <f t="shared" si="471"/>
        <v>151.20000000000002</v>
      </c>
      <c r="Q436" s="69">
        <f t="shared" si="471"/>
        <v>161.28000000000003</v>
      </c>
      <c r="R436" s="69">
        <f t="shared" si="471"/>
        <v>171.36000000000004</v>
      </c>
      <c r="S436" s="69">
        <f t="shared" si="471"/>
        <v>181.44000000000005</v>
      </c>
      <c r="T436" s="69">
        <f t="shared" si="471"/>
        <v>191.52000000000007</v>
      </c>
      <c r="U436" s="69">
        <f t="shared" si="471"/>
        <v>201.60000000000008</v>
      </c>
      <c r="V436" s="69">
        <f t="shared" si="471"/>
        <v>211.68000000000009</v>
      </c>
      <c r="W436" s="69">
        <f t="shared" si="471"/>
        <v>221.7600000000001</v>
      </c>
      <c r="X436" s="69">
        <f t="shared" si="471"/>
        <v>231.84000000000012</v>
      </c>
      <c r="Y436" s="69">
        <f t="shared" si="471"/>
        <v>241.92000000000013</v>
      </c>
      <c r="Z436" s="69">
        <f>(Y436+10.08)</f>
        <v>252.00000000000014</v>
      </c>
      <c r="AA436" s="69">
        <f t="shared" si="471"/>
        <v>262.08000000000015</v>
      </c>
      <c r="AB436" s="69">
        <f t="shared" si="471"/>
        <v>272.16000000000014</v>
      </c>
      <c r="AC436" s="69">
        <f t="shared" si="471"/>
        <v>282.24000000000012</v>
      </c>
      <c r="AD436" s="69">
        <f>(AC436+10.08)</f>
        <v>292.32000000000011</v>
      </c>
      <c r="AE436" s="69">
        <f>(AD436+10.08)</f>
        <v>302.40000000000009</v>
      </c>
      <c r="AF436" s="69">
        <f>(AE436+10.08)</f>
        <v>312.48000000000008</v>
      </c>
      <c r="AG436" s="9"/>
      <c r="AH436" s="9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</row>
    <row r="437" spans="1:70" s="205" customFormat="1" ht="15.95" customHeight="1" outlineLevel="1" x14ac:dyDescent="0.3">
      <c r="A437" s="227"/>
      <c r="B437" s="206" t="s">
        <v>802</v>
      </c>
      <c r="C437" s="115"/>
      <c r="D437" s="32"/>
      <c r="E437" s="232"/>
      <c r="F437" s="229"/>
      <c r="G437" s="209"/>
      <c r="H437" s="163">
        <f>SUBTOTAL(9,H436:H436)</f>
        <v>3</v>
      </c>
      <c r="I437" s="54"/>
      <c r="J437" s="230"/>
      <c r="K437" s="238"/>
      <c r="L437" s="230"/>
      <c r="M437" s="230"/>
      <c r="N437" s="22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</row>
    <row r="438" spans="1:70" s="8" customFormat="1" ht="15.95" customHeight="1" outlineLevel="1" x14ac:dyDescent="0.3">
      <c r="A438" s="227"/>
      <c r="B438" s="51"/>
      <c r="C438" s="115"/>
      <c r="D438" s="32"/>
      <c r="E438" s="232"/>
      <c r="F438" s="54"/>
      <c r="G438" s="45"/>
      <c r="H438" s="163"/>
      <c r="I438" s="54"/>
      <c r="J438" s="230"/>
      <c r="K438" s="238"/>
      <c r="L438" s="230"/>
      <c r="M438" s="230"/>
      <c r="N438" s="22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1"/>
      <c r="BH438" s="11"/>
      <c r="BI438" s="11"/>
      <c r="BJ438" s="11"/>
      <c r="BK438" s="11"/>
      <c r="BL438" s="11"/>
      <c r="BM438" s="11"/>
      <c r="BN438" s="11"/>
      <c r="BO438" s="11"/>
      <c r="BP438" s="11"/>
      <c r="BQ438" s="11"/>
      <c r="BR438" s="11"/>
    </row>
    <row r="439" spans="1:70" s="8" customFormat="1" ht="15.95" customHeight="1" outlineLevel="1" x14ac:dyDescent="0.3">
      <c r="A439" s="227"/>
      <c r="B439" s="229"/>
      <c r="C439" s="116"/>
      <c r="D439" s="32"/>
      <c r="E439" s="232"/>
      <c r="F439" s="229"/>
      <c r="G439" s="230"/>
      <c r="H439" s="127"/>
      <c r="I439" s="54"/>
      <c r="J439" s="230"/>
      <c r="K439" s="238"/>
      <c r="L439" s="230"/>
      <c r="M439" s="230"/>
      <c r="N439" s="22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1"/>
      <c r="BH439" s="11"/>
      <c r="BI439" s="11"/>
      <c r="BJ439" s="11"/>
      <c r="BK439" s="11"/>
      <c r="BL439" s="11"/>
      <c r="BM439" s="11"/>
      <c r="BN439" s="11"/>
      <c r="BO439" s="11"/>
      <c r="BP439" s="11"/>
      <c r="BQ439" s="11"/>
      <c r="BR439" s="11"/>
    </row>
    <row r="440" spans="1:70" s="3" customFormat="1" ht="15.95" customHeight="1" outlineLevel="1" x14ac:dyDescent="0.3">
      <c r="A440" s="227"/>
      <c r="B440" s="230"/>
      <c r="C440" s="109"/>
      <c r="D440" s="32"/>
      <c r="E440" s="232"/>
      <c r="F440" s="229"/>
      <c r="G440" s="230"/>
      <c r="H440" s="119"/>
      <c r="I440" s="54"/>
      <c r="J440" s="68"/>
      <c r="K440" s="238"/>
      <c r="L440" s="68"/>
      <c r="M440" s="68"/>
      <c r="N440" s="1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</row>
    <row r="441" spans="1:70" s="4" customFormat="1" ht="15.95" customHeight="1" outlineLevel="2" x14ac:dyDescent="0.3">
      <c r="A441" s="227">
        <v>1</v>
      </c>
      <c r="B441" s="230" t="s">
        <v>72</v>
      </c>
      <c r="C441" s="110" t="s">
        <v>215</v>
      </c>
      <c r="D441" s="32" t="s">
        <v>126</v>
      </c>
      <c r="E441" s="33" t="s">
        <v>17</v>
      </c>
      <c r="F441" s="55" t="s">
        <v>17</v>
      </c>
      <c r="G441" s="43" t="s">
        <v>30</v>
      </c>
      <c r="H441" s="123">
        <v>14.113</v>
      </c>
      <c r="I441" s="55">
        <v>1.2</v>
      </c>
      <c r="J441" s="69">
        <v>35</v>
      </c>
      <c r="K441" s="238">
        <f t="shared" si="470"/>
        <v>592.74599999999987</v>
      </c>
      <c r="L441" s="69">
        <f>(K441+59.28)</f>
        <v>652.02599999999984</v>
      </c>
      <c r="M441" s="69">
        <f t="shared" ref="M441:Y441" si="472">(L441+59.28)</f>
        <v>711.30599999999981</v>
      </c>
      <c r="N441" s="69">
        <f t="shared" si="472"/>
        <v>770.58599999999979</v>
      </c>
      <c r="O441" s="69">
        <f t="shared" si="472"/>
        <v>829.86599999999976</v>
      </c>
      <c r="P441" s="69">
        <f t="shared" si="472"/>
        <v>889.14599999999973</v>
      </c>
      <c r="Q441" s="69">
        <f t="shared" si="472"/>
        <v>948.4259999999997</v>
      </c>
      <c r="R441" s="69">
        <f t="shared" si="472"/>
        <v>1007.7059999999997</v>
      </c>
      <c r="S441" s="69">
        <f t="shared" si="472"/>
        <v>1066.9859999999996</v>
      </c>
      <c r="T441" s="69">
        <f t="shared" si="472"/>
        <v>1126.2659999999996</v>
      </c>
      <c r="U441" s="69">
        <f t="shared" si="472"/>
        <v>1185.5459999999996</v>
      </c>
      <c r="V441" s="69">
        <f t="shared" si="472"/>
        <v>1244.8259999999996</v>
      </c>
      <c r="W441" s="69">
        <f t="shared" si="472"/>
        <v>1304.1059999999995</v>
      </c>
      <c r="X441" s="69">
        <f t="shared" si="472"/>
        <v>1363.3859999999995</v>
      </c>
      <c r="Y441" s="69">
        <f t="shared" si="472"/>
        <v>1422.6659999999995</v>
      </c>
      <c r="Z441" s="9"/>
      <c r="AA441" s="9"/>
      <c r="AB441" s="9"/>
      <c r="AC441" s="9"/>
      <c r="AD441" s="9"/>
      <c r="AE441" s="9"/>
      <c r="AF441" s="9"/>
      <c r="AG441" s="9"/>
      <c r="AH441" s="9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</row>
    <row r="442" spans="1:70" s="4" customFormat="1" ht="15.95" customHeight="1" outlineLevel="2" x14ac:dyDescent="0.3">
      <c r="A442" s="227">
        <v>2</v>
      </c>
      <c r="B442" s="230" t="s">
        <v>72</v>
      </c>
      <c r="C442" s="110" t="s">
        <v>216</v>
      </c>
      <c r="D442" s="32" t="s">
        <v>73</v>
      </c>
      <c r="E442" s="33" t="s">
        <v>17</v>
      </c>
      <c r="F442" s="55" t="s">
        <v>17</v>
      </c>
      <c r="G442" s="55" t="s">
        <v>107</v>
      </c>
      <c r="H442" s="119">
        <v>11.621</v>
      </c>
      <c r="I442" s="55">
        <v>1.2</v>
      </c>
      <c r="J442" s="69">
        <v>35</v>
      </c>
      <c r="K442" s="238">
        <f t="shared" si="470"/>
        <v>488.08199999999999</v>
      </c>
      <c r="L442" s="69">
        <f>(K442+48.81)</f>
        <v>536.89200000000005</v>
      </c>
      <c r="M442" s="69">
        <f t="shared" ref="M442:Y442" si="473">(L442+48.81)</f>
        <v>585.702</v>
      </c>
      <c r="N442" s="69">
        <f t="shared" si="473"/>
        <v>634.51199999999994</v>
      </c>
      <c r="O442" s="69">
        <f t="shared" si="473"/>
        <v>683.32199999999989</v>
      </c>
      <c r="P442" s="69">
        <f t="shared" si="473"/>
        <v>732.13199999999983</v>
      </c>
      <c r="Q442" s="69">
        <f t="shared" si="473"/>
        <v>780.94199999999978</v>
      </c>
      <c r="R442" s="69">
        <f t="shared" si="473"/>
        <v>829.75199999999973</v>
      </c>
      <c r="S442" s="69">
        <f t="shared" si="473"/>
        <v>878.56199999999967</v>
      </c>
      <c r="T442" s="69">
        <f t="shared" si="473"/>
        <v>927.37199999999962</v>
      </c>
      <c r="U442" s="69">
        <f t="shared" si="473"/>
        <v>976.18199999999956</v>
      </c>
      <c r="V442" s="69">
        <f t="shared" si="473"/>
        <v>1024.9919999999995</v>
      </c>
      <c r="W442" s="69">
        <f t="shared" si="473"/>
        <v>1073.8019999999995</v>
      </c>
      <c r="X442" s="69">
        <f t="shared" si="473"/>
        <v>1122.6119999999994</v>
      </c>
      <c r="Y442" s="69">
        <f t="shared" si="473"/>
        <v>1171.4219999999993</v>
      </c>
      <c r="Z442" s="9"/>
      <c r="AA442" s="9"/>
      <c r="AB442" s="9"/>
      <c r="AC442" s="9"/>
      <c r="AD442" s="9"/>
      <c r="AE442" s="9"/>
      <c r="AF442" s="9"/>
      <c r="AG442" s="9"/>
      <c r="AH442" s="9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</row>
    <row r="443" spans="1:70" s="4" customFormat="1" ht="15.95" customHeight="1" outlineLevel="2" x14ac:dyDescent="0.3">
      <c r="A443" s="227">
        <v>3</v>
      </c>
      <c r="B443" s="230" t="s">
        <v>72</v>
      </c>
      <c r="C443" s="110" t="s">
        <v>217</v>
      </c>
      <c r="D443" s="32" t="s">
        <v>126</v>
      </c>
      <c r="E443" s="33" t="s">
        <v>19</v>
      </c>
      <c r="F443" s="230" t="s">
        <v>19</v>
      </c>
      <c r="G443" s="230" t="s">
        <v>107</v>
      </c>
      <c r="H443" s="123">
        <v>2.988</v>
      </c>
      <c r="I443" s="55">
        <v>0.7</v>
      </c>
      <c r="J443" s="69">
        <v>35</v>
      </c>
      <c r="K443" s="238">
        <f t="shared" si="470"/>
        <v>73.205999999999989</v>
      </c>
      <c r="L443" s="69">
        <f>(K443+7.32)</f>
        <v>80.525999999999982</v>
      </c>
      <c r="M443" s="69">
        <f t="shared" ref="M443:AQ443" si="474">(L443+7.32)</f>
        <v>87.845999999999975</v>
      </c>
      <c r="N443" s="69">
        <f t="shared" si="474"/>
        <v>95.165999999999968</v>
      </c>
      <c r="O443" s="69">
        <f t="shared" si="474"/>
        <v>102.48599999999996</v>
      </c>
      <c r="P443" s="69">
        <f t="shared" si="474"/>
        <v>109.80599999999995</v>
      </c>
      <c r="Q443" s="69">
        <f t="shared" si="474"/>
        <v>117.12599999999995</v>
      </c>
      <c r="R443" s="69">
        <f t="shared" si="474"/>
        <v>124.44599999999994</v>
      </c>
      <c r="S443" s="69">
        <f t="shared" si="474"/>
        <v>131.76599999999993</v>
      </c>
      <c r="T443" s="69">
        <f t="shared" si="474"/>
        <v>139.08599999999993</v>
      </c>
      <c r="U443" s="69">
        <f t="shared" si="474"/>
        <v>146.40599999999992</v>
      </c>
      <c r="V443" s="69">
        <f t="shared" si="474"/>
        <v>153.72599999999991</v>
      </c>
      <c r="W443" s="69">
        <f t="shared" si="474"/>
        <v>161.04599999999991</v>
      </c>
      <c r="X443" s="69">
        <f t="shared" si="474"/>
        <v>168.3659999999999</v>
      </c>
      <c r="Y443" s="69">
        <f t="shared" si="474"/>
        <v>175.68599999999989</v>
      </c>
      <c r="Z443" s="69">
        <f t="shared" si="474"/>
        <v>183.00599999999989</v>
      </c>
      <c r="AA443" s="69">
        <f t="shared" si="474"/>
        <v>190.32599999999988</v>
      </c>
      <c r="AB443" s="69">
        <f t="shared" si="474"/>
        <v>197.64599999999987</v>
      </c>
      <c r="AC443" s="69">
        <f t="shared" si="474"/>
        <v>204.96599999999987</v>
      </c>
      <c r="AD443" s="69">
        <f t="shared" si="474"/>
        <v>212.28599999999986</v>
      </c>
      <c r="AE443" s="69">
        <f t="shared" si="474"/>
        <v>219.60599999999985</v>
      </c>
      <c r="AF443" s="69">
        <f t="shared" si="474"/>
        <v>226.92599999999985</v>
      </c>
      <c r="AG443" s="69">
        <f t="shared" si="474"/>
        <v>234.24599999999984</v>
      </c>
      <c r="AH443" s="69">
        <f t="shared" si="474"/>
        <v>241.56599999999983</v>
      </c>
      <c r="AI443" s="69">
        <f t="shared" si="474"/>
        <v>248.88599999999983</v>
      </c>
      <c r="AJ443" s="69">
        <f t="shared" si="474"/>
        <v>256.20599999999985</v>
      </c>
      <c r="AK443" s="69">
        <f t="shared" si="474"/>
        <v>263.52599999999984</v>
      </c>
      <c r="AL443" s="69">
        <f t="shared" si="474"/>
        <v>270.84599999999983</v>
      </c>
      <c r="AM443" s="69">
        <f t="shared" si="474"/>
        <v>278.16599999999983</v>
      </c>
      <c r="AN443" s="69">
        <f t="shared" si="474"/>
        <v>285.48599999999982</v>
      </c>
      <c r="AO443" s="69">
        <f t="shared" si="474"/>
        <v>292.80599999999981</v>
      </c>
      <c r="AP443" s="69">
        <f t="shared" si="474"/>
        <v>300.12599999999981</v>
      </c>
      <c r="AQ443" s="69">
        <f t="shared" si="474"/>
        <v>307.4459999999998</v>
      </c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</row>
    <row r="444" spans="1:70" s="15" customFormat="1" ht="15.95" customHeight="1" outlineLevel="2" x14ac:dyDescent="0.3">
      <c r="A444" s="227">
        <v>4</v>
      </c>
      <c r="B444" s="49" t="s">
        <v>72</v>
      </c>
      <c r="C444" s="32" t="s">
        <v>587</v>
      </c>
      <c r="D444" s="32" t="s">
        <v>32</v>
      </c>
      <c r="E444" s="49" t="s">
        <v>19</v>
      </c>
      <c r="F444" s="55" t="s">
        <v>19</v>
      </c>
      <c r="G444" s="45" t="s">
        <v>30</v>
      </c>
      <c r="H444" s="119">
        <v>5.22</v>
      </c>
      <c r="I444" s="55">
        <v>0.7</v>
      </c>
      <c r="J444" s="69">
        <v>35</v>
      </c>
      <c r="K444" s="238">
        <f t="shared" si="470"/>
        <v>127.88999999999999</v>
      </c>
      <c r="L444" s="69">
        <f>(K444+12.79)</f>
        <v>140.67999999999998</v>
      </c>
      <c r="M444" s="69">
        <f t="shared" ref="M444:AQ444" si="475">(L444+12.79)</f>
        <v>153.46999999999997</v>
      </c>
      <c r="N444" s="69">
        <f t="shared" si="475"/>
        <v>166.25999999999996</v>
      </c>
      <c r="O444" s="69">
        <f t="shared" si="475"/>
        <v>179.04999999999995</v>
      </c>
      <c r="P444" s="69">
        <f t="shared" si="475"/>
        <v>191.83999999999995</v>
      </c>
      <c r="Q444" s="69">
        <f t="shared" si="475"/>
        <v>204.62999999999994</v>
      </c>
      <c r="R444" s="69">
        <f t="shared" si="475"/>
        <v>217.41999999999993</v>
      </c>
      <c r="S444" s="69">
        <f t="shared" si="475"/>
        <v>230.20999999999992</v>
      </c>
      <c r="T444" s="69">
        <f t="shared" si="475"/>
        <v>242.99999999999991</v>
      </c>
      <c r="U444" s="69">
        <f t="shared" si="475"/>
        <v>255.78999999999991</v>
      </c>
      <c r="V444" s="69">
        <f t="shared" si="475"/>
        <v>268.57999999999993</v>
      </c>
      <c r="W444" s="69">
        <f t="shared" si="475"/>
        <v>281.36999999999995</v>
      </c>
      <c r="X444" s="69">
        <f t="shared" si="475"/>
        <v>294.15999999999997</v>
      </c>
      <c r="Y444" s="69">
        <f t="shared" si="475"/>
        <v>306.95</v>
      </c>
      <c r="Z444" s="69">
        <f t="shared" si="475"/>
        <v>319.74</v>
      </c>
      <c r="AA444" s="69">
        <f t="shared" si="475"/>
        <v>332.53000000000003</v>
      </c>
      <c r="AB444" s="69">
        <f t="shared" si="475"/>
        <v>345.32000000000005</v>
      </c>
      <c r="AC444" s="69">
        <f t="shared" si="475"/>
        <v>358.11000000000007</v>
      </c>
      <c r="AD444" s="69">
        <f t="shared" si="475"/>
        <v>370.90000000000009</v>
      </c>
      <c r="AE444" s="69">
        <f t="shared" si="475"/>
        <v>383.69000000000011</v>
      </c>
      <c r="AF444" s="69">
        <f t="shared" si="475"/>
        <v>396.48000000000013</v>
      </c>
      <c r="AG444" s="69">
        <f t="shared" si="475"/>
        <v>409.27000000000015</v>
      </c>
      <c r="AH444" s="69">
        <f t="shared" si="475"/>
        <v>422.06000000000017</v>
      </c>
      <c r="AI444" s="69">
        <f t="shared" si="475"/>
        <v>434.85000000000019</v>
      </c>
      <c r="AJ444" s="69">
        <f t="shared" si="475"/>
        <v>447.64000000000021</v>
      </c>
      <c r="AK444" s="69">
        <f t="shared" si="475"/>
        <v>460.43000000000023</v>
      </c>
      <c r="AL444" s="69">
        <f t="shared" si="475"/>
        <v>473.22000000000025</v>
      </c>
      <c r="AM444" s="69">
        <f t="shared" si="475"/>
        <v>486.01000000000028</v>
      </c>
      <c r="AN444" s="69">
        <f t="shared" si="475"/>
        <v>498.8000000000003</v>
      </c>
      <c r="AO444" s="69">
        <f t="shared" si="475"/>
        <v>511.59000000000032</v>
      </c>
      <c r="AP444" s="69">
        <f t="shared" si="475"/>
        <v>524.38000000000034</v>
      </c>
      <c r="AQ444" s="69">
        <f t="shared" si="475"/>
        <v>537.1700000000003</v>
      </c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</row>
    <row r="445" spans="1:70" s="15" customFormat="1" ht="15.95" customHeight="1" outlineLevel="2" x14ac:dyDescent="0.3">
      <c r="A445" s="227">
        <v>5</v>
      </c>
      <c r="B445" s="161" t="s">
        <v>72</v>
      </c>
      <c r="C445" s="32" t="s">
        <v>634</v>
      </c>
      <c r="D445" s="157" t="s">
        <v>635</v>
      </c>
      <c r="E445" s="44"/>
      <c r="F445" s="230" t="s">
        <v>17</v>
      </c>
      <c r="G445" s="156" t="s">
        <v>36</v>
      </c>
      <c r="H445" s="32">
        <v>26.428999999999998</v>
      </c>
      <c r="I445" s="55">
        <v>1.2</v>
      </c>
      <c r="J445" s="69">
        <v>35</v>
      </c>
      <c r="K445" s="238">
        <f t="shared" si="470"/>
        <v>1110.0179999999998</v>
      </c>
      <c r="L445" s="69">
        <f>(K445+111)</f>
        <v>1221.0179999999998</v>
      </c>
      <c r="M445" s="69">
        <f t="shared" ref="M445:AB445" si="476">(L445+111)</f>
        <v>1332.0179999999998</v>
      </c>
      <c r="N445" s="69">
        <f t="shared" si="476"/>
        <v>1443.0179999999998</v>
      </c>
      <c r="O445" s="69">
        <f t="shared" si="476"/>
        <v>1554.0179999999998</v>
      </c>
      <c r="P445" s="69">
        <f t="shared" si="476"/>
        <v>1665.0179999999998</v>
      </c>
      <c r="Q445" s="69">
        <f t="shared" si="476"/>
        <v>1776.0179999999998</v>
      </c>
      <c r="R445" s="69">
        <f t="shared" si="476"/>
        <v>1887.0179999999998</v>
      </c>
      <c r="S445" s="69">
        <f t="shared" si="476"/>
        <v>1998.0179999999998</v>
      </c>
      <c r="T445" s="69">
        <f t="shared" si="476"/>
        <v>2109.018</v>
      </c>
      <c r="U445" s="69">
        <f t="shared" si="476"/>
        <v>2220.018</v>
      </c>
      <c r="V445" s="69">
        <f t="shared" si="476"/>
        <v>2331.018</v>
      </c>
      <c r="W445" s="69">
        <f t="shared" si="476"/>
        <v>2442.018</v>
      </c>
      <c r="X445" s="69">
        <f t="shared" si="476"/>
        <v>2553.018</v>
      </c>
      <c r="Y445" s="69">
        <f t="shared" si="476"/>
        <v>2664.018</v>
      </c>
      <c r="Z445" s="69">
        <f t="shared" si="476"/>
        <v>2775.018</v>
      </c>
      <c r="AA445" s="69">
        <f t="shared" si="476"/>
        <v>2886.018</v>
      </c>
      <c r="AB445" s="69">
        <f t="shared" si="476"/>
        <v>2997.018</v>
      </c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</row>
    <row r="446" spans="1:70" s="15" customFormat="1" ht="15.95" customHeight="1" outlineLevel="2" x14ac:dyDescent="0.3">
      <c r="A446" s="227">
        <v>6</v>
      </c>
      <c r="B446" s="173" t="s">
        <v>72</v>
      </c>
      <c r="C446" s="46" t="s">
        <v>366</v>
      </c>
      <c r="D446" s="157" t="s">
        <v>405</v>
      </c>
      <c r="E446" s="44" t="s">
        <v>19</v>
      </c>
      <c r="F446" s="42" t="s">
        <v>19</v>
      </c>
      <c r="G446" s="156" t="s">
        <v>368</v>
      </c>
      <c r="H446" s="46">
        <v>3.3239999999999998</v>
      </c>
      <c r="I446" s="55">
        <v>0.7</v>
      </c>
      <c r="J446" s="69">
        <v>35</v>
      </c>
      <c r="K446" s="238">
        <f t="shared" si="470"/>
        <v>81.437999999999988</v>
      </c>
      <c r="L446" s="69">
        <f>(K446+8.14)</f>
        <v>89.577999999999989</v>
      </c>
      <c r="M446" s="69">
        <f t="shared" ref="M446:AQ446" si="477">(L446+8.14)</f>
        <v>97.717999999999989</v>
      </c>
      <c r="N446" s="69">
        <f t="shared" si="477"/>
        <v>105.85799999999999</v>
      </c>
      <c r="O446" s="69">
        <f t="shared" si="477"/>
        <v>113.99799999999999</v>
      </c>
      <c r="P446" s="69">
        <f t="shared" si="477"/>
        <v>122.13799999999999</v>
      </c>
      <c r="Q446" s="69">
        <f t="shared" si="477"/>
        <v>130.27799999999999</v>
      </c>
      <c r="R446" s="69">
        <f t="shared" si="477"/>
        <v>138.41800000000001</v>
      </c>
      <c r="S446" s="69">
        <f t="shared" si="477"/>
        <v>146.55799999999999</v>
      </c>
      <c r="T446" s="69">
        <f t="shared" si="477"/>
        <v>154.69799999999998</v>
      </c>
      <c r="U446" s="69">
        <f t="shared" si="477"/>
        <v>162.83799999999997</v>
      </c>
      <c r="V446" s="69">
        <f t="shared" si="477"/>
        <v>170.97799999999995</v>
      </c>
      <c r="W446" s="69">
        <f t="shared" si="477"/>
        <v>179.11799999999994</v>
      </c>
      <c r="X446" s="69">
        <f t="shared" si="477"/>
        <v>187.25799999999992</v>
      </c>
      <c r="Y446" s="69">
        <f t="shared" si="477"/>
        <v>195.39799999999991</v>
      </c>
      <c r="Z446" s="69">
        <f t="shared" si="477"/>
        <v>203.5379999999999</v>
      </c>
      <c r="AA446" s="69">
        <f t="shared" si="477"/>
        <v>211.67799999999988</v>
      </c>
      <c r="AB446" s="69">
        <f t="shared" si="477"/>
        <v>219.81799999999987</v>
      </c>
      <c r="AC446" s="69">
        <f t="shared" si="477"/>
        <v>227.95799999999986</v>
      </c>
      <c r="AD446" s="69">
        <f t="shared" si="477"/>
        <v>236.09799999999984</v>
      </c>
      <c r="AE446" s="69">
        <f t="shared" si="477"/>
        <v>244.23799999999983</v>
      </c>
      <c r="AF446" s="69">
        <f t="shared" si="477"/>
        <v>252.37799999999982</v>
      </c>
      <c r="AG446" s="69">
        <f t="shared" si="477"/>
        <v>260.5179999999998</v>
      </c>
      <c r="AH446" s="69">
        <f t="shared" si="477"/>
        <v>268.65799999999979</v>
      </c>
      <c r="AI446" s="69">
        <f t="shared" si="477"/>
        <v>276.79799999999977</v>
      </c>
      <c r="AJ446" s="69">
        <f t="shared" si="477"/>
        <v>284.93799999999976</v>
      </c>
      <c r="AK446" s="69">
        <f t="shared" si="477"/>
        <v>293.07799999999975</v>
      </c>
      <c r="AL446" s="69">
        <f t="shared" si="477"/>
        <v>301.21799999999973</v>
      </c>
      <c r="AM446" s="69">
        <f t="shared" si="477"/>
        <v>309.35799999999972</v>
      </c>
      <c r="AN446" s="69">
        <f t="shared" si="477"/>
        <v>317.49799999999971</v>
      </c>
      <c r="AO446" s="69">
        <f t="shared" si="477"/>
        <v>325.63799999999969</v>
      </c>
      <c r="AP446" s="69">
        <f t="shared" si="477"/>
        <v>333.77799999999968</v>
      </c>
      <c r="AQ446" s="69">
        <f t="shared" si="477"/>
        <v>341.91799999999967</v>
      </c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</row>
    <row r="447" spans="1:70" s="15" customFormat="1" ht="15.95" customHeight="1" outlineLevel="2" x14ac:dyDescent="0.3">
      <c r="A447" s="227">
        <v>7</v>
      </c>
      <c r="B447" s="173" t="s">
        <v>72</v>
      </c>
      <c r="C447" s="46" t="s">
        <v>367</v>
      </c>
      <c r="D447" s="157" t="s">
        <v>127</v>
      </c>
      <c r="E447" s="44" t="s">
        <v>38</v>
      </c>
      <c r="F447" s="229" t="s">
        <v>38</v>
      </c>
      <c r="G447" s="156" t="s">
        <v>30</v>
      </c>
      <c r="H447" s="46">
        <v>3.7749999999999999</v>
      </c>
      <c r="I447" s="55">
        <v>0.7</v>
      </c>
      <c r="J447" s="69">
        <v>35</v>
      </c>
      <c r="K447" s="238">
        <f t="shared" si="470"/>
        <v>92.487499999999983</v>
      </c>
      <c r="L447" s="69">
        <f>(K447+9.25)</f>
        <v>101.73749999999998</v>
      </c>
      <c r="M447" s="69">
        <f t="shared" ref="M447:AQ447" si="478">(L447+9.25)</f>
        <v>110.98749999999998</v>
      </c>
      <c r="N447" s="69">
        <f t="shared" si="478"/>
        <v>120.23749999999998</v>
      </c>
      <c r="O447" s="69">
        <f t="shared" si="478"/>
        <v>129.48749999999998</v>
      </c>
      <c r="P447" s="69">
        <f t="shared" si="478"/>
        <v>138.73749999999998</v>
      </c>
      <c r="Q447" s="69">
        <f t="shared" si="478"/>
        <v>147.98749999999998</v>
      </c>
      <c r="R447" s="69">
        <f t="shared" si="478"/>
        <v>157.23749999999998</v>
      </c>
      <c r="S447" s="69">
        <f t="shared" si="478"/>
        <v>166.48749999999998</v>
      </c>
      <c r="T447" s="69">
        <f t="shared" si="478"/>
        <v>175.73749999999998</v>
      </c>
      <c r="U447" s="69">
        <f t="shared" si="478"/>
        <v>184.98749999999998</v>
      </c>
      <c r="V447" s="69">
        <f t="shared" si="478"/>
        <v>194.23749999999998</v>
      </c>
      <c r="W447" s="69">
        <f t="shared" si="478"/>
        <v>203.48749999999998</v>
      </c>
      <c r="X447" s="69">
        <f t="shared" si="478"/>
        <v>212.73749999999998</v>
      </c>
      <c r="Y447" s="69">
        <f t="shared" si="478"/>
        <v>221.98749999999998</v>
      </c>
      <c r="Z447" s="69">
        <f t="shared" si="478"/>
        <v>231.23749999999998</v>
      </c>
      <c r="AA447" s="69">
        <f t="shared" si="478"/>
        <v>240.48749999999998</v>
      </c>
      <c r="AB447" s="69">
        <f t="shared" si="478"/>
        <v>249.73749999999998</v>
      </c>
      <c r="AC447" s="69">
        <f t="shared" si="478"/>
        <v>258.98749999999995</v>
      </c>
      <c r="AD447" s="69">
        <f t="shared" si="478"/>
        <v>268.23749999999995</v>
      </c>
      <c r="AE447" s="69">
        <f t="shared" si="478"/>
        <v>277.48749999999995</v>
      </c>
      <c r="AF447" s="69">
        <f t="shared" si="478"/>
        <v>286.73749999999995</v>
      </c>
      <c r="AG447" s="69">
        <f t="shared" si="478"/>
        <v>295.98749999999995</v>
      </c>
      <c r="AH447" s="69">
        <f t="shared" si="478"/>
        <v>305.23749999999995</v>
      </c>
      <c r="AI447" s="69">
        <f t="shared" si="478"/>
        <v>314.48749999999995</v>
      </c>
      <c r="AJ447" s="69">
        <f t="shared" si="478"/>
        <v>323.73749999999995</v>
      </c>
      <c r="AK447" s="69">
        <f t="shared" si="478"/>
        <v>332.98749999999995</v>
      </c>
      <c r="AL447" s="69">
        <f t="shared" si="478"/>
        <v>342.23749999999995</v>
      </c>
      <c r="AM447" s="69">
        <f t="shared" si="478"/>
        <v>351.48749999999995</v>
      </c>
      <c r="AN447" s="69">
        <f t="shared" si="478"/>
        <v>360.73749999999995</v>
      </c>
      <c r="AO447" s="69">
        <f t="shared" si="478"/>
        <v>369.98749999999995</v>
      </c>
      <c r="AP447" s="69">
        <f t="shared" si="478"/>
        <v>379.23749999999995</v>
      </c>
      <c r="AQ447" s="69">
        <f t="shared" si="478"/>
        <v>388.48749999999995</v>
      </c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</row>
    <row r="448" spans="1:70" s="96" customFormat="1" ht="15.95" customHeight="1" outlineLevel="2" x14ac:dyDescent="0.3">
      <c r="A448" s="227">
        <v>8</v>
      </c>
      <c r="B448" s="173" t="s">
        <v>72</v>
      </c>
      <c r="C448" s="46" t="s">
        <v>771</v>
      </c>
      <c r="D448" s="157" t="s">
        <v>635</v>
      </c>
      <c r="E448" s="44"/>
      <c r="F448" s="230" t="s">
        <v>17</v>
      </c>
      <c r="G448" s="43" t="s">
        <v>36</v>
      </c>
      <c r="H448" s="46">
        <v>26.248999999999999</v>
      </c>
      <c r="I448" s="55">
        <v>1.2</v>
      </c>
      <c r="J448" s="69">
        <v>35</v>
      </c>
      <c r="K448" s="238">
        <f t="shared" si="470"/>
        <v>1102.4579999999999</v>
      </c>
      <c r="L448" s="69">
        <f t="shared" ref="L448:Z448" si="479">(K448+110.25)</f>
        <v>1212.7079999999999</v>
      </c>
      <c r="M448" s="69">
        <f t="shared" si="479"/>
        <v>1322.9579999999999</v>
      </c>
      <c r="N448" s="69">
        <f t="shared" si="479"/>
        <v>1433.2079999999999</v>
      </c>
      <c r="O448" s="69">
        <f t="shared" si="479"/>
        <v>1543.4579999999999</v>
      </c>
      <c r="P448" s="69">
        <f t="shared" si="479"/>
        <v>1653.7079999999999</v>
      </c>
      <c r="Q448" s="69">
        <f t="shared" si="479"/>
        <v>1763.9579999999999</v>
      </c>
      <c r="R448" s="69">
        <f t="shared" si="479"/>
        <v>1874.2079999999999</v>
      </c>
      <c r="S448" s="69">
        <f t="shared" si="479"/>
        <v>1984.4579999999999</v>
      </c>
      <c r="T448" s="69">
        <f t="shared" si="479"/>
        <v>2094.7079999999996</v>
      </c>
      <c r="U448" s="69">
        <f t="shared" si="479"/>
        <v>2204.9579999999996</v>
      </c>
      <c r="V448" s="69">
        <f t="shared" si="479"/>
        <v>2315.2079999999996</v>
      </c>
      <c r="W448" s="69">
        <f t="shared" si="479"/>
        <v>2425.4579999999996</v>
      </c>
      <c r="X448" s="69">
        <f t="shared" si="479"/>
        <v>2535.7079999999996</v>
      </c>
      <c r="Y448" s="69">
        <f t="shared" si="479"/>
        <v>2645.9579999999996</v>
      </c>
      <c r="Z448" s="69">
        <f t="shared" si="479"/>
        <v>2756.2079999999996</v>
      </c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</row>
    <row r="449" spans="1:70" s="96" customFormat="1" ht="15.95" customHeight="1" outlineLevel="1" x14ac:dyDescent="0.3">
      <c r="A449" s="227"/>
      <c r="B449" s="206" t="s">
        <v>802</v>
      </c>
      <c r="C449" s="46"/>
      <c r="D449" s="157"/>
      <c r="E449" s="44"/>
      <c r="F449" s="55"/>
      <c r="G449" s="45"/>
      <c r="H449" s="128">
        <f>SUBTOTAL(9,H441:H448)</f>
        <v>93.718999999999994</v>
      </c>
      <c r="I449" s="55"/>
      <c r="J449" s="68"/>
      <c r="K449" s="238"/>
      <c r="L449" s="68"/>
      <c r="M449" s="68"/>
      <c r="N449" s="1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</row>
    <row r="450" spans="1:70" s="15" customFormat="1" ht="15.95" customHeight="1" outlineLevel="1" x14ac:dyDescent="0.3">
      <c r="A450" s="227"/>
      <c r="B450" s="38"/>
      <c r="C450" s="32"/>
      <c r="D450" s="32"/>
      <c r="E450" s="49"/>
      <c r="F450" s="55"/>
      <c r="G450" s="45"/>
      <c r="H450" s="133"/>
      <c r="I450" s="55"/>
      <c r="J450" s="68"/>
      <c r="K450" s="238"/>
      <c r="L450" s="68"/>
      <c r="M450" s="68"/>
      <c r="N450" s="1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</row>
    <row r="451" spans="1:70" s="15" customFormat="1" ht="15.95" customHeight="1" outlineLevel="1" x14ac:dyDescent="0.3">
      <c r="A451" s="227"/>
      <c r="B451" s="61"/>
      <c r="C451" s="110"/>
      <c r="D451" s="32"/>
      <c r="E451" s="232"/>
      <c r="F451" s="54"/>
      <c r="G451" s="55"/>
      <c r="H451" s="123"/>
      <c r="I451" s="54"/>
      <c r="J451" s="68"/>
      <c r="K451" s="238"/>
      <c r="L451" s="68"/>
      <c r="M451" s="68"/>
      <c r="N451" s="1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</row>
    <row r="452" spans="1:70" s="15" customFormat="1" ht="15.95" customHeight="1" outlineLevel="1" x14ac:dyDescent="0.3">
      <c r="A452" s="227"/>
      <c r="B452" s="61"/>
      <c r="C452" s="110"/>
      <c r="D452" s="32"/>
      <c r="E452" s="232"/>
      <c r="F452" s="54"/>
      <c r="G452" s="55"/>
      <c r="H452" s="123"/>
      <c r="I452" s="54"/>
      <c r="J452" s="68"/>
      <c r="K452" s="238"/>
      <c r="L452" s="68"/>
      <c r="M452" s="68"/>
      <c r="N452" s="1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</row>
    <row r="453" spans="1:70" s="3" customFormat="1" ht="15.95" customHeight="1" outlineLevel="2" x14ac:dyDescent="0.3">
      <c r="A453" s="227">
        <v>1</v>
      </c>
      <c r="B453" s="230" t="s">
        <v>74</v>
      </c>
      <c r="C453" s="29" t="s">
        <v>218</v>
      </c>
      <c r="D453" s="32" t="s">
        <v>75</v>
      </c>
      <c r="E453" s="33" t="s">
        <v>17</v>
      </c>
      <c r="F453" s="230" t="s">
        <v>17</v>
      </c>
      <c r="G453" s="230" t="s">
        <v>107</v>
      </c>
      <c r="H453" s="32">
        <v>5.5540000000000003</v>
      </c>
      <c r="I453" s="62">
        <v>1.2</v>
      </c>
      <c r="J453" s="69">
        <v>36</v>
      </c>
      <c r="K453" s="238">
        <f t="shared" si="470"/>
        <v>239.93280000000001</v>
      </c>
      <c r="L453" s="69">
        <f t="shared" ref="L453:V453" si="480">(K453+23.99)</f>
        <v>263.9228</v>
      </c>
      <c r="M453" s="69">
        <f t="shared" si="480"/>
        <v>287.9128</v>
      </c>
      <c r="N453" s="69">
        <f t="shared" si="480"/>
        <v>311.90280000000001</v>
      </c>
      <c r="O453" s="69">
        <f t="shared" si="480"/>
        <v>335.89280000000002</v>
      </c>
      <c r="P453" s="69">
        <f t="shared" si="480"/>
        <v>359.88280000000003</v>
      </c>
      <c r="Q453" s="69">
        <f t="shared" si="480"/>
        <v>383.87280000000004</v>
      </c>
      <c r="R453" s="69">
        <f t="shared" si="480"/>
        <v>407.86280000000005</v>
      </c>
      <c r="S453" s="69">
        <f t="shared" si="480"/>
        <v>431.85280000000006</v>
      </c>
      <c r="T453" s="69">
        <f t="shared" si="480"/>
        <v>455.84280000000007</v>
      </c>
      <c r="U453" s="69">
        <f t="shared" si="480"/>
        <v>479.83280000000008</v>
      </c>
      <c r="V453" s="69">
        <f t="shared" si="480"/>
        <v>503.82280000000009</v>
      </c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</row>
    <row r="454" spans="1:70" s="3" customFormat="1" ht="15.95" customHeight="1" outlineLevel="2" x14ac:dyDescent="0.3">
      <c r="A454" s="227">
        <v>2</v>
      </c>
      <c r="B454" s="230" t="s">
        <v>74</v>
      </c>
      <c r="C454" s="29" t="s">
        <v>219</v>
      </c>
      <c r="D454" s="32" t="s">
        <v>76</v>
      </c>
      <c r="E454" s="33" t="s">
        <v>19</v>
      </c>
      <c r="F454" s="230" t="s">
        <v>19</v>
      </c>
      <c r="G454" s="230" t="s">
        <v>107</v>
      </c>
      <c r="H454" s="32">
        <v>5.1859999999999999</v>
      </c>
      <c r="I454" s="55">
        <v>0.7</v>
      </c>
      <c r="J454" s="69">
        <v>36</v>
      </c>
      <c r="K454" s="238">
        <f t="shared" si="470"/>
        <v>130.68719999999999</v>
      </c>
      <c r="L454" s="69">
        <f t="shared" ref="L454:U454" si="481">(K454+13.07)</f>
        <v>143.75719999999998</v>
      </c>
      <c r="M454" s="69">
        <f t="shared" si="481"/>
        <v>156.82719999999998</v>
      </c>
      <c r="N454" s="69">
        <f t="shared" si="481"/>
        <v>169.89719999999997</v>
      </c>
      <c r="O454" s="69">
        <f t="shared" si="481"/>
        <v>182.96719999999996</v>
      </c>
      <c r="P454" s="69">
        <f t="shared" si="481"/>
        <v>196.03719999999996</v>
      </c>
      <c r="Q454" s="69">
        <f t="shared" si="481"/>
        <v>209.10719999999995</v>
      </c>
      <c r="R454" s="69">
        <f t="shared" si="481"/>
        <v>222.17719999999994</v>
      </c>
      <c r="S454" s="69">
        <f t="shared" si="481"/>
        <v>235.24719999999994</v>
      </c>
      <c r="T454" s="69">
        <f t="shared" si="481"/>
        <v>248.31719999999993</v>
      </c>
      <c r="U454" s="69">
        <f t="shared" si="481"/>
        <v>261.38719999999995</v>
      </c>
      <c r="V454" s="69">
        <f t="shared" ref="V454:AL454" si="482">(U454+13.07)</f>
        <v>274.45719999999994</v>
      </c>
      <c r="W454" s="69">
        <f t="shared" si="482"/>
        <v>287.52719999999994</v>
      </c>
      <c r="X454" s="69">
        <f t="shared" si="482"/>
        <v>300.59719999999993</v>
      </c>
      <c r="Y454" s="69">
        <f t="shared" si="482"/>
        <v>313.66719999999992</v>
      </c>
      <c r="Z454" s="69">
        <f t="shared" si="482"/>
        <v>326.73719999999992</v>
      </c>
      <c r="AA454" s="69">
        <f t="shared" si="482"/>
        <v>339.80719999999991</v>
      </c>
      <c r="AB454" s="69">
        <f t="shared" si="482"/>
        <v>352.8771999999999</v>
      </c>
      <c r="AC454" s="69">
        <f t="shared" si="482"/>
        <v>365.9471999999999</v>
      </c>
      <c r="AD454" s="69">
        <f t="shared" si="482"/>
        <v>379.01719999999989</v>
      </c>
      <c r="AE454" s="69">
        <f t="shared" si="482"/>
        <v>392.08719999999988</v>
      </c>
      <c r="AF454" s="69">
        <f t="shared" si="482"/>
        <v>405.15719999999988</v>
      </c>
      <c r="AG454" s="69">
        <f t="shared" si="482"/>
        <v>418.22719999999987</v>
      </c>
      <c r="AH454" s="69">
        <f t="shared" si="482"/>
        <v>431.29719999999986</v>
      </c>
      <c r="AI454" s="69">
        <f t="shared" si="482"/>
        <v>444.36719999999985</v>
      </c>
      <c r="AJ454" s="69">
        <f t="shared" si="482"/>
        <v>457.43719999999985</v>
      </c>
      <c r="AK454" s="69">
        <f t="shared" si="482"/>
        <v>470.50719999999984</v>
      </c>
      <c r="AL454" s="69">
        <f t="shared" si="482"/>
        <v>483.57719999999983</v>
      </c>
    </row>
    <row r="455" spans="1:70" s="3" customFormat="1" ht="15.95" customHeight="1" outlineLevel="2" x14ac:dyDescent="0.3">
      <c r="A455" s="227">
        <v>3</v>
      </c>
      <c r="B455" s="230" t="s">
        <v>74</v>
      </c>
      <c r="C455" s="29" t="s">
        <v>221</v>
      </c>
      <c r="D455" s="32" t="s">
        <v>76</v>
      </c>
      <c r="E455" s="33" t="s">
        <v>19</v>
      </c>
      <c r="F455" s="230" t="s">
        <v>19</v>
      </c>
      <c r="G455" s="230" t="s">
        <v>107</v>
      </c>
      <c r="H455" s="32">
        <v>12.775</v>
      </c>
      <c r="I455" s="55">
        <v>1.2</v>
      </c>
      <c r="J455" s="69">
        <v>36</v>
      </c>
      <c r="K455" s="238">
        <f t="shared" si="470"/>
        <v>551.88</v>
      </c>
      <c r="L455" s="69">
        <f t="shared" ref="L455:U455" si="483">(K455+55.19)</f>
        <v>607.06999999999994</v>
      </c>
      <c r="M455" s="69">
        <f t="shared" si="483"/>
        <v>662.26</v>
      </c>
      <c r="N455" s="69">
        <f t="shared" si="483"/>
        <v>717.45</v>
      </c>
      <c r="O455" s="69">
        <f t="shared" si="483"/>
        <v>772.6400000000001</v>
      </c>
      <c r="P455" s="69">
        <f t="shared" si="483"/>
        <v>827.83000000000015</v>
      </c>
      <c r="Q455" s="69">
        <f t="shared" si="483"/>
        <v>883.02000000000021</v>
      </c>
      <c r="R455" s="69">
        <f t="shared" si="483"/>
        <v>938.21000000000026</v>
      </c>
      <c r="S455" s="69">
        <f t="shared" si="483"/>
        <v>993.40000000000032</v>
      </c>
      <c r="T455" s="69">
        <f t="shared" si="483"/>
        <v>1048.5900000000004</v>
      </c>
      <c r="U455" s="69">
        <f t="shared" si="483"/>
        <v>1103.7800000000004</v>
      </c>
      <c r="V455" s="69">
        <f t="shared" ref="V455:AD455" si="484">(U455+55.19)</f>
        <v>1158.9700000000005</v>
      </c>
      <c r="W455" s="69">
        <f t="shared" si="484"/>
        <v>1214.1600000000005</v>
      </c>
      <c r="X455" s="69">
        <f t="shared" si="484"/>
        <v>1269.3500000000006</v>
      </c>
      <c r="Y455" s="69">
        <f t="shared" si="484"/>
        <v>1324.5400000000006</v>
      </c>
      <c r="Z455" s="69">
        <f t="shared" si="484"/>
        <v>1379.7300000000007</v>
      </c>
      <c r="AA455" s="69">
        <f t="shared" si="484"/>
        <v>1434.9200000000008</v>
      </c>
      <c r="AB455" s="69">
        <f t="shared" si="484"/>
        <v>1490.1100000000008</v>
      </c>
      <c r="AC455" s="69">
        <f t="shared" si="484"/>
        <v>1545.3000000000009</v>
      </c>
      <c r="AD455" s="69">
        <f t="shared" si="484"/>
        <v>1600.4900000000009</v>
      </c>
      <c r="AE455" s="9"/>
      <c r="AF455" s="9"/>
      <c r="AG455" s="9"/>
      <c r="AH455" s="9"/>
    </row>
    <row r="456" spans="1:70" s="3" customFormat="1" ht="15.95" customHeight="1" outlineLevel="2" x14ac:dyDescent="0.3">
      <c r="A456" s="227">
        <v>4</v>
      </c>
      <c r="B456" s="230" t="s">
        <v>74</v>
      </c>
      <c r="C456" s="29" t="s">
        <v>220</v>
      </c>
      <c r="D456" s="32" t="s">
        <v>76</v>
      </c>
      <c r="E456" s="33" t="s">
        <v>19</v>
      </c>
      <c r="F456" s="230" t="s">
        <v>19</v>
      </c>
      <c r="G456" s="230" t="s">
        <v>107</v>
      </c>
      <c r="H456" s="32">
        <v>5.899</v>
      </c>
      <c r="I456" s="55">
        <v>0.7</v>
      </c>
      <c r="J456" s="69">
        <v>36</v>
      </c>
      <c r="K456" s="238">
        <f t="shared" si="470"/>
        <v>148.65479999999999</v>
      </c>
      <c r="L456" s="69">
        <f t="shared" ref="L456:U456" si="485">(K456+14.87)</f>
        <v>163.5248</v>
      </c>
      <c r="M456" s="69">
        <f t="shared" si="485"/>
        <v>178.3948</v>
      </c>
      <c r="N456" s="69">
        <f t="shared" si="485"/>
        <v>193.26480000000001</v>
      </c>
      <c r="O456" s="69">
        <f t="shared" si="485"/>
        <v>208.13480000000001</v>
      </c>
      <c r="P456" s="69">
        <f t="shared" si="485"/>
        <v>223.00480000000002</v>
      </c>
      <c r="Q456" s="69">
        <f t="shared" si="485"/>
        <v>237.87480000000002</v>
      </c>
      <c r="R456" s="69">
        <f t="shared" si="485"/>
        <v>252.74480000000003</v>
      </c>
      <c r="S456" s="69">
        <f t="shared" si="485"/>
        <v>267.6148</v>
      </c>
      <c r="T456" s="69">
        <f t="shared" si="485"/>
        <v>282.48480000000001</v>
      </c>
      <c r="U456" s="69">
        <f t="shared" si="485"/>
        <v>297.35480000000001</v>
      </c>
      <c r="V456" s="69">
        <f t="shared" ref="V456:AL456" si="486">(U456+14.87)</f>
        <v>312.22480000000002</v>
      </c>
      <c r="W456" s="69">
        <f t="shared" si="486"/>
        <v>327.09480000000002</v>
      </c>
      <c r="X456" s="69">
        <f t="shared" si="486"/>
        <v>341.96480000000003</v>
      </c>
      <c r="Y456" s="69">
        <f t="shared" si="486"/>
        <v>356.83480000000003</v>
      </c>
      <c r="Z456" s="69">
        <f t="shared" si="486"/>
        <v>371.70480000000003</v>
      </c>
      <c r="AA456" s="69">
        <f t="shared" si="486"/>
        <v>386.57480000000004</v>
      </c>
      <c r="AB456" s="69">
        <f t="shared" si="486"/>
        <v>401.44480000000004</v>
      </c>
      <c r="AC456" s="69">
        <f t="shared" si="486"/>
        <v>416.31480000000005</v>
      </c>
      <c r="AD456" s="69">
        <f t="shared" si="486"/>
        <v>431.18480000000005</v>
      </c>
      <c r="AE456" s="69">
        <f t="shared" si="486"/>
        <v>446.05480000000006</v>
      </c>
      <c r="AF456" s="69">
        <f t="shared" si="486"/>
        <v>460.92480000000006</v>
      </c>
      <c r="AG456" s="69">
        <f t="shared" si="486"/>
        <v>475.79480000000007</v>
      </c>
      <c r="AH456" s="69">
        <f t="shared" si="486"/>
        <v>490.66480000000007</v>
      </c>
      <c r="AI456" s="69">
        <f t="shared" si="486"/>
        <v>505.53480000000008</v>
      </c>
      <c r="AJ456" s="69">
        <f t="shared" si="486"/>
        <v>520.40480000000002</v>
      </c>
      <c r="AK456" s="69">
        <f t="shared" si="486"/>
        <v>535.27480000000003</v>
      </c>
      <c r="AL456" s="69">
        <f t="shared" si="486"/>
        <v>550.14480000000003</v>
      </c>
    </row>
    <row r="457" spans="1:70" s="3" customFormat="1" ht="15.95" customHeight="1" outlineLevel="2" x14ac:dyDescent="0.3">
      <c r="A457" s="227">
        <v>5</v>
      </c>
      <c r="B457" s="230" t="s">
        <v>74</v>
      </c>
      <c r="C457" s="46" t="s">
        <v>222</v>
      </c>
      <c r="D457" s="32" t="s">
        <v>119</v>
      </c>
      <c r="E457" s="44" t="s">
        <v>43</v>
      </c>
      <c r="F457" s="42" t="s">
        <v>43</v>
      </c>
      <c r="G457" s="230" t="s">
        <v>107</v>
      </c>
      <c r="H457" s="121">
        <v>1.58</v>
      </c>
      <c r="I457" s="55">
        <v>0.7</v>
      </c>
      <c r="J457" s="69">
        <v>36</v>
      </c>
      <c r="K457" s="238">
        <f t="shared" si="470"/>
        <v>39.815999999999995</v>
      </c>
      <c r="L457" s="69">
        <f t="shared" ref="L457:U457" si="487">(K457+3.98)</f>
        <v>43.795999999999992</v>
      </c>
      <c r="M457" s="69">
        <f t="shared" si="487"/>
        <v>47.775999999999989</v>
      </c>
      <c r="N457" s="69">
        <f t="shared" si="487"/>
        <v>51.755999999999986</v>
      </c>
      <c r="O457" s="69">
        <f t="shared" si="487"/>
        <v>55.735999999999983</v>
      </c>
      <c r="P457" s="69">
        <f t="shared" si="487"/>
        <v>59.71599999999998</v>
      </c>
      <c r="Q457" s="69">
        <f t="shared" si="487"/>
        <v>63.695999999999977</v>
      </c>
      <c r="R457" s="69">
        <f t="shared" si="487"/>
        <v>67.675999999999974</v>
      </c>
      <c r="S457" s="69">
        <f t="shared" si="487"/>
        <v>71.655999999999977</v>
      </c>
      <c r="T457" s="69">
        <f t="shared" si="487"/>
        <v>75.635999999999981</v>
      </c>
      <c r="U457" s="69">
        <f t="shared" si="487"/>
        <v>79.615999999999985</v>
      </c>
      <c r="V457" s="69">
        <f t="shared" ref="V457:AL457" si="488">(U457+3.98)</f>
        <v>83.595999999999989</v>
      </c>
      <c r="W457" s="69">
        <f t="shared" si="488"/>
        <v>87.575999999999993</v>
      </c>
      <c r="X457" s="69">
        <f t="shared" si="488"/>
        <v>91.555999999999997</v>
      </c>
      <c r="Y457" s="69">
        <f t="shared" si="488"/>
        <v>95.536000000000001</v>
      </c>
      <c r="Z457" s="69">
        <f t="shared" si="488"/>
        <v>99.516000000000005</v>
      </c>
      <c r="AA457" s="69">
        <f t="shared" si="488"/>
        <v>103.49600000000001</v>
      </c>
      <c r="AB457" s="69">
        <f t="shared" si="488"/>
        <v>107.47600000000001</v>
      </c>
      <c r="AC457" s="69">
        <f t="shared" si="488"/>
        <v>111.45600000000002</v>
      </c>
      <c r="AD457" s="69">
        <f t="shared" si="488"/>
        <v>115.43600000000002</v>
      </c>
      <c r="AE457" s="69">
        <f t="shared" si="488"/>
        <v>119.41600000000003</v>
      </c>
      <c r="AF457" s="69">
        <f t="shared" si="488"/>
        <v>123.39600000000003</v>
      </c>
      <c r="AG457" s="69">
        <f t="shared" si="488"/>
        <v>127.37600000000003</v>
      </c>
      <c r="AH457" s="69">
        <f t="shared" si="488"/>
        <v>131.35600000000002</v>
      </c>
      <c r="AI457" s="69">
        <f t="shared" si="488"/>
        <v>135.33600000000001</v>
      </c>
      <c r="AJ457" s="69">
        <f t="shared" si="488"/>
        <v>139.316</v>
      </c>
      <c r="AK457" s="69">
        <f t="shared" si="488"/>
        <v>143.29599999999999</v>
      </c>
      <c r="AL457" s="69">
        <f t="shared" si="488"/>
        <v>147.27599999999998</v>
      </c>
    </row>
    <row r="458" spans="1:70" s="4" customFormat="1" ht="15.95" customHeight="1" outlineLevel="2" x14ac:dyDescent="0.3">
      <c r="A458" s="227">
        <v>6</v>
      </c>
      <c r="B458" s="230" t="s">
        <v>74</v>
      </c>
      <c r="C458" s="46" t="s">
        <v>611</v>
      </c>
      <c r="D458" s="32" t="s">
        <v>77</v>
      </c>
      <c r="E458" s="32" t="s">
        <v>19</v>
      </c>
      <c r="F458" s="230" t="s">
        <v>19</v>
      </c>
      <c r="G458" s="43" t="s">
        <v>36</v>
      </c>
      <c r="H458" s="32">
        <v>14.313000000000001</v>
      </c>
      <c r="I458" s="55">
        <v>1.2</v>
      </c>
      <c r="J458" s="69">
        <v>36</v>
      </c>
      <c r="K458" s="238">
        <f t="shared" si="470"/>
        <v>618.32159999999999</v>
      </c>
      <c r="L458" s="69">
        <f t="shared" ref="L458:Y458" si="489">(K458+61.83)</f>
        <v>680.15160000000003</v>
      </c>
      <c r="M458" s="69">
        <f t="shared" si="489"/>
        <v>741.98160000000007</v>
      </c>
      <c r="N458" s="69">
        <f t="shared" si="489"/>
        <v>803.81160000000011</v>
      </c>
      <c r="O458" s="69">
        <f t="shared" si="489"/>
        <v>865.64160000000015</v>
      </c>
      <c r="P458" s="69">
        <f t="shared" si="489"/>
        <v>927.47160000000019</v>
      </c>
      <c r="Q458" s="69">
        <f t="shared" si="489"/>
        <v>989.30160000000024</v>
      </c>
      <c r="R458" s="69">
        <f t="shared" si="489"/>
        <v>1051.1316000000002</v>
      </c>
      <c r="S458" s="69">
        <f t="shared" si="489"/>
        <v>1112.9616000000001</v>
      </c>
      <c r="T458" s="69">
        <f t="shared" si="489"/>
        <v>1174.7916</v>
      </c>
      <c r="U458" s="69">
        <f t="shared" si="489"/>
        <v>1236.6215999999999</v>
      </c>
      <c r="V458" s="69">
        <f t="shared" si="489"/>
        <v>1298.4515999999999</v>
      </c>
      <c r="W458" s="69">
        <f t="shared" si="489"/>
        <v>1360.2815999999998</v>
      </c>
      <c r="X458" s="69">
        <f t="shared" si="489"/>
        <v>1422.1115999999997</v>
      </c>
      <c r="Y458" s="69">
        <f t="shared" si="489"/>
        <v>1483.9415999999997</v>
      </c>
      <c r="Z458" s="9"/>
      <c r="AA458" s="9"/>
      <c r="AB458" s="9"/>
      <c r="AC458" s="9"/>
      <c r="AD458" s="9"/>
      <c r="AE458" s="9"/>
      <c r="AF458" s="9"/>
      <c r="AG458" s="9"/>
      <c r="AH458" s="9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</row>
    <row r="459" spans="1:70" s="2" customFormat="1" ht="15.95" customHeight="1" outlineLevel="2" x14ac:dyDescent="0.3">
      <c r="A459" s="227">
        <v>7</v>
      </c>
      <c r="B459" s="230" t="s">
        <v>74</v>
      </c>
      <c r="C459" s="46" t="s">
        <v>612</v>
      </c>
      <c r="D459" s="32" t="s">
        <v>77</v>
      </c>
      <c r="E459" s="32" t="s">
        <v>19</v>
      </c>
      <c r="F459" s="230" t="s">
        <v>19</v>
      </c>
      <c r="G459" s="43" t="s">
        <v>36</v>
      </c>
      <c r="H459" s="32">
        <v>15.294</v>
      </c>
      <c r="I459" s="55">
        <v>1.2</v>
      </c>
      <c r="J459" s="69">
        <v>36</v>
      </c>
      <c r="K459" s="238">
        <f t="shared" si="470"/>
        <v>660.70079999999996</v>
      </c>
      <c r="L459" s="69">
        <f t="shared" ref="L459:Y459" si="490">(K459+66.07)</f>
        <v>726.77080000000001</v>
      </c>
      <c r="M459" s="69">
        <f t="shared" si="490"/>
        <v>792.84079999999994</v>
      </c>
      <c r="N459" s="69">
        <f t="shared" si="490"/>
        <v>858.91079999999988</v>
      </c>
      <c r="O459" s="69">
        <f t="shared" si="490"/>
        <v>924.98079999999982</v>
      </c>
      <c r="P459" s="69">
        <f t="shared" si="490"/>
        <v>991.05079999999975</v>
      </c>
      <c r="Q459" s="69">
        <f t="shared" si="490"/>
        <v>1057.1207999999997</v>
      </c>
      <c r="R459" s="69">
        <f t="shared" si="490"/>
        <v>1123.1907999999996</v>
      </c>
      <c r="S459" s="69">
        <f t="shared" si="490"/>
        <v>1189.2607999999996</v>
      </c>
      <c r="T459" s="69">
        <f t="shared" si="490"/>
        <v>1255.3307999999995</v>
      </c>
      <c r="U459" s="69">
        <f t="shared" si="490"/>
        <v>1321.4007999999994</v>
      </c>
      <c r="V459" s="69">
        <f t="shared" si="490"/>
        <v>1387.4707999999994</v>
      </c>
      <c r="W459" s="69">
        <f t="shared" si="490"/>
        <v>1453.5407999999993</v>
      </c>
      <c r="X459" s="69">
        <f t="shared" si="490"/>
        <v>1519.6107999999992</v>
      </c>
      <c r="Y459" s="69">
        <f t="shared" si="490"/>
        <v>1585.6807999999992</v>
      </c>
      <c r="Z459" s="9"/>
      <c r="AA459" s="9"/>
      <c r="AB459" s="9"/>
      <c r="AC459" s="9"/>
      <c r="AD459" s="9"/>
      <c r="AE459" s="9"/>
      <c r="AF459" s="9"/>
      <c r="AG459" s="9"/>
      <c r="AH459" s="9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</row>
    <row r="460" spans="1:70" s="2" customFormat="1" ht="15.95" customHeight="1" outlineLevel="2" x14ac:dyDescent="0.3">
      <c r="A460" s="227">
        <v>8</v>
      </c>
      <c r="B460" s="230" t="s">
        <v>74</v>
      </c>
      <c r="C460" s="29" t="s">
        <v>223</v>
      </c>
      <c r="D460" s="32" t="s">
        <v>71</v>
      </c>
      <c r="E460" s="33" t="s">
        <v>19</v>
      </c>
      <c r="F460" s="230" t="s">
        <v>19</v>
      </c>
      <c r="G460" s="230" t="s">
        <v>107</v>
      </c>
      <c r="H460" s="123">
        <v>3.4289999999999998</v>
      </c>
      <c r="I460" s="55">
        <v>0.7</v>
      </c>
      <c r="J460" s="69">
        <v>36</v>
      </c>
      <c r="K460" s="238">
        <f t="shared" si="470"/>
        <v>86.410799999999995</v>
      </c>
      <c r="L460" s="69">
        <f t="shared" ref="L460:U460" si="491">(K460+8.64)</f>
        <v>95.050799999999995</v>
      </c>
      <c r="M460" s="69">
        <f t="shared" si="491"/>
        <v>103.6908</v>
      </c>
      <c r="N460" s="69">
        <f t="shared" si="491"/>
        <v>112.3308</v>
      </c>
      <c r="O460" s="69">
        <f t="shared" si="491"/>
        <v>120.9708</v>
      </c>
      <c r="P460" s="69">
        <f t="shared" si="491"/>
        <v>129.61079999999998</v>
      </c>
      <c r="Q460" s="69">
        <f t="shared" si="491"/>
        <v>138.25079999999997</v>
      </c>
      <c r="R460" s="69">
        <f t="shared" si="491"/>
        <v>146.89079999999996</v>
      </c>
      <c r="S460" s="69">
        <f t="shared" si="491"/>
        <v>155.53079999999994</v>
      </c>
      <c r="T460" s="69">
        <f t="shared" si="491"/>
        <v>164.17079999999993</v>
      </c>
      <c r="U460" s="69">
        <f t="shared" si="491"/>
        <v>172.81079999999992</v>
      </c>
      <c r="V460" s="69">
        <f t="shared" ref="V460:AL460" si="492">(U460+8.64)</f>
        <v>181.4507999999999</v>
      </c>
      <c r="W460" s="69">
        <f t="shared" si="492"/>
        <v>190.09079999999989</v>
      </c>
      <c r="X460" s="69">
        <f t="shared" si="492"/>
        <v>198.73079999999987</v>
      </c>
      <c r="Y460" s="69">
        <f t="shared" si="492"/>
        <v>207.37079999999986</v>
      </c>
      <c r="Z460" s="69">
        <f t="shared" si="492"/>
        <v>216.01079999999985</v>
      </c>
      <c r="AA460" s="69">
        <f t="shared" si="492"/>
        <v>224.65079999999983</v>
      </c>
      <c r="AB460" s="69">
        <f t="shared" si="492"/>
        <v>233.29079999999982</v>
      </c>
      <c r="AC460" s="69">
        <f t="shared" si="492"/>
        <v>241.93079999999981</v>
      </c>
      <c r="AD460" s="69">
        <f t="shared" si="492"/>
        <v>250.57079999999979</v>
      </c>
      <c r="AE460" s="69">
        <f t="shared" si="492"/>
        <v>259.21079999999978</v>
      </c>
      <c r="AF460" s="69">
        <f t="shared" si="492"/>
        <v>267.85079999999977</v>
      </c>
      <c r="AG460" s="69">
        <f t="shared" si="492"/>
        <v>276.49079999999975</v>
      </c>
      <c r="AH460" s="69">
        <f t="shared" si="492"/>
        <v>285.13079999999974</v>
      </c>
      <c r="AI460" s="69">
        <f t="shared" si="492"/>
        <v>293.77079999999972</v>
      </c>
      <c r="AJ460" s="69">
        <f t="shared" si="492"/>
        <v>302.41079999999971</v>
      </c>
      <c r="AK460" s="69">
        <f t="shared" si="492"/>
        <v>311.0507999999997</v>
      </c>
      <c r="AL460" s="69">
        <f t="shared" si="492"/>
        <v>319.69079999999968</v>
      </c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</row>
    <row r="461" spans="1:70" s="15" customFormat="1" ht="15.95" customHeight="1" outlineLevel="2" x14ac:dyDescent="0.3">
      <c r="A461" s="227">
        <v>9</v>
      </c>
      <c r="B461" s="230" t="s">
        <v>74</v>
      </c>
      <c r="C461" s="29" t="s">
        <v>224</v>
      </c>
      <c r="D461" s="32" t="s">
        <v>138</v>
      </c>
      <c r="E461" s="33" t="s">
        <v>19</v>
      </c>
      <c r="F461" s="55" t="s">
        <v>19</v>
      </c>
      <c r="G461" s="55" t="s">
        <v>107</v>
      </c>
      <c r="H461" s="123">
        <v>97.728999999999999</v>
      </c>
      <c r="I461" s="55">
        <v>1.2</v>
      </c>
      <c r="J461" s="69">
        <v>36</v>
      </c>
      <c r="K461" s="238">
        <f t="shared" si="470"/>
        <v>4221.8927999999996</v>
      </c>
      <c r="L461" s="69">
        <f t="shared" ref="L461:Z461" si="493">(K461+422.19)</f>
        <v>4644.0827999999992</v>
      </c>
      <c r="M461" s="69">
        <f t="shared" si="493"/>
        <v>5066.2727999999988</v>
      </c>
      <c r="N461" s="69">
        <f t="shared" si="493"/>
        <v>5488.4627999999984</v>
      </c>
      <c r="O461" s="69">
        <f t="shared" si="493"/>
        <v>5910.652799999998</v>
      </c>
      <c r="P461" s="69">
        <f t="shared" si="493"/>
        <v>6332.8427999999976</v>
      </c>
      <c r="Q461" s="69">
        <f t="shared" si="493"/>
        <v>6755.0327999999972</v>
      </c>
      <c r="R461" s="69">
        <f t="shared" si="493"/>
        <v>7177.2227999999968</v>
      </c>
      <c r="S461" s="69">
        <f t="shared" si="493"/>
        <v>7599.4127999999964</v>
      </c>
      <c r="T461" s="69">
        <f t="shared" si="493"/>
        <v>8021.602799999996</v>
      </c>
      <c r="U461" s="69">
        <f t="shared" si="493"/>
        <v>8443.7927999999956</v>
      </c>
      <c r="V461" s="69">
        <f t="shared" si="493"/>
        <v>8865.9827999999961</v>
      </c>
      <c r="W461" s="69">
        <f t="shared" si="493"/>
        <v>9288.1727999999966</v>
      </c>
      <c r="X461" s="69">
        <f t="shared" si="493"/>
        <v>9710.3627999999972</v>
      </c>
      <c r="Y461" s="69">
        <f t="shared" si="493"/>
        <v>10132.552799999998</v>
      </c>
      <c r="Z461" s="69">
        <f t="shared" si="493"/>
        <v>10554.742799999998</v>
      </c>
      <c r="AA461" s="9"/>
      <c r="AB461" s="9"/>
      <c r="AC461" s="9"/>
      <c r="AD461" s="9"/>
      <c r="AE461" s="9"/>
      <c r="AF461" s="9"/>
      <c r="AG461" s="9"/>
      <c r="AH461" s="9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</row>
    <row r="462" spans="1:70" s="15" customFormat="1" ht="15.95" customHeight="1" outlineLevel="2" x14ac:dyDescent="0.3">
      <c r="A462" s="227">
        <v>10</v>
      </c>
      <c r="B462" s="230" t="s">
        <v>74</v>
      </c>
      <c r="C462" s="46" t="s">
        <v>613</v>
      </c>
      <c r="D462" s="32" t="s">
        <v>138</v>
      </c>
      <c r="E462" s="32" t="s">
        <v>17</v>
      </c>
      <c r="F462" s="55" t="s">
        <v>17</v>
      </c>
      <c r="G462" s="45" t="s">
        <v>36</v>
      </c>
      <c r="H462" s="32">
        <v>12.185</v>
      </c>
      <c r="I462" s="55">
        <v>1.2</v>
      </c>
      <c r="J462" s="69">
        <v>36</v>
      </c>
      <c r="K462" s="238">
        <f t="shared" si="470"/>
        <v>526.39200000000005</v>
      </c>
      <c r="L462" s="69">
        <f t="shared" ref="L462:X462" si="494">(K462+52.64)</f>
        <v>579.03200000000004</v>
      </c>
      <c r="M462" s="69">
        <f t="shared" si="494"/>
        <v>631.67200000000003</v>
      </c>
      <c r="N462" s="69">
        <f t="shared" si="494"/>
        <v>684.31200000000001</v>
      </c>
      <c r="O462" s="69">
        <f t="shared" si="494"/>
        <v>736.952</v>
      </c>
      <c r="P462" s="69">
        <f t="shared" si="494"/>
        <v>789.59199999999998</v>
      </c>
      <c r="Q462" s="69">
        <f t="shared" si="494"/>
        <v>842.23199999999997</v>
      </c>
      <c r="R462" s="69">
        <f t="shared" si="494"/>
        <v>894.87199999999996</v>
      </c>
      <c r="S462" s="69">
        <f t="shared" si="494"/>
        <v>947.51199999999994</v>
      </c>
      <c r="T462" s="69">
        <f t="shared" si="494"/>
        <v>1000.1519999999999</v>
      </c>
      <c r="U462" s="69">
        <f t="shared" si="494"/>
        <v>1052.7919999999999</v>
      </c>
      <c r="V462" s="69">
        <f t="shared" si="494"/>
        <v>1105.432</v>
      </c>
      <c r="W462" s="69">
        <f t="shared" si="494"/>
        <v>1158.0720000000001</v>
      </c>
      <c r="X462" s="69">
        <f t="shared" si="494"/>
        <v>1210.7120000000002</v>
      </c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</row>
    <row r="463" spans="1:70" s="15" customFormat="1" ht="15.95" customHeight="1" outlineLevel="2" x14ac:dyDescent="0.3">
      <c r="A463" s="227">
        <v>11</v>
      </c>
      <c r="B463" s="230" t="s">
        <v>74</v>
      </c>
      <c r="C463" s="46" t="s">
        <v>296</v>
      </c>
      <c r="D463" s="32" t="s">
        <v>398</v>
      </c>
      <c r="E463" s="44" t="s">
        <v>19</v>
      </c>
      <c r="F463" s="55" t="s">
        <v>19</v>
      </c>
      <c r="G463" s="55" t="s">
        <v>107</v>
      </c>
      <c r="H463" s="46">
        <v>3.016</v>
      </c>
      <c r="I463" s="55">
        <v>0.7</v>
      </c>
      <c r="J463" s="69">
        <v>36</v>
      </c>
      <c r="K463" s="238">
        <f t="shared" si="470"/>
        <v>76.003199999999993</v>
      </c>
      <c r="L463" s="69">
        <f t="shared" ref="L463:U463" si="495">(K463+7.6)</f>
        <v>83.603199999999987</v>
      </c>
      <c r="M463" s="69">
        <f t="shared" si="495"/>
        <v>91.203199999999981</v>
      </c>
      <c r="N463" s="69">
        <f t="shared" si="495"/>
        <v>98.803199999999975</v>
      </c>
      <c r="O463" s="69">
        <f t="shared" si="495"/>
        <v>106.40319999999997</v>
      </c>
      <c r="P463" s="69">
        <f t="shared" si="495"/>
        <v>114.00319999999996</v>
      </c>
      <c r="Q463" s="69">
        <f t="shared" si="495"/>
        <v>121.60319999999996</v>
      </c>
      <c r="R463" s="69">
        <f t="shared" si="495"/>
        <v>129.20319999999995</v>
      </c>
      <c r="S463" s="69">
        <f t="shared" si="495"/>
        <v>136.80319999999995</v>
      </c>
      <c r="T463" s="69">
        <f t="shared" si="495"/>
        <v>144.40319999999994</v>
      </c>
      <c r="U463" s="69">
        <f t="shared" si="495"/>
        <v>152.00319999999994</v>
      </c>
      <c r="V463" s="69">
        <f t="shared" ref="V463:AM463" si="496">(U463+7.6)</f>
        <v>159.60319999999993</v>
      </c>
      <c r="W463" s="69">
        <f t="shared" si="496"/>
        <v>167.20319999999992</v>
      </c>
      <c r="X463" s="69">
        <f t="shared" si="496"/>
        <v>174.80319999999992</v>
      </c>
      <c r="Y463" s="69">
        <f t="shared" si="496"/>
        <v>182.40319999999991</v>
      </c>
      <c r="Z463" s="69">
        <f t="shared" si="496"/>
        <v>190.00319999999991</v>
      </c>
      <c r="AA463" s="69">
        <f t="shared" si="496"/>
        <v>197.6031999999999</v>
      </c>
      <c r="AB463" s="69">
        <f t="shared" si="496"/>
        <v>205.2031999999999</v>
      </c>
      <c r="AC463" s="69">
        <f t="shared" si="496"/>
        <v>212.80319999999989</v>
      </c>
      <c r="AD463" s="69">
        <f t="shared" si="496"/>
        <v>220.40319999999988</v>
      </c>
      <c r="AE463" s="69">
        <f t="shared" si="496"/>
        <v>228.00319999999988</v>
      </c>
      <c r="AF463" s="69">
        <f t="shared" si="496"/>
        <v>235.60319999999987</v>
      </c>
      <c r="AG463" s="69">
        <f t="shared" si="496"/>
        <v>243.20319999999987</v>
      </c>
      <c r="AH463" s="69">
        <f t="shared" si="496"/>
        <v>250.80319999999986</v>
      </c>
      <c r="AI463" s="69">
        <f t="shared" si="496"/>
        <v>258.40319999999986</v>
      </c>
      <c r="AJ463" s="69">
        <f t="shared" si="496"/>
        <v>266.00319999999988</v>
      </c>
      <c r="AK463" s="69">
        <f t="shared" si="496"/>
        <v>273.6031999999999</v>
      </c>
      <c r="AL463" s="69">
        <f t="shared" si="496"/>
        <v>281.20319999999992</v>
      </c>
      <c r="AM463" s="69">
        <f t="shared" si="496"/>
        <v>288.80319999999995</v>
      </c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</row>
    <row r="464" spans="1:70" s="15" customFormat="1" ht="15.95" customHeight="1" outlineLevel="2" x14ac:dyDescent="0.3">
      <c r="A464" s="227">
        <v>12</v>
      </c>
      <c r="B464" s="230" t="s">
        <v>74</v>
      </c>
      <c r="C464" s="46" t="s">
        <v>614</v>
      </c>
      <c r="D464" s="32" t="s">
        <v>615</v>
      </c>
      <c r="E464" s="32" t="s">
        <v>19</v>
      </c>
      <c r="F464" s="55" t="s">
        <v>19</v>
      </c>
      <c r="G464" s="43" t="s">
        <v>36</v>
      </c>
      <c r="H464" s="119">
        <v>8.81</v>
      </c>
      <c r="I464" s="55">
        <v>0.7</v>
      </c>
      <c r="J464" s="69">
        <v>36</v>
      </c>
      <c r="K464" s="238">
        <f t="shared" si="470"/>
        <v>222.012</v>
      </c>
      <c r="L464" s="69">
        <f t="shared" ref="L464:U464" si="497">(K464+22.2)</f>
        <v>244.21199999999999</v>
      </c>
      <c r="M464" s="69">
        <f t="shared" si="497"/>
        <v>266.41199999999998</v>
      </c>
      <c r="N464" s="69">
        <f t="shared" si="497"/>
        <v>288.61199999999997</v>
      </c>
      <c r="O464" s="69">
        <f t="shared" si="497"/>
        <v>310.81199999999995</v>
      </c>
      <c r="P464" s="69">
        <f t="shared" si="497"/>
        <v>333.01199999999994</v>
      </c>
      <c r="Q464" s="69">
        <f t="shared" si="497"/>
        <v>355.21199999999993</v>
      </c>
      <c r="R464" s="69">
        <f t="shared" si="497"/>
        <v>377.41199999999992</v>
      </c>
      <c r="S464" s="69">
        <f t="shared" si="497"/>
        <v>399.61199999999991</v>
      </c>
      <c r="T464" s="69">
        <f t="shared" si="497"/>
        <v>421.8119999999999</v>
      </c>
      <c r="U464" s="69">
        <f t="shared" si="497"/>
        <v>444.01199999999989</v>
      </c>
      <c r="V464" s="69">
        <f t="shared" ref="V464:AO464" si="498">(U464+22.2)</f>
        <v>466.21199999999988</v>
      </c>
      <c r="W464" s="69">
        <f t="shared" si="498"/>
        <v>488.41199999999986</v>
      </c>
      <c r="X464" s="69">
        <f t="shared" si="498"/>
        <v>510.61199999999985</v>
      </c>
      <c r="Y464" s="69">
        <f t="shared" si="498"/>
        <v>532.8119999999999</v>
      </c>
      <c r="Z464" s="69">
        <f t="shared" si="498"/>
        <v>555.01199999999994</v>
      </c>
      <c r="AA464" s="69">
        <f t="shared" si="498"/>
        <v>577.21199999999999</v>
      </c>
      <c r="AB464" s="69">
        <f t="shared" si="498"/>
        <v>599.41200000000003</v>
      </c>
      <c r="AC464" s="69">
        <f t="shared" si="498"/>
        <v>621.61200000000008</v>
      </c>
      <c r="AD464" s="69">
        <f t="shared" si="498"/>
        <v>643.81200000000013</v>
      </c>
      <c r="AE464" s="69">
        <f t="shared" si="498"/>
        <v>666.01200000000017</v>
      </c>
      <c r="AF464" s="69">
        <f t="shared" si="498"/>
        <v>688.21200000000022</v>
      </c>
      <c r="AG464" s="69">
        <f t="shared" si="498"/>
        <v>710.41200000000026</v>
      </c>
      <c r="AH464" s="69">
        <f t="shared" si="498"/>
        <v>732.61200000000031</v>
      </c>
      <c r="AI464" s="69">
        <f t="shared" si="498"/>
        <v>754.81200000000035</v>
      </c>
      <c r="AJ464" s="69">
        <f t="shared" si="498"/>
        <v>777.0120000000004</v>
      </c>
      <c r="AK464" s="69">
        <f t="shared" si="498"/>
        <v>799.21200000000044</v>
      </c>
      <c r="AL464" s="69">
        <f t="shared" si="498"/>
        <v>821.41200000000049</v>
      </c>
      <c r="AM464" s="69">
        <f t="shared" si="498"/>
        <v>843.61200000000053</v>
      </c>
      <c r="AN464" s="69">
        <f t="shared" si="498"/>
        <v>865.81200000000058</v>
      </c>
      <c r="AO464" s="69">
        <f t="shared" si="498"/>
        <v>888.01200000000063</v>
      </c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</row>
    <row r="465" spans="1:70" s="15" customFormat="1" ht="15.95" customHeight="1" outlineLevel="2" x14ac:dyDescent="0.3">
      <c r="A465" s="227">
        <v>13</v>
      </c>
      <c r="B465" s="230" t="s">
        <v>74</v>
      </c>
      <c r="C465" s="46" t="s">
        <v>297</v>
      </c>
      <c r="D465" s="32" t="s">
        <v>78</v>
      </c>
      <c r="E465" s="44" t="s">
        <v>43</v>
      </c>
      <c r="F465" s="62" t="s">
        <v>43</v>
      </c>
      <c r="G465" s="43" t="s">
        <v>30</v>
      </c>
      <c r="H465" s="46">
        <v>1.111</v>
      </c>
      <c r="I465" s="55">
        <v>0.7</v>
      </c>
      <c r="J465" s="69">
        <v>36</v>
      </c>
      <c r="K465" s="238">
        <f t="shared" si="470"/>
        <v>27.997199999999999</v>
      </c>
      <c r="L465" s="69">
        <f t="shared" ref="L465:U465" si="499">(K465+2.8)</f>
        <v>30.7972</v>
      </c>
      <c r="M465" s="69">
        <f t="shared" si="499"/>
        <v>33.597200000000001</v>
      </c>
      <c r="N465" s="69">
        <f t="shared" si="499"/>
        <v>36.397199999999998</v>
      </c>
      <c r="O465" s="69">
        <f t="shared" si="499"/>
        <v>39.197199999999995</v>
      </c>
      <c r="P465" s="69">
        <f t="shared" si="499"/>
        <v>41.997199999999992</v>
      </c>
      <c r="Q465" s="69">
        <f t="shared" si="499"/>
        <v>44.797199999999989</v>
      </c>
      <c r="R465" s="69">
        <f t="shared" si="499"/>
        <v>47.597199999999987</v>
      </c>
      <c r="S465" s="69">
        <f t="shared" si="499"/>
        <v>50.397199999999984</v>
      </c>
      <c r="T465" s="69">
        <f t="shared" si="499"/>
        <v>53.197199999999981</v>
      </c>
      <c r="U465" s="69">
        <f t="shared" si="499"/>
        <v>55.997199999999978</v>
      </c>
      <c r="V465" s="69">
        <f t="shared" ref="V465:AM465" si="500">(U465+2.8)</f>
        <v>58.797199999999975</v>
      </c>
      <c r="W465" s="69">
        <f t="shared" si="500"/>
        <v>61.597199999999972</v>
      </c>
      <c r="X465" s="69">
        <f t="shared" si="500"/>
        <v>64.39719999999997</v>
      </c>
      <c r="Y465" s="69">
        <f t="shared" si="500"/>
        <v>67.197199999999967</v>
      </c>
      <c r="Z465" s="69">
        <f t="shared" si="500"/>
        <v>69.997199999999964</v>
      </c>
      <c r="AA465" s="69">
        <f t="shared" si="500"/>
        <v>72.797199999999961</v>
      </c>
      <c r="AB465" s="69">
        <f t="shared" si="500"/>
        <v>75.597199999999958</v>
      </c>
      <c r="AC465" s="69">
        <f t="shared" si="500"/>
        <v>78.397199999999955</v>
      </c>
      <c r="AD465" s="69">
        <f t="shared" si="500"/>
        <v>81.197199999999953</v>
      </c>
      <c r="AE465" s="69">
        <f t="shared" si="500"/>
        <v>83.99719999999995</v>
      </c>
      <c r="AF465" s="69">
        <f t="shared" si="500"/>
        <v>86.797199999999947</v>
      </c>
      <c r="AG465" s="69">
        <f t="shared" si="500"/>
        <v>89.597199999999944</v>
      </c>
      <c r="AH465" s="69">
        <f t="shared" si="500"/>
        <v>92.397199999999941</v>
      </c>
      <c r="AI465" s="69">
        <f t="shared" si="500"/>
        <v>95.197199999999938</v>
      </c>
      <c r="AJ465" s="69">
        <f t="shared" si="500"/>
        <v>97.997199999999935</v>
      </c>
      <c r="AK465" s="69">
        <f t="shared" si="500"/>
        <v>100.79719999999993</v>
      </c>
      <c r="AL465" s="69">
        <f t="shared" si="500"/>
        <v>103.59719999999993</v>
      </c>
      <c r="AM465" s="69">
        <f t="shared" si="500"/>
        <v>106.39719999999993</v>
      </c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</row>
    <row r="466" spans="1:70" s="15" customFormat="1" ht="15.95" customHeight="1" outlineLevel="2" x14ac:dyDescent="0.3">
      <c r="A466" s="227">
        <v>14</v>
      </c>
      <c r="B466" s="230" t="s">
        <v>74</v>
      </c>
      <c r="C466" s="46" t="s">
        <v>298</v>
      </c>
      <c r="D466" s="32" t="s">
        <v>78</v>
      </c>
      <c r="E466" s="44" t="s">
        <v>43</v>
      </c>
      <c r="F466" s="62" t="s">
        <v>43</v>
      </c>
      <c r="G466" s="43" t="s">
        <v>30</v>
      </c>
      <c r="H466" s="46">
        <v>1.1080000000000001</v>
      </c>
      <c r="I466" s="55">
        <v>0.7</v>
      </c>
      <c r="J466" s="69">
        <v>36</v>
      </c>
      <c r="K466" s="238">
        <f t="shared" si="470"/>
        <v>27.921600000000002</v>
      </c>
      <c r="L466" s="69">
        <f t="shared" ref="L466:U466" si="501">(K466+2.79)</f>
        <v>30.711600000000001</v>
      </c>
      <c r="M466" s="69">
        <f t="shared" si="501"/>
        <v>33.501600000000003</v>
      </c>
      <c r="N466" s="69">
        <f t="shared" si="501"/>
        <v>36.291600000000003</v>
      </c>
      <c r="O466" s="69">
        <f t="shared" si="501"/>
        <v>39.081600000000002</v>
      </c>
      <c r="P466" s="69">
        <f t="shared" si="501"/>
        <v>41.871600000000001</v>
      </c>
      <c r="Q466" s="69">
        <f t="shared" si="501"/>
        <v>44.6616</v>
      </c>
      <c r="R466" s="69">
        <f t="shared" si="501"/>
        <v>47.451599999999999</v>
      </c>
      <c r="S466" s="69">
        <f t="shared" si="501"/>
        <v>50.241599999999998</v>
      </c>
      <c r="T466" s="69">
        <f t="shared" si="501"/>
        <v>53.031599999999997</v>
      </c>
      <c r="U466" s="69">
        <f t="shared" si="501"/>
        <v>55.821599999999997</v>
      </c>
      <c r="V466" s="69">
        <f t="shared" ref="V466:AO466" si="502">(U466+2.79)</f>
        <v>58.611599999999996</v>
      </c>
      <c r="W466" s="69">
        <f t="shared" si="502"/>
        <v>61.401599999999995</v>
      </c>
      <c r="X466" s="69">
        <f t="shared" si="502"/>
        <v>64.191599999999994</v>
      </c>
      <c r="Y466" s="69">
        <f t="shared" si="502"/>
        <v>66.9816</v>
      </c>
      <c r="Z466" s="69">
        <f t="shared" si="502"/>
        <v>69.771600000000007</v>
      </c>
      <c r="AA466" s="69">
        <f t="shared" si="502"/>
        <v>72.561600000000013</v>
      </c>
      <c r="AB466" s="69">
        <f t="shared" si="502"/>
        <v>75.351600000000019</v>
      </c>
      <c r="AC466" s="69">
        <f t="shared" si="502"/>
        <v>78.141600000000025</v>
      </c>
      <c r="AD466" s="69">
        <f t="shared" si="502"/>
        <v>80.931600000000032</v>
      </c>
      <c r="AE466" s="69">
        <f t="shared" si="502"/>
        <v>83.721600000000038</v>
      </c>
      <c r="AF466" s="69">
        <f t="shared" si="502"/>
        <v>86.511600000000044</v>
      </c>
      <c r="AG466" s="69">
        <f t="shared" si="502"/>
        <v>89.30160000000005</v>
      </c>
      <c r="AH466" s="69">
        <f t="shared" si="502"/>
        <v>92.091600000000057</v>
      </c>
      <c r="AI466" s="69">
        <f t="shared" si="502"/>
        <v>94.881600000000063</v>
      </c>
      <c r="AJ466" s="69">
        <f t="shared" si="502"/>
        <v>97.671600000000069</v>
      </c>
      <c r="AK466" s="69">
        <f t="shared" si="502"/>
        <v>100.46160000000008</v>
      </c>
      <c r="AL466" s="69">
        <f t="shared" si="502"/>
        <v>103.25160000000008</v>
      </c>
      <c r="AM466" s="69">
        <f t="shared" si="502"/>
        <v>106.04160000000009</v>
      </c>
      <c r="AN466" s="69">
        <f t="shared" si="502"/>
        <v>108.83160000000009</v>
      </c>
      <c r="AO466" s="69">
        <f t="shared" si="502"/>
        <v>111.6216000000001</v>
      </c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</row>
    <row r="467" spans="1:70" s="15" customFormat="1" ht="15.95" customHeight="1" outlineLevel="2" x14ac:dyDescent="0.3">
      <c r="A467" s="227">
        <v>15</v>
      </c>
      <c r="B467" s="230" t="s">
        <v>74</v>
      </c>
      <c r="C467" s="46" t="s">
        <v>299</v>
      </c>
      <c r="D467" s="32" t="s">
        <v>78</v>
      </c>
      <c r="E467" s="44" t="s">
        <v>43</v>
      </c>
      <c r="F467" s="62" t="s">
        <v>43</v>
      </c>
      <c r="G467" s="43" t="s">
        <v>30</v>
      </c>
      <c r="H467" s="46">
        <v>1.4950000000000001</v>
      </c>
      <c r="I467" s="55">
        <v>0.7</v>
      </c>
      <c r="J467" s="69">
        <v>36</v>
      </c>
      <c r="K467" s="238">
        <f t="shared" si="470"/>
        <v>37.673999999999999</v>
      </c>
      <c r="L467" s="69">
        <f t="shared" ref="L467:U467" si="503">(K467+3.77)</f>
        <v>41.444000000000003</v>
      </c>
      <c r="M467" s="69">
        <f t="shared" si="503"/>
        <v>45.214000000000006</v>
      </c>
      <c r="N467" s="69">
        <f t="shared" si="503"/>
        <v>48.984000000000009</v>
      </c>
      <c r="O467" s="69">
        <f t="shared" si="503"/>
        <v>52.754000000000012</v>
      </c>
      <c r="P467" s="69">
        <f t="shared" si="503"/>
        <v>56.524000000000015</v>
      </c>
      <c r="Q467" s="69">
        <f t="shared" si="503"/>
        <v>60.294000000000018</v>
      </c>
      <c r="R467" s="69">
        <f t="shared" si="503"/>
        <v>64.064000000000021</v>
      </c>
      <c r="S467" s="69">
        <f t="shared" si="503"/>
        <v>67.834000000000017</v>
      </c>
      <c r="T467" s="69">
        <f t="shared" si="503"/>
        <v>71.604000000000013</v>
      </c>
      <c r="U467" s="69">
        <f t="shared" si="503"/>
        <v>75.374000000000009</v>
      </c>
      <c r="V467" s="69">
        <f t="shared" ref="V467:AM467" si="504">(U467+3.77)</f>
        <v>79.144000000000005</v>
      </c>
      <c r="W467" s="69">
        <f t="shared" si="504"/>
        <v>82.914000000000001</v>
      </c>
      <c r="X467" s="69">
        <f t="shared" si="504"/>
        <v>86.683999999999997</v>
      </c>
      <c r="Y467" s="69">
        <f t="shared" si="504"/>
        <v>90.453999999999994</v>
      </c>
      <c r="Z467" s="69">
        <f t="shared" si="504"/>
        <v>94.22399999999999</v>
      </c>
      <c r="AA467" s="69">
        <f t="shared" si="504"/>
        <v>97.993999999999986</v>
      </c>
      <c r="AB467" s="69">
        <f t="shared" si="504"/>
        <v>101.76399999999998</v>
      </c>
      <c r="AC467" s="69">
        <f t="shared" si="504"/>
        <v>105.53399999999998</v>
      </c>
      <c r="AD467" s="69">
        <f t="shared" si="504"/>
        <v>109.30399999999997</v>
      </c>
      <c r="AE467" s="69">
        <f t="shared" si="504"/>
        <v>113.07399999999997</v>
      </c>
      <c r="AF467" s="69">
        <f t="shared" si="504"/>
        <v>116.84399999999997</v>
      </c>
      <c r="AG467" s="69">
        <f t="shared" si="504"/>
        <v>120.61399999999996</v>
      </c>
      <c r="AH467" s="69">
        <f t="shared" si="504"/>
        <v>124.38399999999996</v>
      </c>
      <c r="AI467" s="69">
        <f t="shared" si="504"/>
        <v>128.15399999999997</v>
      </c>
      <c r="AJ467" s="69">
        <f t="shared" si="504"/>
        <v>131.92399999999998</v>
      </c>
      <c r="AK467" s="69">
        <f t="shared" si="504"/>
        <v>135.69399999999999</v>
      </c>
      <c r="AL467" s="69">
        <f t="shared" si="504"/>
        <v>139.464</v>
      </c>
      <c r="AM467" s="69">
        <f t="shared" si="504"/>
        <v>143.23400000000001</v>
      </c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</row>
    <row r="468" spans="1:70" s="15" customFormat="1" ht="15.95" customHeight="1" outlineLevel="2" x14ac:dyDescent="0.3">
      <c r="A468" s="227">
        <v>16</v>
      </c>
      <c r="B468" s="230" t="s">
        <v>74</v>
      </c>
      <c r="C468" s="46" t="s">
        <v>300</v>
      </c>
      <c r="D468" s="32" t="s">
        <v>78</v>
      </c>
      <c r="E468" s="44" t="s">
        <v>43</v>
      </c>
      <c r="F468" s="62" t="s">
        <v>43</v>
      </c>
      <c r="G468" s="43" t="s">
        <v>30</v>
      </c>
      <c r="H468" s="46">
        <v>1.0760000000000001</v>
      </c>
      <c r="I468" s="55">
        <v>0.7</v>
      </c>
      <c r="J468" s="69">
        <v>36</v>
      </c>
      <c r="K468" s="238">
        <f t="shared" si="470"/>
        <v>27.115199999999998</v>
      </c>
      <c r="L468" s="69">
        <f t="shared" ref="L468:U468" si="505">(K468+2.71)</f>
        <v>29.825199999999999</v>
      </c>
      <c r="M468" s="69">
        <f t="shared" si="505"/>
        <v>32.535199999999996</v>
      </c>
      <c r="N468" s="69">
        <f t="shared" si="505"/>
        <v>35.245199999999997</v>
      </c>
      <c r="O468" s="69">
        <f t="shared" si="505"/>
        <v>37.955199999999998</v>
      </c>
      <c r="P468" s="69">
        <f t="shared" si="505"/>
        <v>40.665199999999999</v>
      </c>
      <c r="Q468" s="69">
        <f t="shared" si="505"/>
        <v>43.3752</v>
      </c>
      <c r="R468" s="69">
        <f t="shared" si="505"/>
        <v>46.0852</v>
      </c>
      <c r="S468" s="69">
        <f t="shared" si="505"/>
        <v>48.795200000000001</v>
      </c>
      <c r="T468" s="69">
        <f t="shared" si="505"/>
        <v>51.505200000000002</v>
      </c>
      <c r="U468" s="69">
        <f t="shared" si="505"/>
        <v>54.215200000000003</v>
      </c>
      <c r="V468" s="69">
        <f t="shared" ref="V468:AM468" si="506">(U468+2.71)</f>
        <v>56.925200000000004</v>
      </c>
      <c r="W468" s="69">
        <f t="shared" si="506"/>
        <v>59.635200000000005</v>
      </c>
      <c r="X468" s="69">
        <f t="shared" si="506"/>
        <v>62.345200000000006</v>
      </c>
      <c r="Y468" s="69">
        <f t="shared" si="506"/>
        <v>65.055199999999999</v>
      </c>
      <c r="Z468" s="69">
        <f t="shared" si="506"/>
        <v>67.765199999999993</v>
      </c>
      <c r="AA468" s="69">
        <f t="shared" si="506"/>
        <v>70.475199999999987</v>
      </c>
      <c r="AB468" s="69">
        <f t="shared" si="506"/>
        <v>73.18519999999998</v>
      </c>
      <c r="AC468" s="69">
        <f t="shared" si="506"/>
        <v>75.895199999999974</v>
      </c>
      <c r="AD468" s="69">
        <f t="shared" si="506"/>
        <v>78.605199999999968</v>
      </c>
      <c r="AE468" s="69">
        <f t="shared" si="506"/>
        <v>81.315199999999962</v>
      </c>
      <c r="AF468" s="69">
        <f t="shared" si="506"/>
        <v>84.025199999999955</v>
      </c>
      <c r="AG468" s="69">
        <f t="shared" si="506"/>
        <v>86.735199999999949</v>
      </c>
      <c r="AH468" s="69">
        <f t="shared" si="506"/>
        <v>89.445199999999943</v>
      </c>
      <c r="AI468" s="69">
        <f t="shared" si="506"/>
        <v>92.155199999999937</v>
      </c>
      <c r="AJ468" s="69">
        <f t="shared" si="506"/>
        <v>94.86519999999993</v>
      </c>
      <c r="AK468" s="69">
        <f t="shared" si="506"/>
        <v>97.575199999999924</v>
      </c>
      <c r="AL468" s="69">
        <f t="shared" si="506"/>
        <v>100.28519999999992</v>
      </c>
      <c r="AM468" s="69">
        <f t="shared" si="506"/>
        <v>102.99519999999991</v>
      </c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</row>
    <row r="469" spans="1:70" s="15" customFormat="1" ht="15.95" customHeight="1" outlineLevel="2" x14ac:dyDescent="0.3">
      <c r="A469" s="227">
        <v>17</v>
      </c>
      <c r="B469" s="230" t="s">
        <v>74</v>
      </c>
      <c r="C469" s="46" t="s">
        <v>301</v>
      </c>
      <c r="D469" s="32" t="s">
        <v>399</v>
      </c>
      <c r="E469" s="44" t="s">
        <v>43</v>
      </c>
      <c r="F469" s="62" t="s">
        <v>43</v>
      </c>
      <c r="G469" s="230" t="s">
        <v>107</v>
      </c>
      <c r="H469" s="46">
        <v>2.9540000000000002</v>
      </c>
      <c r="I469" s="55">
        <v>0.7</v>
      </c>
      <c r="J469" s="69">
        <v>36</v>
      </c>
      <c r="K469" s="238">
        <f t="shared" si="470"/>
        <v>74.440799999999996</v>
      </c>
      <c r="L469" s="69">
        <f t="shared" ref="L469:U469" si="507">(K469+7.44)</f>
        <v>81.880799999999994</v>
      </c>
      <c r="M469" s="69">
        <f t="shared" si="507"/>
        <v>89.320799999999991</v>
      </c>
      <c r="N469" s="69">
        <f t="shared" si="507"/>
        <v>96.760799999999989</v>
      </c>
      <c r="O469" s="69">
        <f t="shared" si="507"/>
        <v>104.20079999999999</v>
      </c>
      <c r="P469" s="69">
        <f t="shared" si="507"/>
        <v>111.64079999999998</v>
      </c>
      <c r="Q469" s="69">
        <f t="shared" si="507"/>
        <v>119.08079999999998</v>
      </c>
      <c r="R469" s="69">
        <f t="shared" si="507"/>
        <v>126.52079999999998</v>
      </c>
      <c r="S469" s="69">
        <f t="shared" si="507"/>
        <v>133.96079999999998</v>
      </c>
      <c r="T469" s="69">
        <f t="shared" si="507"/>
        <v>141.40079999999998</v>
      </c>
      <c r="U469" s="69">
        <f t="shared" si="507"/>
        <v>148.84079999999997</v>
      </c>
      <c r="V469" s="69">
        <f t="shared" ref="V469:AM469" si="508">(U469+7.44)</f>
        <v>156.28079999999997</v>
      </c>
      <c r="W469" s="69">
        <f t="shared" si="508"/>
        <v>163.72079999999997</v>
      </c>
      <c r="X469" s="69">
        <f t="shared" si="508"/>
        <v>171.16079999999997</v>
      </c>
      <c r="Y469" s="69">
        <f t="shared" si="508"/>
        <v>178.60079999999996</v>
      </c>
      <c r="Z469" s="69">
        <f t="shared" si="508"/>
        <v>186.04079999999996</v>
      </c>
      <c r="AA469" s="69">
        <f t="shared" si="508"/>
        <v>193.48079999999996</v>
      </c>
      <c r="AB469" s="69">
        <f t="shared" si="508"/>
        <v>200.92079999999996</v>
      </c>
      <c r="AC469" s="69">
        <f t="shared" si="508"/>
        <v>208.36079999999995</v>
      </c>
      <c r="AD469" s="69">
        <f t="shared" si="508"/>
        <v>215.80079999999995</v>
      </c>
      <c r="AE469" s="69">
        <f t="shared" si="508"/>
        <v>223.24079999999995</v>
      </c>
      <c r="AF469" s="69">
        <f t="shared" si="508"/>
        <v>230.68079999999995</v>
      </c>
      <c r="AG469" s="69">
        <f t="shared" si="508"/>
        <v>238.12079999999995</v>
      </c>
      <c r="AH469" s="69">
        <f t="shared" si="508"/>
        <v>245.56079999999994</v>
      </c>
      <c r="AI469" s="69">
        <f t="shared" si="508"/>
        <v>253.00079999999994</v>
      </c>
      <c r="AJ469" s="69">
        <f t="shared" si="508"/>
        <v>260.44079999999997</v>
      </c>
      <c r="AK469" s="69">
        <f t="shared" si="508"/>
        <v>267.88079999999997</v>
      </c>
      <c r="AL469" s="69">
        <f t="shared" si="508"/>
        <v>275.32079999999996</v>
      </c>
      <c r="AM469" s="69">
        <f t="shared" si="508"/>
        <v>282.76079999999996</v>
      </c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</row>
    <row r="470" spans="1:70" s="15" customFormat="1" ht="15.95" customHeight="1" outlineLevel="2" x14ac:dyDescent="0.3">
      <c r="A470" s="227">
        <v>18</v>
      </c>
      <c r="B470" s="230" t="s">
        <v>74</v>
      </c>
      <c r="C470" s="46" t="s">
        <v>302</v>
      </c>
      <c r="D470" s="32" t="s">
        <v>399</v>
      </c>
      <c r="E470" s="44" t="s">
        <v>43</v>
      </c>
      <c r="F470" s="62" t="s">
        <v>43</v>
      </c>
      <c r="G470" s="230" t="s">
        <v>107</v>
      </c>
      <c r="H470" s="46">
        <v>1.905</v>
      </c>
      <c r="I470" s="55">
        <v>0.7</v>
      </c>
      <c r="J470" s="69">
        <v>36</v>
      </c>
      <c r="K470" s="238">
        <f t="shared" si="470"/>
        <v>48.006</v>
      </c>
      <c r="L470" s="69">
        <f t="shared" ref="L470:U470" si="509">(K470+4.8)</f>
        <v>52.805999999999997</v>
      </c>
      <c r="M470" s="69">
        <f t="shared" si="509"/>
        <v>57.605999999999995</v>
      </c>
      <c r="N470" s="69">
        <f t="shared" si="509"/>
        <v>62.405999999999992</v>
      </c>
      <c r="O470" s="69">
        <f t="shared" si="509"/>
        <v>67.205999999999989</v>
      </c>
      <c r="P470" s="69">
        <f t="shared" si="509"/>
        <v>72.005999999999986</v>
      </c>
      <c r="Q470" s="69">
        <f t="shared" si="509"/>
        <v>76.805999999999983</v>
      </c>
      <c r="R470" s="69">
        <f t="shared" si="509"/>
        <v>81.60599999999998</v>
      </c>
      <c r="S470" s="69">
        <f t="shared" si="509"/>
        <v>86.405999999999977</v>
      </c>
      <c r="T470" s="69">
        <f t="shared" si="509"/>
        <v>91.205999999999975</v>
      </c>
      <c r="U470" s="69">
        <f t="shared" si="509"/>
        <v>96.005999999999972</v>
      </c>
      <c r="V470" s="69">
        <f t="shared" ref="V470:AO470" si="510">(U470+4.8)</f>
        <v>100.80599999999997</v>
      </c>
      <c r="W470" s="69">
        <f t="shared" si="510"/>
        <v>105.60599999999997</v>
      </c>
      <c r="X470" s="69">
        <f t="shared" si="510"/>
        <v>110.40599999999996</v>
      </c>
      <c r="Y470" s="69">
        <f t="shared" si="510"/>
        <v>115.20599999999996</v>
      </c>
      <c r="Z470" s="69">
        <f t="shared" si="510"/>
        <v>120.00599999999996</v>
      </c>
      <c r="AA470" s="69">
        <f t="shared" si="510"/>
        <v>124.80599999999995</v>
      </c>
      <c r="AB470" s="69">
        <f t="shared" si="510"/>
        <v>129.60599999999997</v>
      </c>
      <c r="AC470" s="69">
        <f t="shared" si="510"/>
        <v>134.40599999999998</v>
      </c>
      <c r="AD470" s="69">
        <f t="shared" si="510"/>
        <v>139.20599999999999</v>
      </c>
      <c r="AE470" s="69">
        <f t="shared" si="510"/>
        <v>144.006</v>
      </c>
      <c r="AF470" s="69">
        <f t="shared" si="510"/>
        <v>148.80600000000001</v>
      </c>
      <c r="AG470" s="69">
        <f t="shared" si="510"/>
        <v>153.60600000000002</v>
      </c>
      <c r="AH470" s="69">
        <f t="shared" si="510"/>
        <v>158.40600000000003</v>
      </c>
      <c r="AI470" s="69">
        <f t="shared" si="510"/>
        <v>163.20600000000005</v>
      </c>
      <c r="AJ470" s="69">
        <f t="shared" si="510"/>
        <v>168.00600000000006</v>
      </c>
      <c r="AK470" s="69">
        <f t="shared" si="510"/>
        <v>172.80600000000007</v>
      </c>
      <c r="AL470" s="69">
        <f t="shared" si="510"/>
        <v>177.60600000000008</v>
      </c>
      <c r="AM470" s="69">
        <f t="shared" si="510"/>
        <v>182.40600000000009</v>
      </c>
      <c r="AN470" s="69">
        <f t="shared" si="510"/>
        <v>187.2060000000001</v>
      </c>
      <c r="AO470" s="69">
        <f t="shared" si="510"/>
        <v>192.00600000000011</v>
      </c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</row>
    <row r="471" spans="1:70" s="15" customFormat="1" ht="15.95" customHeight="1" outlineLevel="2" x14ac:dyDescent="0.3">
      <c r="A471" s="227">
        <v>19</v>
      </c>
      <c r="B471" s="230" t="s">
        <v>74</v>
      </c>
      <c r="C471" s="46" t="s">
        <v>303</v>
      </c>
      <c r="D471" s="32" t="s">
        <v>78</v>
      </c>
      <c r="E471" s="44" t="s">
        <v>43</v>
      </c>
      <c r="F471" s="62" t="s">
        <v>43</v>
      </c>
      <c r="G471" s="230" t="s">
        <v>107</v>
      </c>
      <c r="H471" s="46">
        <v>1.143</v>
      </c>
      <c r="I471" s="55">
        <v>0.7</v>
      </c>
      <c r="J471" s="69">
        <v>36</v>
      </c>
      <c r="K471" s="238">
        <f t="shared" si="470"/>
        <v>28.803599999999996</v>
      </c>
      <c r="L471" s="69">
        <f t="shared" ref="L471:U471" si="511">(K471+2.88)</f>
        <v>31.683599999999995</v>
      </c>
      <c r="M471" s="69">
        <f t="shared" si="511"/>
        <v>34.563599999999994</v>
      </c>
      <c r="N471" s="69">
        <f t="shared" si="511"/>
        <v>37.443599999999996</v>
      </c>
      <c r="O471" s="69">
        <f t="shared" si="511"/>
        <v>40.323599999999999</v>
      </c>
      <c r="P471" s="69">
        <f t="shared" si="511"/>
        <v>43.203600000000002</v>
      </c>
      <c r="Q471" s="69">
        <f t="shared" si="511"/>
        <v>46.083600000000004</v>
      </c>
      <c r="R471" s="69">
        <f t="shared" si="511"/>
        <v>48.963600000000007</v>
      </c>
      <c r="S471" s="69">
        <f t="shared" si="511"/>
        <v>51.843600000000009</v>
      </c>
      <c r="T471" s="69">
        <f t="shared" si="511"/>
        <v>54.723600000000012</v>
      </c>
      <c r="U471" s="69">
        <f t="shared" si="511"/>
        <v>57.603600000000014</v>
      </c>
      <c r="V471" s="69">
        <f t="shared" ref="V471:AM471" si="512">(U471+2.88)</f>
        <v>60.483600000000017</v>
      </c>
      <c r="W471" s="69">
        <f t="shared" si="512"/>
        <v>63.363600000000019</v>
      </c>
      <c r="X471" s="69">
        <f t="shared" si="512"/>
        <v>66.243600000000015</v>
      </c>
      <c r="Y471" s="69">
        <f t="shared" si="512"/>
        <v>69.12360000000001</v>
      </c>
      <c r="Z471" s="69">
        <f t="shared" si="512"/>
        <v>72.003600000000006</v>
      </c>
      <c r="AA471" s="69">
        <f t="shared" si="512"/>
        <v>74.883600000000001</v>
      </c>
      <c r="AB471" s="69">
        <f t="shared" si="512"/>
        <v>77.763599999999997</v>
      </c>
      <c r="AC471" s="69">
        <f t="shared" si="512"/>
        <v>80.643599999999992</v>
      </c>
      <c r="AD471" s="69">
        <f t="shared" si="512"/>
        <v>83.523599999999988</v>
      </c>
      <c r="AE471" s="69">
        <f t="shared" si="512"/>
        <v>86.403599999999983</v>
      </c>
      <c r="AF471" s="69">
        <f t="shared" si="512"/>
        <v>89.283599999999979</v>
      </c>
      <c r="AG471" s="69">
        <f t="shared" si="512"/>
        <v>92.163599999999974</v>
      </c>
      <c r="AH471" s="69">
        <f t="shared" si="512"/>
        <v>95.043599999999969</v>
      </c>
      <c r="AI471" s="69">
        <f t="shared" si="512"/>
        <v>97.923599999999965</v>
      </c>
      <c r="AJ471" s="69">
        <f t="shared" si="512"/>
        <v>100.80359999999996</v>
      </c>
      <c r="AK471" s="69">
        <f t="shared" si="512"/>
        <v>103.68359999999996</v>
      </c>
      <c r="AL471" s="69">
        <f t="shared" si="512"/>
        <v>106.56359999999995</v>
      </c>
      <c r="AM471" s="69">
        <f t="shared" si="512"/>
        <v>109.44359999999995</v>
      </c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</row>
    <row r="472" spans="1:70" s="15" customFormat="1" ht="15.95" customHeight="1" outlineLevel="2" x14ac:dyDescent="0.3">
      <c r="A472" s="227">
        <v>20</v>
      </c>
      <c r="B472" s="230" t="s">
        <v>74</v>
      </c>
      <c r="C472" s="46" t="s">
        <v>304</v>
      </c>
      <c r="D472" s="32" t="s">
        <v>78</v>
      </c>
      <c r="E472" s="44" t="s">
        <v>43</v>
      </c>
      <c r="F472" s="62" t="s">
        <v>43</v>
      </c>
      <c r="G472" s="230" t="s">
        <v>107</v>
      </c>
      <c r="H472" s="46">
        <v>1.482</v>
      </c>
      <c r="I472" s="55">
        <v>0.7</v>
      </c>
      <c r="J472" s="69">
        <v>36</v>
      </c>
      <c r="K472" s="238">
        <f t="shared" si="470"/>
        <v>37.346399999999996</v>
      </c>
      <c r="L472" s="69">
        <f t="shared" ref="L472:U472" si="513">(K472+3.74)</f>
        <v>41.086399999999998</v>
      </c>
      <c r="M472" s="69">
        <f t="shared" si="513"/>
        <v>44.8264</v>
      </c>
      <c r="N472" s="69">
        <f t="shared" si="513"/>
        <v>48.566400000000002</v>
      </c>
      <c r="O472" s="69">
        <f t="shared" si="513"/>
        <v>52.306400000000004</v>
      </c>
      <c r="P472" s="69">
        <f t="shared" si="513"/>
        <v>56.046400000000006</v>
      </c>
      <c r="Q472" s="69">
        <f t="shared" si="513"/>
        <v>59.786400000000008</v>
      </c>
      <c r="R472" s="69">
        <f t="shared" si="513"/>
        <v>63.52640000000001</v>
      </c>
      <c r="S472" s="69">
        <f t="shared" si="513"/>
        <v>67.266400000000004</v>
      </c>
      <c r="T472" s="69">
        <f t="shared" si="513"/>
        <v>71.006399999999999</v>
      </c>
      <c r="U472" s="69">
        <f t="shared" si="513"/>
        <v>74.746399999999994</v>
      </c>
      <c r="V472" s="69">
        <f t="shared" ref="V472:AM472" si="514">(U472+3.74)</f>
        <v>78.486399999999989</v>
      </c>
      <c r="W472" s="69">
        <f t="shared" si="514"/>
        <v>82.226399999999984</v>
      </c>
      <c r="X472" s="69">
        <f t="shared" si="514"/>
        <v>85.966399999999979</v>
      </c>
      <c r="Y472" s="69">
        <f t="shared" si="514"/>
        <v>89.706399999999974</v>
      </c>
      <c r="Z472" s="69">
        <f t="shared" si="514"/>
        <v>93.446399999999969</v>
      </c>
      <c r="AA472" s="69">
        <f t="shared" si="514"/>
        <v>97.186399999999963</v>
      </c>
      <c r="AB472" s="69">
        <f t="shared" si="514"/>
        <v>100.92639999999996</v>
      </c>
      <c r="AC472" s="69">
        <f t="shared" si="514"/>
        <v>104.66639999999995</v>
      </c>
      <c r="AD472" s="69">
        <f t="shared" si="514"/>
        <v>108.40639999999995</v>
      </c>
      <c r="AE472" s="69">
        <f t="shared" si="514"/>
        <v>112.14639999999994</v>
      </c>
      <c r="AF472" s="69">
        <f t="shared" si="514"/>
        <v>115.88639999999994</v>
      </c>
      <c r="AG472" s="69">
        <f t="shared" si="514"/>
        <v>119.62639999999993</v>
      </c>
      <c r="AH472" s="69">
        <f t="shared" si="514"/>
        <v>123.36639999999993</v>
      </c>
      <c r="AI472" s="69">
        <f t="shared" si="514"/>
        <v>127.10639999999992</v>
      </c>
      <c r="AJ472" s="69">
        <f t="shared" si="514"/>
        <v>130.84639999999993</v>
      </c>
      <c r="AK472" s="69">
        <f t="shared" si="514"/>
        <v>134.58639999999994</v>
      </c>
      <c r="AL472" s="69">
        <f t="shared" si="514"/>
        <v>138.32639999999995</v>
      </c>
      <c r="AM472" s="69">
        <f t="shared" si="514"/>
        <v>142.06639999999996</v>
      </c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</row>
    <row r="473" spans="1:70" s="15" customFormat="1" ht="15.95" customHeight="1" outlineLevel="2" x14ac:dyDescent="0.3">
      <c r="A473" s="227">
        <v>21</v>
      </c>
      <c r="B473" s="230" t="s">
        <v>74</v>
      </c>
      <c r="C473" s="46" t="s">
        <v>305</v>
      </c>
      <c r="D473" s="32" t="s">
        <v>78</v>
      </c>
      <c r="E473" s="44" t="s">
        <v>43</v>
      </c>
      <c r="F473" s="62" t="s">
        <v>43</v>
      </c>
      <c r="G473" s="230" t="s">
        <v>107</v>
      </c>
      <c r="H473" s="46">
        <v>1.704</v>
      </c>
      <c r="I473" s="55">
        <v>0.7</v>
      </c>
      <c r="J473" s="69">
        <v>36</v>
      </c>
      <c r="K473" s="238">
        <f t="shared" si="470"/>
        <v>42.940799999999996</v>
      </c>
      <c r="L473" s="69">
        <f t="shared" ref="L473:U473" si="515">(K473+4.29)</f>
        <v>47.230799999999995</v>
      </c>
      <c r="M473" s="69">
        <f t="shared" si="515"/>
        <v>51.520799999999994</v>
      </c>
      <c r="N473" s="69">
        <f t="shared" si="515"/>
        <v>55.810799999999993</v>
      </c>
      <c r="O473" s="69">
        <f t="shared" si="515"/>
        <v>60.100799999999992</v>
      </c>
      <c r="P473" s="69">
        <f t="shared" si="515"/>
        <v>64.390799999999999</v>
      </c>
      <c r="Q473" s="69">
        <f t="shared" si="515"/>
        <v>68.680800000000005</v>
      </c>
      <c r="R473" s="69">
        <f t="shared" si="515"/>
        <v>72.970800000000011</v>
      </c>
      <c r="S473" s="69">
        <f t="shared" si="515"/>
        <v>77.260800000000017</v>
      </c>
      <c r="T473" s="69">
        <f t="shared" si="515"/>
        <v>81.550800000000024</v>
      </c>
      <c r="U473" s="69">
        <f t="shared" si="515"/>
        <v>85.84080000000003</v>
      </c>
      <c r="V473" s="69">
        <f t="shared" ref="V473:AO473" si="516">(U473+4.29)</f>
        <v>90.130800000000036</v>
      </c>
      <c r="W473" s="69">
        <f t="shared" si="516"/>
        <v>94.420800000000042</v>
      </c>
      <c r="X473" s="69">
        <f t="shared" si="516"/>
        <v>98.710800000000049</v>
      </c>
      <c r="Y473" s="69">
        <f t="shared" si="516"/>
        <v>103.00080000000005</v>
      </c>
      <c r="Z473" s="69">
        <f t="shared" si="516"/>
        <v>107.29080000000006</v>
      </c>
      <c r="AA473" s="69">
        <f t="shared" si="516"/>
        <v>111.58080000000007</v>
      </c>
      <c r="AB473" s="69">
        <f t="shared" si="516"/>
        <v>115.87080000000007</v>
      </c>
      <c r="AC473" s="69">
        <f t="shared" si="516"/>
        <v>120.16080000000008</v>
      </c>
      <c r="AD473" s="69">
        <f t="shared" si="516"/>
        <v>124.45080000000009</v>
      </c>
      <c r="AE473" s="69">
        <f t="shared" si="516"/>
        <v>128.74080000000009</v>
      </c>
      <c r="AF473" s="69">
        <f t="shared" si="516"/>
        <v>133.03080000000008</v>
      </c>
      <c r="AG473" s="69">
        <f t="shared" si="516"/>
        <v>137.32080000000008</v>
      </c>
      <c r="AH473" s="69">
        <f t="shared" si="516"/>
        <v>141.61080000000007</v>
      </c>
      <c r="AI473" s="69">
        <f t="shared" si="516"/>
        <v>145.90080000000006</v>
      </c>
      <c r="AJ473" s="69">
        <f t="shared" si="516"/>
        <v>150.19080000000005</v>
      </c>
      <c r="AK473" s="69">
        <f t="shared" si="516"/>
        <v>154.48080000000004</v>
      </c>
      <c r="AL473" s="69">
        <f t="shared" si="516"/>
        <v>158.77080000000004</v>
      </c>
      <c r="AM473" s="69">
        <f t="shared" si="516"/>
        <v>163.06080000000003</v>
      </c>
      <c r="AN473" s="69">
        <f t="shared" si="516"/>
        <v>167.35080000000002</v>
      </c>
      <c r="AO473" s="69">
        <f t="shared" si="516"/>
        <v>171.64080000000001</v>
      </c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</row>
    <row r="474" spans="1:70" s="15" customFormat="1" ht="15.95" customHeight="1" outlineLevel="2" x14ac:dyDescent="0.3">
      <c r="A474" s="227">
        <v>22</v>
      </c>
      <c r="B474" s="230" t="s">
        <v>74</v>
      </c>
      <c r="C474" s="46" t="s">
        <v>306</v>
      </c>
      <c r="D474" s="32" t="s">
        <v>78</v>
      </c>
      <c r="E474" s="44" t="s">
        <v>43</v>
      </c>
      <c r="F474" s="62" t="s">
        <v>43</v>
      </c>
      <c r="G474" s="55" t="s">
        <v>107</v>
      </c>
      <c r="H474" s="46">
        <v>1.4379999999999999</v>
      </c>
      <c r="I474" s="55">
        <v>0.7</v>
      </c>
      <c r="J474" s="69">
        <v>36</v>
      </c>
      <c r="K474" s="238">
        <f t="shared" si="470"/>
        <v>36.2376</v>
      </c>
      <c r="L474" s="69">
        <f t="shared" ref="L474:U474" si="517">(K474+3.62)</f>
        <v>39.857599999999998</v>
      </c>
      <c r="M474" s="69">
        <f t="shared" si="517"/>
        <v>43.477599999999995</v>
      </c>
      <c r="N474" s="69">
        <f t="shared" si="517"/>
        <v>47.097599999999993</v>
      </c>
      <c r="O474" s="69">
        <f t="shared" si="517"/>
        <v>50.71759999999999</v>
      </c>
      <c r="P474" s="69">
        <f t="shared" si="517"/>
        <v>54.337599999999988</v>
      </c>
      <c r="Q474" s="69">
        <f t="shared" si="517"/>
        <v>57.957599999999985</v>
      </c>
      <c r="R474" s="69">
        <f t="shared" si="517"/>
        <v>61.577599999999983</v>
      </c>
      <c r="S474" s="69">
        <f t="shared" si="517"/>
        <v>65.19759999999998</v>
      </c>
      <c r="T474" s="69">
        <f t="shared" si="517"/>
        <v>68.817599999999985</v>
      </c>
      <c r="U474" s="69">
        <f t="shared" si="517"/>
        <v>72.437599999999989</v>
      </c>
      <c r="V474" s="69">
        <f t="shared" ref="V474:AM474" si="518">(U474+3.62)</f>
        <v>76.057599999999994</v>
      </c>
      <c r="W474" s="69">
        <f t="shared" si="518"/>
        <v>79.677599999999998</v>
      </c>
      <c r="X474" s="69">
        <f t="shared" si="518"/>
        <v>83.297600000000003</v>
      </c>
      <c r="Y474" s="69">
        <f t="shared" si="518"/>
        <v>86.917600000000007</v>
      </c>
      <c r="Z474" s="69">
        <f t="shared" si="518"/>
        <v>90.537600000000012</v>
      </c>
      <c r="AA474" s="69">
        <f t="shared" si="518"/>
        <v>94.157600000000016</v>
      </c>
      <c r="AB474" s="69">
        <f t="shared" si="518"/>
        <v>97.777600000000021</v>
      </c>
      <c r="AC474" s="69">
        <f t="shared" si="518"/>
        <v>101.39760000000003</v>
      </c>
      <c r="AD474" s="69">
        <f t="shared" si="518"/>
        <v>105.01760000000003</v>
      </c>
      <c r="AE474" s="69">
        <f t="shared" si="518"/>
        <v>108.63760000000003</v>
      </c>
      <c r="AF474" s="69">
        <f t="shared" si="518"/>
        <v>112.25760000000004</v>
      </c>
      <c r="AG474" s="69">
        <f t="shared" si="518"/>
        <v>115.87760000000004</v>
      </c>
      <c r="AH474" s="69">
        <f t="shared" si="518"/>
        <v>119.49760000000005</v>
      </c>
      <c r="AI474" s="69">
        <f t="shared" si="518"/>
        <v>123.11760000000005</v>
      </c>
      <c r="AJ474" s="69">
        <f t="shared" si="518"/>
        <v>126.73760000000006</v>
      </c>
      <c r="AK474" s="69">
        <f t="shared" si="518"/>
        <v>130.35760000000005</v>
      </c>
      <c r="AL474" s="69">
        <f t="shared" si="518"/>
        <v>133.97760000000005</v>
      </c>
      <c r="AM474" s="69">
        <f t="shared" si="518"/>
        <v>137.59760000000006</v>
      </c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</row>
    <row r="475" spans="1:70" s="15" customFormat="1" ht="15.95" customHeight="1" outlineLevel="2" x14ac:dyDescent="0.3">
      <c r="A475" s="227">
        <v>23</v>
      </c>
      <c r="B475" s="230" t="s">
        <v>74</v>
      </c>
      <c r="C475" s="29" t="s">
        <v>225</v>
      </c>
      <c r="D475" s="32" t="s">
        <v>78</v>
      </c>
      <c r="E475" s="33" t="s">
        <v>29</v>
      </c>
      <c r="F475" s="42" t="s">
        <v>43</v>
      </c>
      <c r="G475" s="230" t="s">
        <v>107</v>
      </c>
      <c r="H475" s="32">
        <v>9.3629999999999995</v>
      </c>
      <c r="I475" s="55">
        <v>0.7</v>
      </c>
      <c r="J475" s="69">
        <v>36</v>
      </c>
      <c r="K475" s="238">
        <f t="shared" si="470"/>
        <v>235.94759999999997</v>
      </c>
      <c r="L475" s="69">
        <f t="shared" ref="L475:U475" si="519">(K475+23.6)</f>
        <v>259.54759999999999</v>
      </c>
      <c r="M475" s="69">
        <f t="shared" si="519"/>
        <v>283.14760000000001</v>
      </c>
      <c r="N475" s="69">
        <f t="shared" si="519"/>
        <v>306.74760000000003</v>
      </c>
      <c r="O475" s="69">
        <f t="shared" si="519"/>
        <v>330.34760000000006</v>
      </c>
      <c r="P475" s="69">
        <f t="shared" si="519"/>
        <v>353.94760000000008</v>
      </c>
      <c r="Q475" s="69">
        <f t="shared" si="519"/>
        <v>377.5476000000001</v>
      </c>
      <c r="R475" s="69">
        <f t="shared" si="519"/>
        <v>401.14760000000012</v>
      </c>
      <c r="S475" s="69">
        <f t="shared" si="519"/>
        <v>424.74760000000015</v>
      </c>
      <c r="T475" s="69">
        <f t="shared" si="519"/>
        <v>448.34760000000017</v>
      </c>
      <c r="U475" s="69">
        <f t="shared" si="519"/>
        <v>471.94760000000019</v>
      </c>
      <c r="V475" s="69">
        <f t="shared" ref="V475:AM475" si="520">(U475+23.6)</f>
        <v>495.54760000000022</v>
      </c>
      <c r="W475" s="69">
        <f t="shared" si="520"/>
        <v>519.14760000000024</v>
      </c>
      <c r="X475" s="69">
        <f t="shared" si="520"/>
        <v>542.74760000000026</v>
      </c>
      <c r="Y475" s="69">
        <f t="shared" si="520"/>
        <v>566.34760000000028</v>
      </c>
      <c r="Z475" s="69">
        <f t="shared" si="520"/>
        <v>589.94760000000031</v>
      </c>
      <c r="AA475" s="69">
        <f t="shared" si="520"/>
        <v>613.54760000000033</v>
      </c>
      <c r="AB475" s="69">
        <f t="shared" si="520"/>
        <v>637.14760000000035</v>
      </c>
      <c r="AC475" s="69">
        <f t="shared" si="520"/>
        <v>660.74760000000038</v>
      </c>
      <c r="AD475" s="69">
        <f t="shared" si="520"/>
        <v>684.3476000000004</v>
      </c>
      <c r="AE475" s="69">
        <f t="shared" si="520"/>
        <v>707.94760000000042</v>
      </c>
      <c r="AF475" s="69">
        <f t="shared" si="520"/>
        <v>731.54760000000044</v>
      </c>
      <c r="AG475" s="69">
        <f t="shared" si="520"/>
        <v>755.14760000000047</v>
      </c>
      <c r="AH475" s="69">
        <f t="shared" si="520"/>
        <v>778.74760000000049</v>
      </c>
      <c r="AI475" s="69">
        <f t="shared" si="520"/>
        <v>802.34760000000051</v>
      </c>
      <c r="AJ475" s="69">
        <f t="shared" si="520"/>
        <v>825.94760000000053</v>
      </c>
      <c r="AK475" s="69">
        <f t="shared" si="520"/>
        <v>849.54760000000056</v>
      </c>
      <c r="AL475" s="69">
        <f t="shared" si="520"/>
        <v>873.14760000000058</v>
      </c>
      <c r="AM475" s="69">
        <f t="shared" si="520"/>
        <v>896.7476000000006</v>
      </c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</row>
    <row r="476" spans="1:70" s="15" customFormat="1" ht="15.95" customHeight="1" outlineLevel="2" x14ac:dyDescent="0.3">
      <c r="A476" s="227">
        <v>24</v>
      </c>
      <c r="B476" s="230" t="s">
        <v>74</v>
      </c>
      <c r="C476" s="46" t="s">
        <v>307</v>
      </c>
      <c r="D476" s="32" t="s">
        <v>78</v>
      </c>
      <c r="E476" s="44" t="s">
        <v>43</v>
      </c>
      <c r="F476" s="42" t="s">
        <v>43</v>
      </c>
      <c r="G476" s="230" t="s">
        <v>107</v>
      </c>
      <c r="H476" s="46">
        <v>1.135</v>
      </c>
      <c r="I476" s="55">
        <v>0.7</v>
      </c>
      <c r="J476" s="69">
        <v>36</v>
      </c>
      <c r="K476" s="238">
        <f t="shared" si="470"/>
        <v>28.602</v>
      </c>
      <c r="L476" s="69">
        <f t="shared" ref="L476:U476" si="521">(K476+2.86)</f>
        <v>31.462</v>
      </c>
      <c r="M476" s="69">
        <f t="shared" si="521"/>
        <v>34.322000000000003</v>
      </c>
      <c r="N476" s="69">
        <f t="shared" si="521"/>
        <v>37.182000000000002</v>
      </c>
      <c r="O476" s="69">
        <f t="shared" si="521"/>
        <v>40.042000000000002</v>
      </c>
      <c r="P476" s="69">
        <f t="shared" si="521"/>
        <v>42.902000000000001</v>
      </c>
      <c r="Q476" s="69">
        <f t="shared" si="521"/>
        <v>45.762</v>
      </c>
      <c r="R476" s="69">
        <f t="shared" si="521"/>
        <v>48.622</v>
      </c>
      <c r="S476" s="69">
        <f t="shared" si="521"/>
        <v>51.481999999999999</v>
      </c>
      <c r="T476" s="69">
        <f t="shared" si="521"/>
        <v>54.341999999999999</v>
      </c>
      <c r="U476" s="69">
        <f t="shared" si="521"/>
        <v>57.201999999999998</v>
      </c>
      <c r="V476" s="69">
        <f t="shared" ref="V476:AO476" si="522">(U476+2.86)</f>
        <v>60.061999999999998</v>
      </c>
      <c r="W476" s="69">
        <f t="shared" si="522"/>
        <v>62.921999999999997</v>
      </c>
      <c r="X476" s="69">
        <f t="shared" si="522"/>
        <v>65.781999999999996</v>
      </c>
      <c r="Y476" s="69">
        <f t="shared" si="522"/>
        <v>68.641999999999996</v>
      </c>
      <c r="Z476" s="69">
        <f t="shared" si="522"/>
        <v>71.501999999999995</v>
      </c>
      <c r="AA476" s="69">
        <f t="shared" si="522"/>
        <v>74.361999999999995</v>
      </c>
      <c r="AB476" s="69">
        <f t="shared" si="522"/>
        <v>77.221999999999994</v>
      </c>
      <c r="AC476" s="69">
        <f t="shared" si="522"/>
        <v>80.081999999999994</v>
      </c>
      <c r="AD476" s="69">
        <f t="shared" si="522"/>
        <v>82.941999999999993</v>
      </c>
      <c r="AE476" s="69">
        <f t="shared" si="522"/>
        <v>85.801999999999992</v>
      </c>
      <c r="AF476" s="69">
        <f t="shared" si="522"/>
        <v>88.661999999999992</v>
      </c>
      <c r="AG476" s="69">
        <f t="shared" si="522"/>
        <v>91.521999999999991</v>
      </c>
      <c r="AH476" s="69">
        <f t="shared" si="522"/>
        <v>94.381999999999991</v>
      </c>
      <c r="AI476" s="69">
        <f t="shared" si="522"/>
        <v>97.24199999999999</v>
      </c>
      <c r="AJ476" s="69">
        <f t="shared" si="522"/>
        <v>100.10199999999999</v>
      </c>
      <c r="AK476" s="69">
        <f t="shared" si="522"/>
        <v>102.96199999999999</v>
      </c>
      <c r="AL476" s="69">
        <f t="shared" si="522"/>
        <v>105.82199999999999</v>
      </c>
      <c r="AM476" s="69">
        <f t="shared" si="522"/>
        <v>108.68199999999999</v>
      </c>
      <c r="AN476" s="69">
        <f t="shared" si="522"/>
        <v>111.54199999999999</v>
      </c>
      <c r="AO476" s="69">
        <f t="shared" si="522"/>
        <v>114.40199999999999</v>
      </c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</row>
    <row r="477" spans="1:70" s="15" customFormat="1" ht="15.95" customHeight="1" outlineLevel="2" x14ac:dyDescent="0.3">
      <c r="A477" s="227">
        <v>25</v>
      </c>
      <c r="B477" s="230" t="s">
        <v>74</v>
      </c>
      <c r="C477" s="46" t="s">
        <v>308</v>
      </c>
      <c r="D477" s="32" t="s">
        <v>78</v>
      </c>
      <c r="E477" s="44" t="s">
        <v>43</v>
      </c>
      <c r="F477" s="42" t="s">
        <v>43</v>
      </c>
      <c r="G477" s="230" t="s">
        <v>107</v>
      </c>
      <c r="H477" s="46">
        <v>1.4279999999999999</v>
      </c>
      <c r="I477" s="55">
        <v>0.7</v>
      </c>
      <c r="J477" s="69">
        <v>36</v>
      </c>
      <c r="K477" s="238">
        <f t="shared" si="470"/>
        <v>35.985599999999998</v>
      </c>
      <c r="L477" s="69">
        <f t="shared" ref="L477:U477" si="523">(K477+3.6)</f>
        <v>39.585599999999999</v>
      </c>
      <c r="M477" s="69">
        <f t="shared" si="523"/>
        <v>43.185600000000001</v>
      </c>
      <c r="N477" s="69">
        <f t="shared" si="523"/>
        <v>46.785600000000002</v>
      </c>
      <c r="O477" s="69">
        <f t="shared" si="523"/>
        <v>50.385600000000004</v>
      </c>
      <c r="P477" s="69">
        <f t="shared" si="523"/>
        <v>53.985600000000005</v>
      </c>
      <c r="Q477" s="69">
        <f t="shared" si="523"/>
        <v>57.585600000000007</v>
      </c>
      <c r="R477" s="69">
        <f t="shared" si="523"/>
        <v>61.185600000000008</v>
      </c>
      <c r="S477" s="69">
        <f t="shared" si="523"/>
        <v>64.785600000000002</v>
      </c>
      <c r="T477" s="69">
        <f t="shared" si="523"/>
        <v>68.385599999999997</v>
      </c>
      <c r="U477" s="69">
        <f t="shared" si="523"/>
        <v>71.985599999999991</v>
      </c>
      <c r="V477" s="69">
        <f t="shared" ref="V477:AO477" si="524">(U477+3.6)</f>
        <v>75.585599999999985</v>
      </c>
      <c r="W477" s="69">
        <f t="shared" si="524"/>
        <v>79.18559999999998</v>
      </c>
      <c r="X477" s="69">
        <f t="shared" si="524"/>
        <v>82.785599999999974</v>
      </c>
      <c r="Y477" s="69">
        <f t="shared" si="524"/>
        <v>86.385599999999968</v>
      </c>
      <c r="Z477" s="69">
        <f t="shared" si="524"/>
        <v>89.985599999999963</v>
      </c>
      <c r="AA477" s="69">
        <f t="shared" si="524"/>
        <v>93.585599999999957</v>
      </c>
      <c r="AB477" s="69">
        <f t="shared" si="524"/>
        <v>97.185599999999951</v>
      </c>
      <c r="AC477" s="69">
        <f t="shared" si="524"/>
        <v>100.78559999999995</v>
      </c>
      <c r="AD477" s="69">
        <f t="shared" si="524"/>
        <v>104.38559999999994</v>
      </c>
      <c r="AE477" s="69">
        <f t="shared" si="524"/>
        <v>107.98559999999993</v>
      </c>
      <c r="AF477" s="69">
        <f t="shared" si="524"/>
        <v>111.58559999999993</v>
      </c>
      <c r="AG477" s="69">
        <f t="shared" si="524"/>
        <v>115.18559999999992</v>
      </c>
      <c r="AH477" s="69">
        <f t="shared" si="524"/>
        <v>118.78559999999992</v>
      </c>
      <c r="AI477" s="69">
        <f t="shared" si="524"/>
        <v>122.38559999999991</v>
      </c>
      <c r="AJ477" s="69">
        <f t="shared" si="524"/>
        <v>125.98559999999991</v>
      </c>
      <c r="AK477" s="69">
        <f t="shared" si="524"/>
        <v>129.58559999999991</v>
      </c>
      <c r="AL477" s="69">
        <f t="shared" si="524"/>
        <v>133.18559999999991</v>
      </c>
      <c r="AM477" s="69">
        <f t="shared" si="524"/>
        <v>136.7855999999999</v>
      </c>
      <c r="AN477" s="69">
        <f t="shared" si="524"/>
        <v>140.3855999999999</v>
      </c>
      <c r="AO477" s="69">
        <f t="shared" si="524"/>
        <v>143.98559999999989</v>
      </c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</row>
    <row r="478" spans="1:70" s="15" customFormat="1" ht="15.95" customHeight="1" outlineLevel="2" x14ac:dyDescent="0.3">
      <c r="A478" s="227">
        <v>26</v>
      </c>
      <c r="B478" s="230" t="s">
        <v>74</v>
      </c>
      <c r="C478" s="46" t="s">
        <v>309</v>
      </c>
      <c r="D478" s="32" t="s">
        <v>78</v>
      </c>
      <c r="E478" s="44" t="s">
        <v>43</v>
      </c>
      <c r="F478" s="42" t="s">
        <v>43</v>
      </c>
      <c r="G478" s="230" t="s">
        <v>107</v>
      </c>
      <c r="H478" s="46">
        <v>1.248</v>
      </c>
      <c r="I478" s="55">
        <v>0.7</v>
      </c>
      <c r="J478" s="69">
        <v>36</v>
      </c>
      <c r="K478" s="238">
        <f t="shared" si="470"/>
        <v>31.449599999999997</v>
      </c>
      <c r="L478" s="69">
        <f t="shared" ref="L478:U478" si="525">(K478+3.15)</f>
        <v>34.599599999999995</v>
      </c>
      <c r="M478" s="69">
        <f t="shared" si="525"/>
        <v>37.749599999999994</v>
      </c>
      <c r="N478" s="69">
        <f t="shared" si="525"/>
        <v>40.899599999999992</v>
      </c>
      <c r="O478" s="69">
        <f t="shared" si="525"/>
        <v>44.049599999999991</v>
      </c>
      <c r="P478" s="69">
        <f t="shared" si="525"/>
        <v>47.19959999999999</v>
      </c>
      <c r="Q478" s="69">
        <f t="shared" si="525"/>
        <v>50.349599999999988</v>
      </c>
      <c r="R478" s="69">
        <f t="shared" si="525"/>
        <v>53.499599999999987</v>
      </c>
      <c r="S478" s="69">
        <f t="shared" si="525"/>
        <v>56.649599999999985</v>
      </c>
      <c r="T478" s="69">
        <f t="shared" si="525"/>
        <v>59.799599999999984</v>
      </c>
      <c r="U478" s="69">
        <f t="shared" si="525"/>
        <v>62.949599999999982</v>
      </c>
      <c r="V478" s="69">
        <f t="shared" ref="V478:AO478" si="526">(U478+3.15)</f>
        <v>66.099599999999981</v>
      </c>
      <c r="W478" s="69">
        <f t="shared" si="526"/>
        <v>69.249599999999987</v>
      </c>
      <c r="X478" s="69">
        <f t="shared" si="526"/>
        <v>72.399599999999992</v>
      </c>
      <c r="Y478" s="69">
        <f t="shared" si="526"/>
        <v>75.549599999999998</v>
      </c>
      <c r="Z478" s="69">
        <f t="shared" si="526"/>
        <v>78.699600000000004</v>
      </c>
      <c r="AA478" s="69">
        <f t="shared" si="526"/>
        <v>81.849600000000009</v>
      </c>
      <c r="AB478" s="69">
        <f t="shared" si="526"/>
        <v>84.999600000000015</v>
      </c>
      <c r="AC478" s="69">
        <f t="shared" si="526"/>
        <v>88.149600000000021</v>
      </c>
      <c r="AD478" s="69">
        <f t="shared" si="526"/>
        <v>91.299600000000027</v>
      </c>
      <c r="AE478" s="69">
        <f t="shared" si="526"/>
        <v>94.449600000000032</v>
      </c>
      <c r="AF478" s="69">
        <f t="shared" si="526"/>
        <v>97.599600000000038</v>
      </c>
      <c r="AG478" s="69">
        <f t="shared" si="526"/>
        <v>100.74960000000004</v>
      </c>
      <c r="AH478" s="69">
        <f t="shared" si="526"/>
        <v>103.89960000000005</v>
      </c>
      <c r="AI478" s="69">
        <f t="shared" si="526"/>
        <v>107.04960000000005</v>
      </c>
      <c r="AJ478" s="69">
        <f t="shared" si="526"/>
        <v>110.19960000000006</v>
      </c>
      <c r="AK478" s="69">
        <f t="shared" si="526"/>
        <v>113.34960000000007</v>
      </c>
      <c r="AL478" s="69">
        <f t="shared" si="526"/>
        <v>116.49960000000007</v>
      </c>
      <c r="AM478" s="69">
        <f t="shared" si="526"/>
        <v>119.64960000000008</v>
      </c>
      <c r="AN478" s="69">
        <f t="shared" si="526"/>
        <v>122.79960000000008</v>
      </c>
      <c r="AO478" s="69">
        <f t="shared" si="526"/>
        <v>125.94960000000009</v>
      </c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</row>
    <row r="479" spans="1:70" s="15" customFormat="1" ht="15.95" customHeight="1" outlineLevel="2" x14ac:dyDescent="0.3">
      <c r="A479" s="227">
        <v>27</v>
      </c>
      <c r="B479" s="230" t="s">
        <v>74</v>
      </c>
      <c r="C479" s="46" t="s">
        <v>310</v>
      </c>
      <c r="D479" s="32" t="s">
        <v>78</v>
      </c>
      <c r="E479" s="44" t="s">
        <v>43</v>
      </c>
      <c r="F479" s="42" t="s">
        <v>43</v>
      </c>
      <c r="G479" s="230" t="s">
        <v>107</v>
      </c>
      <c r="H479" s="46">
        <v>1.274</v>
      </c>
      <c r="I479" s="55">
        <v>0.7</v>
      </c>
      <c r="J479" s="69">
        <v>36</v>
      </c>
      <c r="K479" s="238">
        <f t="shared" si="470"/>
        <v>32.104799999999997</v>
      </c>
      <c r="L479" s="69">
        <f t="shared" ref="L479:U479" si="527">(K479+3.21)</f>
        <v>35.314799999999998</v>
      </c>
      <c r="M479" s="69">
        <f t="shared" si="527"/>
        <v>38.524799999999999</v>
      </c>
      <c r="N479" s="69">
        <f t="shared" si="527"/>
        <v>41.7348</v>
      </c>
      <c r="O479" s="69">
        <f t="shared" si="527"/>
        <v>44.944800000000001</v>
      </c>
      <c r="P479" s="69">
        <f t="shared" si="527"/>
        <v>48.154800000000002</v>
      </c>
      <c r="Q479" s="69">
        <f t="shared" si="527"/>
        <v>51.364800000000002</v>
      </c>
      <c r="R479" s="69">
        <f t="shared" si="527"/>
        <v>54.574800000000003</v>
      </c>
      <c r="S479" s="69">
        <f t="shared" si="527"/>
        <v>57.784800000000004</v>
      </c>
      <c r="T479" s="69">
        <f t="shared" si="527"/>
        <v>60.994800000000005</v>
      </c>
      <c r="U479" s="69">
        <f t="shared" si="527"/>
        <v>64.204800000000006</v>
      </c>
      <c r="V479" s="69">
        <f t="shared" ref="V479:AO479" si="528">(U479+3.21)</f>
        <v>67.4148</v>
      </c>
      <c r="W479" s="69">
        <f t="shared" si="528"/>
        <v>70.624799999999993</v>
      </c>
      <c r="X479" s="69">
        <f t="shared" si="528"/>
        <v>73.834799999999987</v>
      </c>
      <c r="Y479" s="69">
        <f t="shared" si="528"/>
        <v>77.044799999999981</v>
      </c>
      <c r="Z479" s="69">
        <f t="shared" si="528"/>
        <v>80.254799999999975</v>
      </c>
      <c r="AA479" s="69">
        <f t="shared" si="528"/>
        <v>83.464799999999968</v>
      </c>
      <c r="AB479" s="69">
        <f t="shared" si="528"/>
        <v>86.674799999999962</v>
      </c>
      <c r="AC479" s="69">
        <f t="shared" si="528"/>
        <v>89.884799999999956</v>
      </c>
      <c r="AD479" s="69">
        <f t="shared" si="528"/>
        <v>93.09479999999995</v>
      </c>
      <c r="AE479" s="69">
        <f t="shared" si="528"/>
        <v>96.304799999999943</v>
      </c>
      <c r="AF479" s="69">
        <f t="shared" si="528"/>
        <v>99.514799999999937</v>
      </c>
      <c r="AG479" s="69">
        <f t="shared" si="528"/>
        <v>102.72479999999993</v>
      </c>
      <c r="AH479" s="69">
        <f t="shared" si="528"/>
        <v>105.93479999999992</v>
      </c>
      <c r="AI479" s="69">
        <f t="shared" si="528"/>
        <v>109.14479999999992</v>
      </c>
      <c r="AJ479" s="69">
        <f t="shared" si="528"/>
        <v>112.35479999999991</v>
      </c>
      <c r="AK479" s="69">
        <f t="shared" si="528"/>
        <v>115.56479999999991</v>
      </c>
      <c r="AL479" s="69">
        <f t="shared" si="528"/>
        <v>118.7747999999999</v>
      </c>
      <c r="AM479" s="69">
        <f t="shared" si="528"/>
        <v>121.98479999999989</v>
      </c>
      <c r="AN479" s="69">
        <f t="shared" si="528"/>
        <v>125.19479999999989</v>
      </c>
      <c r="AO479" s="69">
        <f t="shared" si="528"/>
        <v>128.40479999999988</v>
      </c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</row>
    <row r="480" spans="1:70" s="15" customFormat="1" ht="15.95" customHeight="1" outlineLevel="2" x14ac:dyDescent="0.3">
      <c r="A480" s="227">
        <v>28</v>
      </c>
      <c r="B480" s="230" t="s">
        <v>74</v>
      </c>
      <c r="C480" s="29" t="s">
        <v>226</v>
      </c>
      <c r="D480" s="32" t="s">
        <v>78</v>
      </c>
      <c r="E480" s="33" t="s">
        <v>29</v>
      </c>
      <c r="F480" s="62" t="s">
        <v>43</v>
      </c>
      <c r="G480" s="55" t="s">
        <v>107</v>
      </c>
      <c r="H480" s="119">
        <v>15.1</v>
      </c>
      <c r="I480" s="55">
        <v>1.2</v>
      </c>
      <c r="J480" s="69">
        <v>36</v>
      </c>
      <c r="K480" s="238">
        <f t="shared" si="470"/>
        <v>652.31999999999994</v>
      </c>
      <c r="L480" s="69">
        <f t="shared" ref="L480:Z480" si="529">(K480+65.23)</f>
        <v>717.55</v>
      </c>
      <c r="M480" s="69">
        <f t="shared" si="529"/>
        <v>782.78</v>
      </c>
      <c r="N480" s="69">
        <f t="shared" si="529"/>
        <v>848.01</v>
      </c>
      <c r="O480" s="69">
        <f t="shared" si="529"/>
        <v>913.24</v>
      </c>
      <c r="P480" s="69">
        <f t="shared" si="529"/>
        <v>978.47</v>
      </c>
      <c r="Q480" s="69">
        <f t="shared" si="529"/>
        <v>1043.7</v>
      </c>
      <c r="R480" s="69">
        <f t="shared" si="529"/>
        <v>1108.93</v>
      </c>
      <c r="S480" s="69">
        <f t="shared" si="529"/>
        <v>1174.1600000000001</v>
      </c>
      <c r="T480" s="69">
        <f t="shared" si="529"/>
        <v>1239.3900000000001</v>
      </c>
      <c r="U480" s="69">
        <f t="shared" si="529"/>
        <v>1304.6200000000001</v>
      </c>
      <c r="V480" s="69">
        <f t="shared" si="529"/>
        <v>1369.8500000000001</v>
      </c>
      <c r="W480" s="69">
        <f t="shared" si="529"/>
        <v>1435.0800000000002</v>
      </c>
      <c r="X480" s="69">
        <f t="shared" si="529"/>
        <v>1500.3100000000002</v>
      </c>
      <c r="Y480" s="69">
        <f t="shared" si="529"/>
        <v>1565.5400000000002</v>
      </c>
      <c r="Z480" s="69">
        <f t="shared" si="529"/>
        <v>1630.7700000000002</v>
      </c>
      <c r="AA480" s="9"/>
      <c r="AB480" s="9"/>
      <c r="AC480" s="9"/>
      <c r="AD480" s="9"/>
      <c r="AE480" s="9"/>
      <c r="AF480" s="9"/>
      <c r="AG480" s="9"/>
      <c r="AH480" s="9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</row>
    <row r="481" spans="1:70" s="15" customFormat="1" ht="15.95" customHeight="1" outlineLevel="2" x14ac:dyDescent="0.3">
      <c r="A481" s="227">
        <v>29</v>
      </c>
      <c r="B481" s="230" t="s">
        <v>74</v>
      </c>
      <c r="C481" s="46" t="s">
        <v>616</v>
      </c>
      <c r="D481" s="32" t="s">
        <v>78</v>
      </c>
      <c r="E481" s="32" t="s">
        <v>43</v>
      </c>
      <c r="F481" s="55" t="s">
        <v>43</v>
      </c>
      <c r="G481" s="43" t="s">
        <v>36</v>
      </c>
      <c r="H481" s="32">
        <v>15.702</v>
      </c>
      <c r="I481" s="55">
        <v>1.2</v>
      </c>
      <c r="J481" s="69">
        <v>36</v>
      </c>
      <c r="K481" s="238">
        <f t="shared" si="470"/>
        <v>678.32639999999992</v>
      </c>
      <c r="L481" s="69">
        <f t="shared" ref="L481:Z481" si="530">(K481+67.83)</f>
        <v>746.15639999999996</v>
      </c>
      <c r="M481" s="69">
        <f t="shared" si="530"/>
        <v>813.9864</v>
      </c>
      <c r="N481" s="69">
        <f t="shared" si="530"/>
        <v>881.81640000000004</v>
      </c>
      <c r="O481" s="69">
        <f t="shared" si="530"/>
        <v>949.64640000000009</v>
      </c>
      <c r="P481" s="69">
        <f t="shared" si="530"/>
        <v>1017.4764000000001</v>
      </c>
      <c r="Q481" s="69">
        <f t="shared" si="530"/>
        <v>1085.3064000000002</v>
      </c>
      <c r="R481" s="69">
        <f t="shared" si="530"/>
        <v>1153.1364000000001</v>
      </c>
      <c r="S481" s="69">
        <f t="shared" si="530"/>
        <v>1220.9664</v>
      </c>
      <c r="T481" s="69">
        <f t="shared" si="530"/>
        <v>1288.7963999999999</v>
      </c>
      <c r="U481" s="69">
        <f t="shared" si="530"/>
        <v>1356.6263999999999</v>
      </c>
      <c r="V481" s="69">
        <f t="shared" si="530"/>
        <v>1424.4563999999998</v>
      </c>
      <c r="W481" s="69">
        <f t="shared" si="530"/>
        <v>1492.2863999999997</v>
      </c>
      <c r="X481" s="69">
        <f t="shared" si="530"/>
        <v>1560.1163999999997</v>
      </c>
      <c r="Y481" s="69">
        <f t="shared" si="530"/>
        <v>1627.9463999999996</v>
      </c>
      <c r="Z481" s="69">
        <f t="shared" si="530"/>
        <v>1695.7763999999995</v>
      </c>
      <c r="AA481" s="9"/>
      <c r="AB481" s="9"/>
      <c r="AC481" s="9"/>
      <c r="AD481" s="9"/>
      <c r="AE481" s="9"/>
      <c r="AF481" s="9"/>
      <c r="AG481" s="9"/>
      <c r="AH481" s="9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</row>
    <row r="482" spans="1:70" s="15" customFormat="1" ht="15.95" customHeight="1" outlineLevel="2" x14ac:dyDescent="0.3">
      <c r="A482" s="227">
        <v>30</v>
      </c>
      <c r="B482" s="230" t="s">
        <v>74</v>
      </c>
      <c r="C482" s="46" t="s">
        <v>311</v>
      </c>
      <c r="D482" s="32" t="s">
        <v>400</v>
      </c>
      <c r="E482" s="44" t="s">
        <v>19</v>
      </c>
      <c r="F482" s="62" t="s">
        <v>19</v>
      </c>
      <c r="G482" s="45" t="s">
        <v>30</v>
      </c>
      <c r="H482" s="46">
        <v>2.238</v>
      </c>
      <c r="I482" s="55">
        <v>0.7</v>
      </c>
      <c r="J482" s="69">
        <v>36</v>
      </c>
      <c r="K482" s="238">
        <f t="shared" si="470"/>
        <v>56.397599999999997</v>
      </c>
      <c r="L482" s="69">
        <f t="shared" ref="L482:U482" si="531">(K482+5.64)</f>
        <v>62.037599999999998</v>
      </c>
      <c r="M482" s="69">
        <f t="shared" si="531"/>
        <v>67.677599999999998</v>
      </c>
      <c r="N482" s="69">
        <f t="shared" si="531"/>
        <v>73.317599999999999</v>
      </c>
      <c r="O482" s="69">
        <f t="shared" si="531"/>
        <v>78.957599999999999</v>
      </c>
      <c r="P482" s="69">
        <f t="shared" si="531"/>
        <v>84.5976</v>
      </c>
      <c r="Q482" s="69">
        <f t="shared" si="531"/>
        <v>90.2376</v>
      </c>
      <c r="R482" s="69">
        <f t="shared" si="531"/>
        <v>95.877600000000001</v>
      </c>
      <c r="S482" s="69">
        <f t="shared" si="531"/>
        <v>101.5176</v>
      </c>
      <c r="T482" s="69">
        <f t="shared" si="531"/>
        <v>107.1576</v>
      </c>
      <c r="U482" s="69">
        <f t="shared" si="531"/>
        <v>112.7976</v>
      </c>
      <c r="V482" s="69">
        <f t="shared" ref="V482:AK482" si="532">(U482+5.64)</f>
        <v>118.4376</v>
      </c>
      <c r="W482" s="69">
        <f t="shared" si="532"/>
        <v>124.0776</v>
      </c>
      <c r="X482" s="69">
        <f t="shared" si="532"/>
        <v>129.7176</v>
      </c>
      <c r="Y482" s="69">
        <f t="shared" si="532"/>
        <v>135.35759999999999</v>
      </c>
      <c r="Z482" s="69">
        <f t="shared" si="532"/>
        <v>140.99759999999998</v>
      </c>
      <c r="AA482" s="69">
        <f t="shared" si="532"/>
        <v>146.63759999999996</v>
      </c>
      <c r="AB482" s="69">
        <f t="shared" si="532"/>
        <v>152.27759999999995</v>
      </c>
      <c r="AC482" s="69">
        <f t="shared" si="532"/>
        <v>157.91759999999994</v>
      </c>
      <c r="AD482" s="69">
        <f t="shared" si="532"/>
        <v>163.55759999999992</v>
      </c>
      <c r="AE482" s="69">
        <f t="shared" si="532"/>
        <v>169.19759999999991</v>
      </c>
      <c r="AF482" s="69">
        <f t="shared" si="532"/>
        <v>174.8375999999999</v>
      </c>
      <c r="AG482" s="69">
        <f t="shared" si="532"/>
        <v>180.47759999999988</v>
      </c>
      <c r="AH482" s="69">
        <f t="shared" si="532"/>
        <v>186.11759999999987</v>
      </c>
      <c r="AI482" s="69">
        <f t="shared" si="532"/>
        <v>191.75759999999985</v>
      </c>
      <c r="AJ482" s="69">
        <f t="shared" si="532"/>
        <v>197.39759999999984</v>
      </c>
      <c r="AK482" s="69">
        <f t="shared" si="532"/>
        <v>203.03759999999983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</row>
    <row r="483" spans="1:70" s="15" customFormat="1" ht="15.95" customHeight="1" outlineLevel="2" x14ac:dyDescent="0.3">
      <c r="A483" s="227">
        <v>31</v>
      </c>
      <c r="B483" s="230" t="s">
        <v>74</v>
      </c>
      <c r="C483" s="46" t="s">
        <v>312</v>
      </c>
      <c r="D483" s="32" t="s">
        <v>78</v>
      </c>
      <c r="E483" s="44" t="s">
        <v>43</v>
      </c>
      <c r="F483" s="62" t="s">
        <v>43</v>
      </c>
      <c r="G483" s="55" t="s">
        <v>107</v>
      </c>
      <c r="H483" s="121">
        <v>1.41</v>
      </c>
      <c r="I483" s="55">
        <v>0.7</v>
      </c>
      <c r="J483" s="69">
        <v>36</v>
      </c>
      <c r="K483" s="238">
        <f t="shared" si="470"/>
        <v>35.531999999999996</v>
      </c>
      <c r="L483" s="69">
        <f t="shared" ref="L483:U483" si="533">(K483+3.55)</f>
        <v>39.081999999999994</v>
      </c>
      <c r="M483" s="69">
        <f t="shared" si="533"/>
        <v>42.631999999999991</v>
      </c>
      <c r="N483" s="69">
        <f t="shared" si="533"/>
        <v>46.181999999999988</v>
      </c>
      <c r="O483" s="69">
        <f t="shared" si="533"/>
        <v>49.731999999999985</v>
      </c>
      <c r="P483" s="69">
        <f t="shared" si="533"/>
        <v>53.281999999999982</v>
      </c>
      <c r="Q483" s="69">
        <f t="shared" si="533"/>
        <v>56.831999999999979</v>
      </c>
      <c r="R483" s="69">
        <f t="shared" si="533"/>
        <v>60.381999999999977</v>
      </c>
      <c r="S483" s="69">
        <f t="shared" si="533"/>
        <v>63.931999999999974</v>
      </c>
      <c r="T483" s="69">
        <f t="shared" si="533"/>
        <v>67.481999999999971</v>
      </c>
      <c r="U483" s="69">
        <f t="shared" si="533"/>
        <v>71.031999999999968</v>
      </c>
      <c r="V483" s="69">
        <f t="shared" ref="V483:AO483" si="534">(U483+3.55)</f>
        <v>74.581999999999965</v>
      </c>
      <c r="W483" s="69">
        <f t="shared" si="534"/>
        <v>78.131999999999962</v>
      </c>
      <c r="X483" s="69">
        <f t="shared" si="534"/>
        <v>81.68199999999996</v>
      </c>
      <c r="Y483" s="69">
        <f t="shared" si="534"/>
        <v>85.231999999999957</v>
      </c>
      <c r="Z483" s="69">
        <f t="shared" si="534"/>
        <v>88.781999999999954</v>
      </c>
      <c r="AA483" s="69">
        <f t="shared" si="534"/>
        <v>92.331999999999951</v>
      </c>
      <c r="AB483" s="69">
        <f t="shared" si="534"/>
        <v>95.881999999999948</v>
      </c>
      <c r="AC483" s="69">
        <f t="shared" si="534"/>
        <v>99.431999999999945</v>
      </c>
      <c r="AD483" s="69">
        <f t="shared" si="534"/>
        <v>102.98199999999994</v>
      </c>
      <c r="AE483" s="69">
        <f t="shared" si="534"/>
        <v>106.53199999999994</v>
      </c>
      <c r="AF483" s="69">
        <f t="shared" si="534"/>
        <v>110.08199999999994</v>
      </c>
      <c r="AG483" s="69">
        <f t="shared" si="534"/>
        <v>113.63199999999993</v>
      </c>
      <c r="AH483" s="69">
        <f t="shared" si="534"/>
        <v>117.18199999999993</v>
      </c>
      <c r="AI483" s="69">
        <f t="shared" si="534"/>
        <v>120.73199999999993</v>
      </c>
      <c r="AJ483" s="69">
        <f t="shared" si="534"/>
        <v>124.28199999999993</v>
      </c>
      <c r="AK483" s="69">
        <f t="shared" si="534"/>
        <v>127.83199999999992</v>
      </c>
      <c r="AL483" s="69">
        <f t="shared" si="534"/>
        <v>131.38199999999992</v>
      </c>
      <c r="AM483" s="69">
        <f t="shared" si="534"/>
        <v>134.93199999999993</v>
      </c>
      <c r="AN483" s="69">
        <f t="shared" si="534"/>
        <v>138.48199999999994</v>
      </c>
      <c r="AO483" s="69">
        <f t="shared" si="534"/>
        <v>142.03199999999995</v>
      </c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</row>
    <row r="484" spans="1:70" s="15" customFormat="1" ht="15.95" customHeight="1" outlineLevel="2" x14ac:dyDescent="0.3">
      <c r="A484" s="227">
        <v>32</v>
      </c>
      <c r="B484" s="230" t="s">
        <v>74</v>
      </c>
      <c r="C484" s="46" t="s">
        <v>313</v>
      </c>
      <c r="D484" s="32" t="s">
        <v>78</v>
      </c>
      <c r="E484" s="44" t="s">
        <v>43</v>
      </c>
      <c r="F484" s="62" t="s">
        <v>43</v>
      </c>
      <c r="G484" s="55" t="s">
        <v>107</v>
      </c>
      <c r="H484" s="46">
        <v>4.9989999999999997</v>
      </c>
      <c r="I484" s="55">
        <v>0.7</v>
      </c>
      <c r="J484" s="69">
        <v>36</v>
      </c>
      <c r="K484" s="238">
        <f t="shared" si="470"/>
        <v>125.97479999999997</v>
      </c>
      <c r="L484" s="69">
        <f t="shared" ref="L484:U484" si="535">(K484+12.6)</f>
        <v>138.57479999999998</v>
      </c>
      <c r="M484" s="69">
        <f t="shared" si="535"/>
        <v>151.17479999999998</v>
      </c>
      <c r="N484" s="69">
        <f t="shared" si="535"/>
        <v>163.77479999999997</v>
      </c>
      <c r="O484" s="69">
        <f t="shared" si="535"/>
        <v>176.37479999999996</v>
      </c>
      <c r="P484" s="69">
        <f t="shared" si="535"/>
        <v>188.97479999999996</v>
      </c>
      <c r="Q484" s="69">
        <f t="shared" si="535"/>
        <v>201.57479999999995</v>
      </c>
      <c r="R484" s="69">
        <f t="shared" si="535"/>
        <v>214.17479999999995</v>
      </c>
      <c r="S484" s="69">
        <f t="shared" si="535"/>
        <v>226.77479999999994</v>
      </c>
      <c r="T484" s="69">
        <f t="shared" si="535"/>
        <v>239.37479999999994</v>
      </c>
      <c r="U484" s="69">
        <f t="shared" si="535"/>
        <v>251.97479999999993</v>
      </c>
      <c r="V484" s="69">
        <f t="shared" ref="V484:AO484" si="536">(U484+12.6)</f>
        <v>264.57479999999993</v>
      </c>
      <c r="W484" s="69">
        <f t="shared" si="536"/>
        <v>277.17479999999995</v>
      </c>
      <c r="X484" s="69">
        <f t="shared" si="536"/>
        <v>289.77479999999997</v>
      </c>
      <c r="Y484" s="69">
        <f t="shared" si="536"/>
        <v>302.37479999999999</v>
      </c>
      <c r="Z484" s="69">
        <f t="shared" si="536"/>
        <v>314.97480000000002</v>
      </c>
      <c r="AA484" s="69">
        <f t="shared" si="536"/>
        <v>327.57480000000004</v>
      </c>
      <c r="AB484" s="69">
        <f t="shared" si="536"/>
        <v>340.17480000000006</v>
      </c>
      <c r="AC484" s="69">
        <f t="shared" si="536"/>
        <v>352.77480000000008</v>
      </c>
      <c r="AD484" s="69">
        <f t="shared" si="536"/>
        <v>365.37480000000011</v>
      </c>
      <c r="AE484" s="69">
        <f t="shared" si="536"/>
        <v>377.97480000000013</v>
      </c>
      <c r="AF484" s="69">
        <f t="shared" si="536"/>
        <v>390.57480000000015</v>
      </c>
      <c r="AG484" s="69">
        <f t="shared" si="536"/>
        <v>403.17480000000018</v>
      </c>
      <c r="AH484" s="69">
        <f t="shared" si="536"/>
        <v>415.7748000000002</v>
      </c>
      <c r="AI484" s="69">
        <f t="shared" si="536"/>
        <v>428.37480000000022</v>
      </c>
      <c r="AJ484" s="69">
        <f t="shared" si="536"/>
        <v>440.97480000000024</v>
      </c>
      <c r="AK484" s="69">
        <f t="shared" si="536"/>
        <v>453.57480000000027</v>
      </c>
      <c r="AL484" s="69">
        <f t="shared" si="536"/>
        <v>466.17480000000029</v>
      </c>
      <c r="AM484" s="69">
        <f t="shared" si="536"/>
        <v>478.77480000000031</v>
      </c>
      <c r="AN484" s="69">
        <f t="shared" si="536"/>
        <v>491.37480000000033</v>
      </c>
      <c r="AO484" s="69">
        <f t="shared" si="536"/>
        <v>503.97480000000036</v>
      </c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</row>
    <row r="485" spans="1:70" s="15" customFormat="1" ht="15.95" customHeight="1" outlineLevel="2" x14ac:dyDescent="0.3">
      <c r="A485" s="227">
        <v>33</v>
      </c>
      <c r="B485" s="173" t="s">
        <v>74</v>
      </c>
      <c r="C485" s="46" t="s">
        <v>314</v>
      </c>
      <c r="D485" s="157" t="s">
        <v>78</v>
      </c>
      <c r="E485" s="44" t="s">
        <v>43</v>
      </c>
      <c r="F485" s="42" t="s">
        <v>43</v>
      </c>
      <c r="G485" s="178" t="s">
        <v>107</v>
      </c>
      <c r="H485" s="46">
        <v>1.589</v>
      </c>
      <c r="I485" s="55">
        <v>0.7</v>
      </c>
      <c r="J485" s="69">
        <v>36</v>
      </c>
      <c r="K485" s="238">
        <f t="shared" si="470"/>
        <v>40.042799999999993</v>
      </c>
      <c r="L485" s="69">
        <f t="shared" ref="L485:U485" si="537">(K485+4)</f>
        <v>44.042799999999993</v>
      </c>
      <c r="M485" s="69">
        <f t="shared" si="537"/>
        <v>48.042799999999993</v>
      </c>
      <c r="N485" s="69">
        <f t="shared" si="537"/>
        <v>52.042799999999993</v>
      </c>
      <c r="O485" s="69">
        <f t="shared" si="537"/>
        <v>56.042799999999993</v>
      </c>
      <c r="P485" s="69">
        <f t="shared" si="537"/>
        <v>60.042799999999993</v>
      </c>
      <c r="Q485" s="69">
        <f t="shared" si="537"/>
        <v>64.0428</v>
      </c>
      <c r="R485" s="69">
        <f t="shared" si="537"/>
        <v>68.0428</v>
      </c>
      <c r="S485" s="69">
        <f t="shared" si="537"/>
        <v>72.0428</v>
      </c>
      <c r="T485" s="69">
        <f t="shared" si="537"/>
        <v>76.0428</v>
      </c>
      <c r="U485" s="69">
        <f t="shared" si="537"/>
        <v>80.0428</v>
      </c>
      <c r="V485" s="69">
        <f t="shared" ref="V485:AR485" si="538">(U485+4)</f>
        <v>84.0428</v>
      </c>
      <c r="W485" s="69">
        <f t="shared" si="538"/>
        <v>88.0428</v>
      </c>
      <c r="X485" s="69">
        <f t="shared" si="538"/>
        <v>92.0428</v>
      </c>
      <c r="Y485" s="69">
        <f t="shared" si="538"/>
        <v>96.0428</v>
      </c>
      <c r="Z485" s="69">
        <f t="shared" si="538"/>
        <v>100.0428</v>
      </c>
      <c r="AA485" s="69">
        <f t="shared" si="538"/>
        <v>104.0428</v>
      </c>
      <c r="AB485" s="69">
        <f t="shared" si="538"/>
        <v>108.0428</v>
      </c>
      <c r="AC485" s="69">
        <f t="shared" si="538"/>
        <v>112.0428</v>
      </c>
      <c r="AD485" s="69">
        <f t="shared" si="538"/>
        <v>116.0428</v>
      </c>
      <c r="AE485" s="69">
        <f t="shared" si="538"/>
        <v>120.0428</v>
      </c>
      <c r="AF485" s="69">
        <f t="shared" si="538"/>
        <v>124.0428</v>
      </c>
      <c r="AG485" s="69">
        <f t="shared" si="538"/>
        <v>128.0428</v>
      </c>
      <c r="AH485" s="69">
        <f t="shared" si="538"/>
        <v>132.0428</v>
      </c>
      <c r="AI485" s="69">
        <f t="shared" si="538"/>
        <v>136.0428</v>
      </c>
      <c r="AJ485" s="69">
        <f t="shared" si="538"/>
        <v>140.0428</v>
      </c>
      <c r="AK485" s="69">
        <f t="shared" si="538"/>
        <v>144.0428</v>
      </c>
      <c r="AL485" s="69">
        <f t="shared" si="538"/>
        <v>148.0428</v>
      </c>
      <c r="AM485" s="69">
        <f t="shared" si="538"/>
        <v>152.0428</v>
      </c>
      <c r="AN485" s="69">
        <f t="shared" si="538"/>
        <v>156.0428</v>
      </c>
      <c r="AO485" s="69">
        <f t="shared" si="538"/>
        <v>160.0428</v>
      </c>
      <c r="AP485" s="69">
        <f t="shared" si="538"/>
        <v>164.0428</v>
      </c>
      <c r="AQ485" s="69">
        <f t="shared" si="538"/>
        <v>168.0428</v>
      </c>
      <c r="AR485" s="69">
        <f t="shared" si="538"/>
        <v>172.0428</v>
      </c>
      <c r="AS485" s="69"/>
      <c r="AT485" s="69"/>
      <c r="AU485" s="69"/>
      <c r="AV485" s="69"/>
      <c r="AW485" s="69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</row>
    <row r="486" spans="1:70" s="15" customFormat="1" ht="15.95" customHeight="1" outlineLevel="2" x14ac:dyDescent="0.3">
      <c r="A486" s="227">
        <v>34</v>
      </c>
      <c r="B486" s="173" t="s">
        <v>74</v>
      </c>
      <c r="C486" s="46" t="s">
        <v>315</v>
      </c>
      <c r="D486" s="157" t="s">
        <v>78</v>
      </c>
      <c r="E486" s="44" t="s">
        <v>43</v>
      </c>
      <c r="F486" s="42" t="s">
        <v>43</v>
      </c>
      <c r="G486" s="178" t="s">
        <v>107</v>
      </c>
      <c r="H486" s="46">
        <v>3.52</v>
      </c>
      <c r="I486" s="55">
        <v>0.7</v>
      </c>
      <c r="J486" s="69">
        <v>36</v>
      </c>
      <c r="K486" s="238">
        <f t="shared" si="470"/>
        <v>88.703999999999994</v>
      </c>
      <c r="L486" s="69">
        <f t="shared" ref="L486:U486" si="539">(K486+8.87)</f>
        <v>97.573999999999998</v>
      </c>
      <c r="M486" s="69">
        <f t="shared" si="539"/>
        <v>106.444</v>
      </c>
      <c r="N486" s="69">
        <f t="shared" si="539"/>
        <v>115.31400000000001</v>
      </c>
      <c r="O486" s="69">
        <f t="shared" si="539"/>
        <v>124.18400000000001</v>
      </c>
      <c r="P486" s="69">
        <f t="shared" si="539"/>
        <v>133.054</v>
      </c>
      <c r="Q486" s="69">
        <f t="shared" si="539"/>
        <v>141.92400000000001</v>
      </c>
      <c r="R486" s="69">
        <f t="shared" si="539"/>
        <v>150.79400000000001</v>
      </c>
      <c r="S486" s="69">
        <f t="shared" si="539"/>
        <v>159.66400000000002</v>
      </c>
      <c r="T486" s="69">
        <f t="shared" si="539"/>
        <v>168.53400000000002</v>
      </c>
      <c r="U486" s="69">
        <f t="shared" si="539"/>
        <v>177.40400000000002</v>
      </c>
      <c r="V486" s="69">
        <f t="shared" ref="V486:AO486" si="540">(U486+8.87)</f>
        <v>186.27400000000003</v>
      </c>
      <c r="W486" s="69">
        <f t="shared" si="540"/>
        <v>195.14400000000003</v>
      </c>
      <c r="X486" s="69">
        <f t="shared" si="540"/>
        <v>204.01400000000004</v>
      </c>
      <c r="Y486" s="69">
        <f t="shared" si="540"/>
        <v>212.88400000000004</v>
      </c>
      <c r="Z486" s="69">
        <f t="shared" si="540"/>
        <v>221.75400000000005</v>
      </c>
      <c r="AA486" s="69">
        <f t="shared" si="540"/>
        <v>230.62400000000005</v>
      </c>
      <c r="AB486" s="69">
        <f t="shared" si="540"/>
        <v>239.49400000000006</v>
      </c>
      <c r="AC486" s="69">
        <f t="shared" si="540"/>
        <v>248.36400000000006</v>
      </c>
      <c r="AD486" s="69">
        <f t="shared" si="540"/>
        <v>257.23400000000004</v>
      </c>
      <c r="AE486" s="69">
        <f t="shared" si="540"/>
        <v>266.10400000000004</v>
      </c>
      <c r="AF486" s="69">
        <f t="shared" si="540"/>
        <v>274.97400000000005</v>
      </c>
      <c r="AG486" s="69">
        <f t="shared" si="540"/>
        <v>283.84400000000005</v>
      </c>
      <c r="AH486" s="69">
        <f t="shared" si="540"/>
        <v>292.71400000000006</v>
      </c>
      <c r="AI486" s="69">
        <f t="shared" si="540"/>
        <v>301.58400000000006</v>
      </c>
      <c r="AJ486" s="69">
        <f t="shared" si="540"/>
        <v>310.45400000000006</v>
      </c>
      <c r="AK486" s="69">
        <f t="shared" si="540"/>
        <v>319.32400000000007</v>
      </c>
      <c r="AL486" s="69">
        <f t="shared" si="540"/>
        <v>328.19400000000007</v>
      </c>
      <c r="AM486" s="69">
        <f t="shared" si="540"/>
        <v>337.06400000000008</v>
      </c>
      <c r="AN486" s="69">
        <f t="shared" si="540"/>
        <v>345.93400000000008</v>
      </c>
      <c r="AO486" s="69">
        <f t="shared" si="540"/>
        <v>354.80400000000009</v>
      </c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</row>
    <row r="487" spans="1:70" s="15" customFormat="1" ht="15.95" customHeight="1" outlineLevel="2" x14ac:dyDescent="0.3">
      <c r="A487" s="227">
        <v>35</v>
      </c>
      <c r="B487" s="173" t="s">
        <v>74</v>
      </c>
      <c r="C487" s="46" t="s">
        <v>316</v>
      </c>
      <c r="D487" s="157" t="s">
        <v>78</v>
      </c>
      <c r="E487" s="44" t="s">
        <v>43</v>
      </c>
      <c r="F487" s="42" t="s">
        <v>43</v>
      </c>
      <c r="G487" s="178" t="s">
        <v>107</v>
      </c>
      <c r="H487" s="46">
        <v>1.4279999999999999</v>
      </c>
      <c r="I487" s="55">
        <v>0.7</v>
      </c>
      <c r="J487" s="69">
        <v>36</v>
      </c>
      <c r="K487" s="238">
        <f t="shared" si="470"/>
        <v>35.985599999999998</v>
      </c>
      <c r="L487" s="69">
        <f t="shared" ref="L487:U487" si="541">(K487+3.6)</f>
        <v>39.585599999999999</v>
      </c>
      <c r="M487" s="69">
        <f t="shared" si="541"/>
        <v>43.185600000000001</v>
      </c>
      <c r="N487" s="69">
        <f t="shared" si="541"/>
        <v>46.785600000000002</v>
      </c>
      <c r="O487" s="69">
        <f t="shared" si="541"/>
        <v>50.385600000000004</v>
      </c>
      <c r="P487" s="69">
        <f t="shared" si="541"/>
        <v>53.985600000000005</v>
      </c>
      <c r="Q487" s="69">
        <f t="shared" si="541"/>
        <v>57.585600000000007</v>
      </c>
      <c r="R487" s="69">
        <f t="shared" si="541"/>
        <v>61.185600000000008</v>
      </c>
      <c r="S487" s="69">
        <f t="shared" si="541"/>
        <v>64.785600000000002</v>
      </c>
      <c r="T487" s="69">
        <f t="shared" si="541"/>
        <v>68.385599999999997</v>
      </c>
      <c r="U487" s="69">
        <f t="shared" si="541"/>
        <v>71.985599999999991</v>
      </c>
      <c r="V487" s="69">
        <f t="shared" ref="V487:AR487" si="542">(U487+3.6)</f>
        <v>75.585599999999985</v>
      </c>
      <c r="W487" s="69">
        <f t="shared" si="542"/>
        <v>79.18559999999998</v>
      </c>
      <c r="X487" s="69">
        <f t="shared" si="542"/>
        <v>82.785599999999974</v>
      </c>
      <c r="Y487" s="69">
        <f t="shared" si="542"/>
        <v>86.385599999999968</v>
      </c>
      <c r="Z487" s="69">
        <f t="shared" si="542"/>
        <v>89.985599999999963</v>
      </c>
      <c r="AA487" s="69">
        <f t="shared" si="542"/>
        <v>93.585599999999957</v>
      </c>
      <c r="AB487" s="69">
        <f t="shared" si="542"/>
        <v>97.185599999999951</v>
      </c>
      <c r="AC487" s="69">
        <f t="shared" si="542"/>
        <v>100.78559999999995</v>
      </c>
      <c r="AD487" s="69">
        <f t="shared" si="542"/>
        <v>104.38559999999994</v>
      </c>
      <c r="AE487" s="69">
        <f t="shared" si="542"/>
        <v>107.98559999999993</v>
      </c>
      <c r="AF487" s="69">
        <f t="shared" si="542"/>
        <v>111.58559999999993</v>
      </c>
      <c r="AG487" s="69">
        <f t="shared" si="542"/>
        <v>115.18559999999992</v>
      </c>
      <c r="AH487" s="69">
        <f t="shared" si="542"/>
        <v>118.78559999999992</v>
      </c>
      <c r="AI487" s="69">
        <f t="shared" si="542"/>
        <v>122.38559999999991</v>
      </c>
      <c r="AJ487" s="69">
        <f t="shared" si="542"/>
        <v>125.98559999999991</v>
      </c>
      <c r="AK487" s="69">
        <f t="shared" si="542"/>
        <v>129.58559999999991</v>
      </c>
      <c r="AL487" s="69">
        <f t="shared" si="542"/>
        <v>133.18559999999991</v>
      </c>
      <c r="AM487" s="69">
        <f t="shared" si="542"/>
        <v>136.7855999999999</v>
      </c>
      <c r="AN487" s="69">
        <f t="shared" si="542"/>
        <v>140.3855999999999</v>
      </c>
      <c r="AO487" s="69">
        <f t="shared" si="542"/>
        <v>143.98559999999989</v>
      </c>
      <c r="AP487" s="69">
        <f t="shared" si="542"/>
        <v>147.58559999999989</v>
      </c>
      <c r="AQ487" s="69">
        <f t="shared" si="542"/>
        <v>151.18559999999988</v>
      </c>
      <c r="AR487" s="69">
        <f t="shared" si="542"/>
        <v>154.78559999999987</v>
      </c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</row>
    <row r="488" spans="1:70" s="15" customFormat="1" ht="15.95" customHeight="1" outlineLevel="2" x14ac:dyDescent="0.3">
      <c r="A488" s="227">
        <v>36</v>
      </c>
      <c r="B488" s="173" t="s">
        <v>74</v>
      </c>
      <c r="C488" s="46" t="s">
        <v>317</v>
      </c>
      <c r="D488" s="157" t="s">
        <v>401</v>
      </c>
      <c r="E488" s="44" t="s">
        <v>19</v>
      </c>
      <c r="F488" s="42" t="s">
        <v>19</v>
      </c>
      <c r="G488" s="158" t="s">
        <v>30</v>
      </c>
      <c r="H488" s="46">
        <v>1.4810000000000001</v>
      </c>
      <c r="I488" s="55">
        <v>0.7</v>
      </c>
      <c r="J488" s="69">
        <v>36</v>
      </c>
      <c r="K488" s="238">
        <f t="shared" si="470"/>
        <v>37.321199999999997</v>
      </c>
      <c r="L488" s="69">
        <f t="shared" ref="L488:U488" si="543">(K488+3.73)</f>
        <v>41.051199999999994</v>
      </c>
      <c r="M488" s="69">
        <f t="shared" si="543"/>
        <v>44.781199999999991</v>
      </c>
      <c r="N488" s="69">
        <f t="shared" si="543"/>
        <v>48.511199999999988</v>
      </c>
      <c r="O488" s="69">
        <f t="shared" si="543"/>
        <v>52.241199999999985</v>
      </c>
      <c r="P488" s="69">
        <f t="shared" si="543"/>
        <v>55.971199999999982</v>
      </c>
      <c r="Q488" s="69">
        <f t="shared" si="543"/>
        <v>59.701199999999979</v>
      </c>
      <c r="R488" s="69">
        <f t="shared" si="543"/>
        <v>63.431199999999976</v>
      </c>
      <c r="S488" s="69">
        <f t="shared" si="543"/>
        <v>67.16119999999998</v>
      </c>
      <c r="T488" s="69">
        <f t="shared" si="543"/>
        <v>70.891199999999984</v>
      </c>
      <c r="U488" s="69">
        <f t="shared" si="543"/>
        <v>74.621199999999988</v>
      </c>
      <c r="V488" s="69">
        <f t="shared" ref="V488:AP488" si="544">(U488+3.73)</f>
        <v>78.351199999999992</v>
      </c>
      <c r="W488" s="69">
        <f t="shared" si="544"/>
        <v>82.081199999999995</v>
      </c>
      <c r="X488" s="69">
        <f t="shared" si="544"/>
        <v>85.811199999999999</v>
      </c>
      <c r="Y488" s="69">
        <f t="shared" si="544"/>
        <v>89.541200000000003</v>
      </c>
      <c r="Z488" s="69">
        <f t="shared" si="544"/>
        <v>93.271200000000007</v>
      </c>
      <c r="AA488" s="69">
        <f t="shared" si="544"/>
        <v>97.001200000000011</v>
      </c>
      <c r="AB488" s="69">
        <f t="shared" si="544"/>
        <v>100.73120000000002</v>
      </c>
      <c r="AC488" s="69">
        <f t="shared" si="544"/>
        <v>104.46120000000002</v>
      </c>
      <c r="AD488" s="69">
        <f t="shared" si="544"/>
        <v>108.19120000000002</v>
      </c>
      <c r="AE488" s="69">
        <f t="shared" si="544"/>
        <v>111.92120000000003</v>
      </c>
      <c r="AF488" s="69">
        <f t="shared" si="544"/>
        <v>115.65120000000003</v>
      </c>
      <c r="AG488" s="69">
        <f t="shared" si="544"/>
        <v>119.38120000000004</v>
      </c>
      <c r="AH488" s="69">
        <f t="shared" si="544"/>
        <v>123.11120000000004</v>
      </c>
      <c r="AI488" s="69">
        <f t="shared" si="544"/>
        <v>126.84120000000004</v>
      </c>
      <c r="AJ488" s="69">
        <f t="shared" si="544"/>
        <v>130.57120000000003</v>
      </c>
      <c r="AK488" s="69">
        <f t="shared" si="544"/>
        <v>134.30120000000002</v>
      </c>
      <c r="AL488" s="69">
        <f t="shared" si="544"/>
        <v>138.03120000000001</v>
      </c>
      <c r="AM488" s="69">
        <f t="shared" si="544"/>
        <v>141.7612</v>
      </c>
      <c r="AN488" s="69">
        <f t="shared" si="544"/>
        <v>145.49119999999999</v>
      </c>
      <c r="AO488" s="69">
        <f t="shared" si="544"/>
        <v>149.22119999999998</v>
      </c>
      <c r="AP488" s="69">
        <f t="shared" si="544"/>
        <v>152.95119999999997</v>
      </c>
      <c r="AQ488" s="69"/>
      <c r="AR488" s="69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</row>
    <row r="489" spans="1:70" s="15" customFormat="1" ht="15.95" customHeight="1" outlineLevel="2" x14ac:dyDescent="0.3">
      <c r="A489" s="227">
        <v>37</v>
      </c>
      <c r="B489" s="173" t="s">
        <v>74</v>
      </c>
      <c r="C489" s="46" t="s">
        <v>318</v>
      </c>
      <c r="D489" s="157" t="s">
        <v>401</v>
      </c>
      <c r="E489" s="44" t="s">
        <v>19</v>
      </c>
      <c r="F489" s="42" t="s">
        <v>19</v>
      </c>
      <c r="G489" s="178" t="s">
        <v>107</v>
      </c>
      <c r="H489" s="46">
        <v>1.399</v>
      </c>
      <c r="I489" s="55">
        <v>0.7</v>
      </c>
      <c r="J489" s="69">
        <v>36</v>
      </c>
      <c r="K489" s="238">
        <f t="shared" si="470"/>
        <v>35.254799999999996</v>
      </c>
      <c r="L489" s="69">
        <f t="shared" ref="L489:U489" si="545">(K489+3.53)</f>
        <v>38.784799999999997</v>
      </c>
      <c r="M489" s="69">
        <f t="shared" si="545"/>
        <v>42.314799999999998</v>
      </c>
      <c r="N489" s="69">
        <f t="shared" si="545"/>
        <v>45.844799999999999</v>
      </c>
      <c r="O489" s="69">
        <f t="shared" si="545"/>
        <v>49.3748</v>
      </c>
      <c r="P489" s="69">
        <f t="shared" si="545"/>
        <v>52.904800000000002</v>
      </c>
      <c r="Q489" s="69">
        <f t="shared" si="545"/>
        <v>56.434800000000003</v>
      </c>
      <c r="R489" s="69">
        <f t="shared" si="545"/>
        <v>59.964800000000004</v>
      </c>
      <c r="S489" s="69">
        <f t="shared" si="545"/>
        <v>63.494800000000005</v>
      </c>
      <c r="T489" s="69">
        <f t="shared" si="545"/>
        <v>67.024799999999999</v>
      </c>
      <c r="U489" s="69">
        <f t="shared" si="545"/>
        <v>70.5548</v>
      </c>
      <c r="V489" s="69">
        <f t="shared" ref="V489:AO489" si="546">(U489+3.53)</f>
        <v>74.084800000000001</v>
      </c>
      <c r="W489" s="69">
        <f t="shared" si="546"/>
        <v>77.614800000000002</v>
      </c>
      <c r="X489" s="69">
        <f t="shared" si="546"/>
        <v>81.144800000000004</v>
      </c>
      <c r="Y489" s="69">
        <f t="shared" si="546"/>
        <v>84.674800000000005</v>
      </c>
      <c r="Z489" s="69">
        <f t="shared" si="546"/>
        <v>88.204800000000006</v>
      </c>
      <c r="AA489" s="69">
        <f t="shared" si="546"/>
        <v>91.734800000000007</v>
      </c>
      <c r="AB489" s="69">
        <f t="shared" si="546"/>
        <v>95.264800000000008</v>
      </c>
      <c r="AC489" s="69">
        <f t="shared" si="546"/>
        <v>98.794800000000009</v>
      </c>
      <c r="AD489" s="69">
        <f t="shared" si="546"/>
        <v>102.32480000000001</v>
      </c>
      <c r="AE489" s="69">
        <f t="shared" si="546"/>
        <v>105.85480000000001</v>
      </c>
      <c r="AF489" s="69">
        <f t="shared" si="546"/>
        <v>109.38480000000001</v>
      </c>
      <c r="AG489" s="69">
        <f t="shared" si="546"/>
        <v>112.91480000000001</v>
      </c>
      <c r="AH489" s="69">
        <f t="shared" si="546"/>
        <v>116.44480000000001</v>
      </c>
      <c r="AI489" s="69">
        <f t="shared" si="546"/>
        <v>119.97480000000002</v>
      </c>
      <c r="AJ489" s="69">
        <f t="shared" si="546"/>
        <v>123.50480000000002</v>
      </c>
      <c r="AK489" s="69">
        <f t="shared" si="546"/>
        <v>127.03480000000002</v>
      </c>
      <c r="AL489" s="69">
        <f t="shared" si="546"/>
        <v>130.56480000000002</v>
      </c>
      <c r="AM489" s="69">
        <f t="shared" si="546"/>
        <v>134.09480000000002</v>
      </c>
      <c r="AN489" s="69">
        <f t="shared" si="546"/>
        <v>137.62480000000002</v>
      </c>
      <c r="AO489" s="69">
        <f t="shared" si="546"/>
        <v>141.15480000000002</v>
      </c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</row>
    <row r="490" spans="1:70" s="15" customFormat="1" ht="15.95" customHeight="1" outlineLevel="2" x14ac:dyDescent="0.3">
      <c r="A490" s="227">
        <v>38</v>
      </c>
      <c r="B490" s="173" t="s">
        <v>74</v>
      </c>
      <c r="C490" s="46" t="s">
        <v>319</v>
      </c>
      <c r="D490" s="157" t="s">
        <v>402</v>
      </c>
      <c r="E490" s="44" t="s">
        <v>17</v>
      </c>
      <c r="F490" s="42" t="s">
        <v>17</v>
      </c>
      <c r="G490" s="158" t="s">
        <v>30</v>
      </c>
      <c r="H490" s="46">
        <v>1.1890000000000001</v>
      </c>
      <c r="I490" s="62">
        <v>1.2</v>
      </c>
      <c r="J490" s="69">
        <v>36</v>
      </c>
      <c r="K490" s="238">
        <f t="shared" si="470"/>
        <v>51.364800000000002</v>
      </c>
      <c r="L490" s="69">
        <f t="shared" ref="L490:X490" si="547">(K490+5.14)</f>
        <v>56.504800000000003</v>
      </c>
      <c r="M490" s="69">
        <f t="shared" si="547"/>
        <v>61.644800000000004</v>
      </c>
      <c r="N490" s="69">
        <f t="shared" si="547"/>
        <v>66.784800000000004</v>
      </c>
      <c r="O490" s="69">
        <f t="shared" si="547"/>
        <v>71.924800000000005</v>
      </c>
      <c r="P490" s="69">
        <f t="shared" si="547"/>
        <v>77.064800000000005</v>
      </c>
      <c r="Q490" s="69">
        <f t="shared" si="547"/>
        <v>82.204800000000006</v>
      </c>
      <c r="R490" s="69">
        <f t="shared" si="547"/>
        <v>87.344800000000006</v>
      </c>
      <c r="S490" s="69">
        <f t="shared" si="547"/>
        <v>92.484800000000007</v>
      </c>
      <c r="T490" s="69">
        <f t="shared" si="547"/>
        <v>97.624800000000008</v>
      </c>
      <c r="U490" s="69">
        <f t="shared" si="547"/>
        <v>102.76480000000001</v>
      </c>
      <c r="V490" s="69">
        <f t="shared" si="547"/>
        <v>107.90480000000001</v>
      </c>
      <c r="W490" s="69">
        <f t="shared" si="547"/>
        <v>113.04480000000001</v>
      </c>
      <c r="X490" s="69">
        <f t="shared" si="547"/>
        <v>118.18480000000001</v>
      </c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</row>
    <row r="491" spans="1:70" s="15" customFormat="1" ht="15.95" customHeight="1" outlineLevel="2" x14ac:dyDescent="0.3">
      <c r="A491" s="227">
        <v>39</v>
      </c>
      <c r="B491" s="173" t="s">
        <v>74</v>
      </c>
      <c r="C491" s="46" t="s">
        <v>320</v>
      </c>
      <c r="D491" s="157" t="s">
        <v>402</v>
      </c>
      <c r="E491" s="44" t="s">
        <v>17</v>
      </c>
      <c r="F491" s="42" t="s">
        <v>17</v>
      </c>
      <c r="G491" s="158" t="s">
        <v>30</v>
      </c>
      <c r="H491" s="46">
        <v>2.3969999999999998</v>
      </c>
      <c r="I491" s="62">
        <v>1.2</v>
      </c>
      <c r="J491" s="69">
        <v>36</v>
      </c>
      <c r="K491" s="238">
        <f t="shared" si="470"/>
        <v>103.5504</v>
      </c>
      <c r="L491" s="69">
        <f t="shared" ref="L491:Z491" si="548">(K491+10.36)</f>
        <v>113.9104</v>
      </c>
      <c r="M491" s="69">
        <f t="shared" si="548"/>
        <v>124.2704</v>
      </c>
      <c r="N491" s="69">
        <f t="shared" si="548"/>
        <v>134.63040000000001</v>
      </c>
      <c r="O491" s="69">
        <f t="shared" si="548"/>
        <v>144.99040000000002</v>
      </c>
      <c r="P491" s="69">
        <f t="shared" si="548"/>
        <v>155.35040000000004</v>
      </c>
      <c r="Q491" s="69">
        <f t="shared" si="548"/>
        <v>165.71040000000005</v>
      </c>
      <c r="R491" s="69">
        <f t="shared" si="548"/>
        <v>176.07040000000006</v>
      </c>
      <c r="S491" s="69">
        <f t="shared" si="548"/>
        <v>186.43040000000008</v>
      </c>
      <c r="T491" s="69">
        <f t="shared" si="548"/>
        <v>196.79040000000009</v>
      </c>
      <c r="U491" s="69">
        <f t="shared" si="548"/>
        <v>207.1504000000001</v>
      </c>
      <c r="V491" s="69">
        <f t="shared" si="548"/>
        <v>217.51040000000012</v>
      </c>
      <c r="W491" s="69">
        <f t="shared" si="548"/>
        <v>227.87040000000013</v>
      </c>
      <c r="X491" s="69">
        <f t="shared" si="548"/>
        <v>238.23040000000015</v>
      </c>
      <c r="Y491" s="69">
        <f t="shared" si="548"/>
        <v>248.59040000000016</v>
      </c>
      <c r="Z491" s="69">
        <f t="shared" si="548"/>
        <v>258.95040000000017</v>
      </c>
      <c r="AA491" s="9"/>
      <c r="AB491" s="9"/>
      <c r="AC491" s="9"/>
      <c r="AD491" s="9"/>
      <c r="AE491" s="9"/>
      <c r="AF491" s="9"/>
      <c r="AG491" s="9"/>
      <c r="AH491" s="9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</row>
    <row r="492" spans="1:70" s="15" customFormat="1" ht="15.95" customHeight="1" outlineLevel="2" x14ac:dyDescent="0.3">
      <c r="A492" s="227">
        <v>40</v>
      </c>
      <c r="B492" s="173" t="s">
        <v>74</v>
      </c>
      <c r="C492" s="46" t="s">
        <v>321</v>
      </c>
      <c r="D492" s="157" t="s">
        <v>402</v>
      </c>
      <c r="E492" s="44" t="s">
        <v>17</v>
      </c>
      <c r="F492" s="42" t="s">
        <v>17</v>
      </c>
      <c r="G492" s="158" t="s">
        <v>30</v>
      </c>
      <c r="H492" s="46">
        <v>1.5269999999999999</v>
      </c>
      <c r="I492" s="62">
        <v>1.2</v>
      </c>
      <c r="J492" s="69">
        <v>36</v>
      </c>
      <c r="K492" s="238">
        <f t="shared" si="470"/>
        <v>65.966399999999993</v>
      </c>
      <c r="L492" s="69">
        <f t="shared" ref="L492:Z492" si="549">(K492+6.6)</f>
        <v>72.566399999999987</v>
      </c>
      <c r="M492" s="69">
        <f t="shared" si="549"/>
        <v>79.166399999999982</v>
      </c>
      <c r="N492" s="69">
        <f t="shared" si="549"/>
        <v>85.766399999999976</v>
      </c>
      <c r="O492" s="69">
        <f t="shared" si="549"/>
        <v>92.36639999999997</v>
      </c>
      <c r="P492" s="69">
        <f t="shared" si="549"/>
        <v>98.966399999999965</v>
      </c>
      <c r="Q492" s="69">
        <f t="shared" si="549"/>
        <v>105.56639999999996</v>
      </c>
      <c r="R492" s="69">
        <f t="shared" si="549"/>
        <v>112.16639999999995</v>
      </c>
      <c r="S492" s="69">
        <f t="shared" si="549"/>
        <v>118.76639999999995</v>
      </c>
      <c r="T492" s="69">
        <f t="shared" si="549"/>
        <v>125.36639999999994</v>
      </c>
      <c r="U492" s="69">
        <f t="shared" si="549"/>
        <v>131.96639999999994</v>
      </c>
      <c r="V492" s="69">
        <f t="shared" si="549"/>
        <v>138.56639999999993</v>
      </c>
      <c r="W492" s="69">
        <f t="shared" si="549"/>
        <v>145.16639999999992</v>
      </c>
      <c r="X492" s="69">
        <f t="shared" si="549"/>
        <v>151.76639999999992</v>
      </c>
      <c r="Y492" s="69">
        <f t="shared" si="549"/>
        <v>158.36639999999991</v>
      </c>
      <c r="Z492" s="69">
        <f t="shared" si="549"/>
        <v>164.96639999999991</v>
      </c>
      <c r="AA492" s="9"/>
      <c r="AB492" s="9"/>
      <c r="AC492" s="9"/>
      <c r="AD492" s="9"/>
      <c r="AE492" s="9"/>
      <c r="AF492" s="9"/>
      <c r="AG492" s="9"/>
      <c r="AH492" s="9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</row>
    <row r="493" spans="1:70" s="15" customFormat="1" ht="15.95" customHeight="1" outlineLevel="1" x14ac:dyDescent="0.3">
      <c r="A493" s="227"/>
      <c r="B493" s="206" t="s">
        <v>802</v>
      </c>
      <c r="C493" s="46"/>
      <c r="D493" s="157"/>
      <c r="E493" s="44"/>
      <c r="F493" s="62"/>
      <c r="G493" s="158"/>
      <c r="H493" s="128">
        <f>SUBTOTAL(9,H453:H492)</f>
        <v>269.61299999999994</v>
      </c>
      <c r="I493" s="62"/>
      <c r="J493" s="68"/>
      <c r="K493" s="238"/>
      <c r="L493" s="68"/>
      <c r="M493" s="68"/>
      <c r="N493" s="1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</row>
    <row r="494" spans="1:70" s="15" customFormat="1" ht="15.95" customHeight="1" outlineLevel="1" x14ac:dyDescent="0.3">
      <c r="A494" s="227"/>
      <c r="B494" s="61"/>
      <c r="C494" s="46"/>
      <c r="D494" s="32"/>
      <c r="E494" s="44"/>
      <c r="F494" s="62"/>
      <c r="G494" s="45"/>
      <c r="H494" s="128"/>
      <c r="I494" s="62"/>
      <c r="J494" s="68"/>
      <c r="K494" s="238"/>
      <c r="L494" s="68"/>
      <c r="M494" s="68"/>
      <c r="N494" s="1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</row>
    <row r="495" spans="1:70" s="3" customFormat="1" ht="15.95" customHeight="1" outlineLevel="1" x14ac:dyDescent="0.3">
      <c r="A495" s="227"/>
      <c r="B495" s="230"/>
      <c r="C495" s="112"/>
      <c r="D495" s="32"/>
      <c r="E495" s="33"/>
      <c r="F495" s="230"/>
      <c r="G495" s="230"/>
      <c r="H495" s="32"/>
      <c r="I495" s="55"/>
      <c r="J495" s="68"/>
      <c r="K495" s="238"/>
      <c r="L495" s="68"/>
      <c r="M495" s="68"/>
      <c r="N495" s="1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</row>
    <row r="496" spans="1:70" s="3" customFormat="1" ht="15.95" customHeight="1" outlineLevel="1" x14ac:dyDescent="0.3">
      <c r="A496" s="227"/>
      <c r="B496" s="230"/>
      <c r="C496" s="112"/>
      <c r="D496" s="32"/>
      <c r="E496" s="33"/>
      <c r="F496" s="230"/>
      <c r="G496" s="230"/>
      <c r="H496" s="32"/>
      <c r="I496" s="55"/>
      <c r="J496" s="68"/>
      <c r="K496" s="238"/>
      <c r="L496" s="68"/>
      <c r="M496" s="68"/>
      <c r="N496" s="1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</row>
    <row r="497" spans="1:111" s="3" customFormat="1" ht="15.95" customHeight="1" outlineLevel="2" x14ac:dyDescent="0.3">
      <c r="A497" s="227">
        <v>1</v>
      </c>
      <c r="B497" s="230" t="s">
        <v>79</v>
      </c>
      <c r="C497" s="112" t="s">
        <v>80</v>
      </c>
      <c r="D497" s="32" t="s">
        <v>81</v>
      </c>
      <c r="E497" s="33" t="s">
        <v>19</v>
      </c>
      <c r="F497" s="230" t="s">
        <v>19</v>
      </c>
      <c r="G497" s="230" t="s">
        <v>82</v>
      </c>
      <c r="H497" s="119">
        <v>3.831</v>
      </c>
      <c r="I497" s="55">
        <v>0.7</v>
      </c>
      <c r="J497" s="69">
        <v>34</v>
      </c>
      <c r="K497" s="238">
        <f t="shared" si="470"/>
        <v>91.177799999999991</v>
      </c>
      <c r="L497" s="69">
        <f>(K497+9.12)</f>
        <v>100.2978</v>
      </c>
      <c r="M497" s="69">
        <f t="shared" ref="M497:AH497" si="550">(L497+9.12)</f>
        <v>109.4178</v>
      </c>
      <c r="N497" s="69">
        <f t="shared" si="550"/>
        <v>118.5378</v>
      </c>
      <c r="O497" s="69">
        <f t="shared" si="550"/>
        <v>127.65780000000001</v>
      </c>
      <c r="P497" s="69">
        <f t="shared" si="550"/>
        <v>136.77780000000001</v>
      </c>
      <c r="Q497" s="69">
        <f t="shared" si="550"/>
        <v>145.89780000000002</v>
      </c>
      <c r="R497" s="69">
        <f t="shared" si="550"/>
        <v>155.01780000000002</v>
      </c>
      <c r="S497" s="69">
        <f t="shared" si="550"/>
        <v>164.13780000000003</v>
      </c>
      <c r="T497" s="69">
        <f t="shared" si="550"/>
        <v>173.25780000000003</v>
      </c>
      <c r="U497" s="69">
        <f t="shared" si="550"/>
        <v>182.37780000000004</v>
      </c>
      <c r="V497" s="69">
        <f t="shared" si="550"/>
        <v>191.49780000000004</v>
      </c>
      <c r="W497" s="69">
        <f t="shared" si="550"/>
        <v>200.61780000000005</v>
      </c>
      <c r="X497" s="69">
        <f t="shared" si="550"/>
        <v>209.73780000000005</v>
      </c>
      <c r="Y497" s="69">
        <f t="shared" si="550"/>
        <v>218.85780000000005</v>
      </c>
      <c r="Z497" s="69">
        <f t="shared" si="550"/>
        <v>227.97780000000006</v>
      </c>
      <c r="AA497" s="69">
        <f t="shared" si="550"/>
        <v>237.09780000000006</v>
      </c>
      <c r="AB497" s="69">
        <f t="shared" si="550"/>
        <v>246.21780000000007</v>
      </c>
      <c r="AC497" s="69">
        <f t="shared" si="550"/>
        <v>255.33780000000007</v>
      </c>
      <c r="AD497" s="69">
        <f t="shared" si="550"/>
        <v>264.45780000000008</v>
      </c>
      <c r="AE497" s="69">
        <f t="shared" si="550"/>
        <v>273.57780000000008</v>
      </c>
      <c r="AF497" s="69">
        <f t="shared" si="550"/>
        <v>282.69780000000009</v>
      </c>
      <c r="AG497" s="69">
        <f t="shared" si="550"/>
        <v>291.81780000000009</v>
      </c>
      <c r="AH497" s="69">
        <f t="shared" si="550"/>
        <v>300.9378000000001</v>
      </c>
    </row>
    <row r="498" spans="1:111" s="3" customFormat="1" ht="15.95" customHeight="1" outlineLevel="2" x14ac:dyDescent="0.3">
      <c r="A498" s="227">
        <v>2</v>
      </c>
      <c r="B498" s="230" t="s">
        <v>79</v>
      </c>
      <c r="C498" s="112" t="s">
        <v>83</v>
      </c>
      <c r="D498" s="32" t="s">
        <v>81</v>
      </c>
      <c r="E498" s="33" t="s">
        <v>19</v>
      </c>
      <c r="F498" s="230" t="s">
        <v>19</v>
      </c>
      <c r="G498" s="230" t="s">
        <v>82</v>
      </c>
      <c r="H498" s="119">
        <v>2.5739999999999998</v>
      </c>
      <c r="I498" s="55">
        <v>0.7</v>
      </c>
      <c r="J498" s="69">
        <v>34</v>
      </c>
      <c r="K498" s="238">
        <f t="shared" si="470"/>
        <v>61.261199999999995</v>
      </c>
      <c r="L498" s="69">
        <f>(K498+6.13)</f>
        <v>67.391199999999998</v>
      </c>
      <c r="M498" s="69">
        <f t="shared" ref="M498:AL498" si="551">(L498+6.13)</f>
        <v>73.521199999999993</v>
      </c>
      <c r="N498" s="69">
        <f t="shared" si="551"/>
        <v>79.651199999999989</v>
      </c>
      <c r="O498" s="69">
        <f t="shared" si="551"/>
        <v>85.781199999999984</v>
      </c>
      <c r="P498" s="69">
        <f t="shared" si="551"/>
        <v>91.91119999999998</v>
      </c>
      <c r="Q498" s="69">
        <f t="shared" si="551"/>
        <v>98.041199999999975</v>
      </c>
      <c r="R498" s="69">
        <f t="shared" si="551"/>
        <v>104.17119999999997</v>
      </c>
      <c r="S498" s="69">
        <f t="shared" si="551"/>
        <v>110.30119999999997</v>
      </c>
      <c r="T498" s="69">
        <f t="shared" si="551"/>
        <v>116.43119999999996</v>
      </c>
      <c r="U498" s="69">
        <f t="shared" si="551"/>
        <v>122.56119999999996</v>
      </c>
      <c r="V498" s="69">
        <f t="shared" si="551"/>
        <v>128.69119999999995</v>
      </c>
      <c r="W498" s="69">
        <f t="shared" si="551"/>
        <v>134.82119999999995</v>
      </c>
      <c r="X498" s="69">
        <f t="shared" si="551"/>
        <v>140.95119999999994</v>
      </c>
      <c r="Y498" s="69">
        <f t="shared" si="551"/>
        <v>147.08119999999994</v>
      </c>
      <c r="Z498" s="69">
        <f t="shared" si="551"/>
        <v>153.21119999999993</v>
      </c>
      <c r="AA498" s="69">
        <f t="shared" si="551"/>
        <v>159.34119999999993</v>
      </c>
      <c r="AB498" s="69">
        <f t="shared" si="551"/>
        <v>165.47119999999993</v>
      </c>
      <c r="AC498" s="69">
        <f t="shared" si="551"/>
        <v>171.60119999999992</v>
      </c>
      <c r="AD498" s="69">
        <f t="shared" si="551"/>
        <v>177.73119999999992</v>
      </c>
      <c r="AE498" s="69">
        <f t="shared" si="551"/>
        <v>183.86119999999991</v>
      </c>
      <c r="AF498" s="69">
        <f t="shared" si="551"/>
        <v>189.99119999999991</v>
      </c>
      <c r="AG498" s="69">
        <f t="shared" si="551"/>
        <v>196.1211999999999</v>
      </c>
      <c r="AH498" s="69">
        <f t="shared" si="551"/>
        <v>202.2511999999999</v>
      </c>
      <c r="AI498" s="69">
        <f t="shared" si="551"/>
        <v>208.38119999999989</v>
      </c>
      <c r="AJ498" s="69">
        <f t="shared" si="551"/>
        <v>214.51119999999989</v>
      </c>
      <c r="AK498" s="69">
        <f t="shared" si="551"/>
        <v>220.64119999999988</v>
      </c>
      <c r="AL498" s="69">
        <f t="shared" si="551"/>
        <v>226.77119999999988</v>
      </c>
    </row>
    <row r="499" spans="1:111" s="3" customFormat="1" ht="15.95" customHeight="1" outlineLevel="2" x14ac:dyDescent="0.3">
      <c r="A499" s="227">
        <v>3</v>
      </c>
      <c r="B499" s="230" t="s">
        <v>79</v>
      </c>
      <c r="C499" s="112" t="s">
        <v>84</v>
      </c>
      <c r="D499" s="32" t="s">
        <v>81</v>
      </c>
      <c r="E499" s="33" t="s">
        <v>19</v>
      </c>
      <c r="F499" s="230" t="s">
        <v>19</v>
      </c>
      <c r="G499" s="230" t="s">
        <v>82</v>
      </c>
      <c r="H499" s="119">
        <v>1.5109999999999999</v>
      </c>
      <c r="I499" s="55">
        <v>0.7</v>
      </c>
      <c r="J499" s="69">
        <v>34</v>
      </c>
      <c r="K499" s="238">
        <f t="shared" si="470"/>
        <v>35.961799999999997</v>
      </c>
      <c r="L499" s="69">
        <f>(K499+3.6)</f>
        <v>39.561799999999998</v>
      </c>
      <c r="M499" s="69">
        <f t="shared" ref="M499:AC499" si="552">(L499+3.6)</f>
        <v>43.161799999999999</v>
      </c>
      <c r="N499" s="69">
        <f t="shared" si="552"/>
        <v>46.761800000000001</v>
      </c>
      <c r="O499" s="69">
        <f t="shared" si="552"/>
        <v>50.361800000000002</v>
      </c>
      <c r="P499" s="69">
        <f t="shared" si="552"/>
        <v>53.961800000000004</v>
      </c>
      <c r="Q499" s="69">
        <f t="shared" si="552"/>
        <v>57.561800000000005</v>
      </c>
      <c r="R499" s="69">
        <f t="shared" si="552"/>
        <v>61.161800000000007</v>
      </c>
      <c r="S499" s="69">
        <f t="shared" si="552"/>
        <v>64.761800000000008</v>
      </c>
      <c r="T499" s="69">
        <f t="shared" si="552"/>
        <v>68.361800000000002</v>
      </c>
      <c r="U499" s="69">
        <f t="shared" si="552"/>
        <v>71.961799999999997</v>
      </c>
      <c r="V499" s="69">
        <f t="shared" si="552"/>
        <v>75.561799999999991</v>
      </c>
      <c r="W499" s="69">
        <f t="shared" si="552"/>
        <v>79.161799999999985</v>
      </c>
      <c r="X499" s="69">
        <f t="shared" si="552"/>
        <v>82.76179999999998</v>
      </c>
      <c r="Y499" s="69">
        <f t="shared" si="552"/>
        <v>86.361799999999974</v>
      </c>
      <c r="Z499" s="69">
        <f t="shared" si="552"/>
        <v>89.961799999999968</v>
      </c>
      <c r="AA499" s="69">
        <f t="shared" si="552"/>
        <v>93.561799999999963</v>
      </c>
      <c r="AB499" s="69">
        <f t="shared" si="552"/>
        <v>97.161799999999957</v>
      </c>
      <c r="AC499" s="69">
        <f t="shared" si="552"/>
        <v>100.76179999999995</v>
      </c>
      <c r="AD499" s="9"/>
      <c r="AE499" s="9"/>
      <c r="AF499" s="9"/>
      <c r="AG499" s="9"/>
      <c r="AH499" s="9"/>
    </row>
    <row r="500" spans="1:111" s="3" customFormat="1" ht="15.95" customHeight="1" outlineLevel="2" x14ac:dyDescent="0.3">
      <c r="A500" s="227">
        <v>4</v>
      </c>
      <c r="B500" s="230" t="s">
        <v>79</v>
      </c>
      <c r="C500" s="112" t="s">
        <v>85</v>
      </c>
      <c r="D500" s="32" t="s">
        <v>86</v>
      </c>
      <c r="E500" s="33" t="s">
        <v>43</v>
      </c>
      <c r="F500" s="230" t="s">
        <v>43</v>
      </c>
      <c r="G500" s="230" t="s">
        <v>82</v>
      </c>
      <c r="H500" s="119">
        <v>11.64</v>
      </c>
      <c r="I500" s="55">
        <v>1.2</v>
      </c>
      <c r="J500" s="69">
        <v>34</v>
      </c>
      <c r="K500" s="238">
        <f t="shared" ref="K500:K530" si="553">(H500*I500*J500)</f>
        <v>474.91199999999998</v>
      </c>
      <c r="L500" s="69">
        <f>(K500+47.49)</f>
        <v>522.40199999999993</v>
      </c>
      <c r="M500" s="69">
        <f t="shared" ref="M500:AC500" si="554">(L500+47.49)</f>
        <v>569.89199999999994</v>
      </c>
      <c r="N500" s="69">
        <f t="shared" si="554"/>
        <v>617.38199999999995</v>
      </c>
      <c r="O500" s="69">
        <f t="shared" si="554"/>
        <v>664.87199999999996</v>
      </c>
      <c r="P500" s="69">
        <f t="shared" si="554"/>
        <v>712.36199999999997</v>
      </c>
      <c r="Q500" s="69">
        <f t="shared" si="554"/>
        <v>759.85199999999998</v>
      </c>
      <c r="R500" s="69">
        <f t="shared" si="554"/>
        <v>807.34199999999998</v>
      </c>
      <c r="S500" s="69">
        <f t="shared" si="554"/>
        <v>854.83199999999999</v>
      </c>
      <c r="T500" s="69">
        <f t="shared" si="554"/>
        <v>902.322</v>
      </c>
      <c r="U500" s="69">
        <f t="shared" si="554"/>
        <v>949.81200000000001</v>
      </c>
      <c r="V500" s="69">
        <f t="shared" si="554"/>
        <v>997.30200000000002</v>
      </c>
      <c r="W500" s="69">
        <f t="shared" si="554"/>
        <v>1044.7919999999999</v>
      </c>
      <c r="X500" s="69">
        <f t="shared" si="554"/>
        <v>1092.2819999999999</v>
      </c>
      <c r="Y500" s="69">
        <f t="shared" si="554"/>
        <v>1139.7719999999999</v>
      </c>
      <c r="Z500" s="69">
        <f t="shared" si="554"/>
        <v>1187.2619999999999</v>
      </c>
      <c r="AA500" s="69">
        <f t="shared" si="554"/>
        <v>1234.752</v>
      </c>
      <c r="AB500" s="69">
        <f t="shared" si="554"/>
        <v>1282.242</v>
      </c>
      <c r="AC500" s="69">
        <f t="shared" si="554"/>
        <v>1329.732</v>
      </c>
      <c r="AD500" s="9"/>
      <c r="AE500" s="9"/>
      <c r="AF500" s="9"/>
      <c r="AG500" s="9"/>
      <c r="AH500" s="9"/>
    </row>
    <row r="501" spans="1:111" s="3" customFormat="1" ht="15.95" customHeight="1" outlineLevel="2" x14ac:dyDescent="0.3">
      <c r="A501" s="227">
        <v>5</v>
      </c>
      <c r="B501" s="230" t="s">
        <v>79</v>
      </c>
      <c r="C501" s="112" t="s">
        <v>87</v>
      </c>
      <c r="D501" s="32" t="s">
        <v>81</v>
      </c>
      <c r="E501" s="33" t="s">
        <v>11</v>
      </c>
      <c r="F501" s="230" t="s">
        <v>11</v>
      </c>
      <c r="G501" s="230" t="s">
        <v>82</v>
      </c>
      <c r="H501" s="119">
        <v>0.26500000000000001</v>
      </c>
      <c r="I501" s="55">
        <v>1</v>
      </c>
      <c r="J501" s="69">
        <v>34</v>
      </c>
      <c r="K501" s="238">
        <f t="shared" si="553"/>
        <v>9.01</v>
      </c>
      <c r="L501" s="69">
        <f>(K501+0.9)</f>
        <v>9.91</v>
      </c>
      <c r="M501" s="69">
        <f t="shared" ref="M501:AE501" si="555">(L501+0.9)</f>
        <v>10.81</v>
      </c>
      <c r="N501" s="69">
        <f t="shared" si="555"/>
        <v>11.71</v>
      </c>
      <c r="O501" s="69">
        <f t="shared" si="555"/>
        <v>12.610000000000001</v>
      </c>
      <c r="P501" s="69">
        <f t="shared" si="555"/>
        <v>13.510000000000002</v>
      </c>
      <c r="Q501" s="69">
        <f t="shared" si="555"/>
        <v>14.410000000000002</v>
      </c>
      <c r="R501" s="69">
        <f t="shared" si="555"/>
        <v>15.310000000000002</v>
      </c>
      <c r="S501" s="69">
        <f t="shared" si="555"/>
        <v>16.21</v>
      </c>
      <c r="T501" s="69">
        <f t="shared" si="555"/>
        <v>17.11</v>
      </c>
      <c r="U501" s="69">
        <f t="shared" si="555"/>
        <v>18.009999999999998</v>
      </c>
      <c r="V501" s="69">
        <f t="shared" si="555"/>
        <v>18.909999999999997</v>
      </c>
      <c r="W501" s="69">
        <f t="shared" si="555"/>
        <v>19.809999999999995</v>
      </c>
      <c r="X501" s="69">
        <f t="shared" si="555"/>
        <v>20.709999999999994</v>
      </c>
      <c r="Y501" s="69">
        <f t="shared" si="555"/>
        <v>21.609999999999992</v>
      </c>
      <c r="Z501" s="69">
        <f t="shared" si="555"/>
        <v>22.509999999999991</v>
      </c>
      <c r="AA501" s="69">
        <f t="shared" si="555"/>
        <v>23.409999999999989</v>
      </c>
      <c r="AB501" s="69">
        <f t="shared" si="555"/>
        <v>24.309999999999988</v>
      </c>
      <c r="AC501" s="69">
        <f t="shared" si="555"/>
        <v>25.209999999999987</v>
      </c>
      <c r="AD501" s="69">
        <f t="shared" si="555"/>
        <v>26.109999999999985</v>
      </c>
      <c r="AE501" s="69">
        <f t="shared" si="555"/>
        <v>27.009999999999984</v>
      </c>
      <c r="AF501" s="9"/>
      <c r="AG501" s="9"/>
      <c r="AH501" s="9"/>
    </row>
    <row r="502" spans="1:111" s="3" customFormat="1" ht="15.95" customHeight="1" outlineLevel="2" x14ac:dyDescent="0.3">
      <c r="A502" s="227">
        <v>6</v>
      </c>
      <c r="B502" s="230" t="s">
        <v>79</v>
      </c>
      <c r="C502" s="112" t="s">
        <v>88</v>
      </c>
      <c r="D502" s="32" t="s">
        <v>81</v>
      </c>
      <c r="E502" s="33" t="s">
        <v>11</v>
      </c>
      <c r="F502" s="230" t="s">
        <v>11</v>
      </c>
      <c r="G502" s="230" t="s">
        <v>82</v>
      </c>
      <c r="H502" s="119">
        <v>1.089</v>
      </c>
      <c r="I502" s="62">
        <v>1.2</v>
      </c>
      <c r="J502" s="69">
        <v>34</v>
      </c>
      <c r="K502" s="238">
        <f t="shared" si="553"/>
        <v>44.431199999999997</v>
      </c>
      <c r="L502" s="69">
        <f>(K502+4.44)</f>
        <v>48.871199999999995</v>
      </c>
      <c r="M502" s="69">
        <f t="shared" ref="M502:AC502" si="556">(L502+4.44)</f>
        <v>53.311199999999992</v>
      </c>
      <c r="N502" s="69">
        <f t="shared" si="556"/>
        <v>57.75119999999999</v>
      </c>
      <c r="O502" s="69">
        <f t="shared" si="556"/>
        <v>62.191199999999988</v>
      </c>
      <c r="P502" s="69">
        <f t="shared" si="556"/>
        <v>66.631199999999993</v>
      </c>
      <c r="Q502" s="69">
        <f t="shared" si="556"/>
        <v>71.07119999999999</v>
      </c>
      <c r="R502" s="69">
        <f t="shared" si="556"/>
        <v>75.511199999999988</v>
      </c>
      <c r="S502" s="69">
        <f t="shared" si="556"/>
        <v>79.951199999999986</v>
      </c>
      <c r="T502" s="69">
        <f t="shared" si="556"/>
        <v>84.391199999999984</v>
      </c>
      <c r="U502" s="69">
        <f t="shared" si="556"/>
        <v>88.831199999999981</v>
      </c>
      <c r="V502" s="69">
        <f t="shared" si="556"/>
        <v>93.271199999999979</v>
      </c>
      <c r="W502" s="69">
        <f t="shared" si="556"/>
        <v>97.711199999999977</v>
      </c>
      <c r="X502" s="69">
        <f t="shared" si="556"/>
        <v>102.15119999999997</v>
      </c>
      <c r="Y502" s="69">
        <f t="shared" si="556"/>
        <v>106.59119999999997</v>
      </c>
      <c r="Z502" s="69">
        <f t="shared" si="556"/>
        <v>111.03119999999997</v>
      </c>
      <c r="AA502" s="69">
        <f t="shared" si="556"/>
        <v>115.47119999999997</v>
      </c>
      <c r="AB502" s="69">
        <f t="shared" si="556"/>
        <v>119.91119999999997</v>
      </c>
      <c r="AC502" s="69">
        <f t="shared" si="556"/>
        <v>124.35119999999996</v>
      </c>
      <c r="AD502" s="9"/>
      <c r="AE502" s="9"/>
      <c r="AF502" s="9"/>
      <c r="AG502" s="9"/>
      <c r="AH502" s="9"/>
    </row>
    <row r="503" spans="1:111" s="2" customFormat="1" ht="15.95" customHeight="1" outlineLevel="2" x14ac:dyDescent="0.3">
      <c r="A503" s="241">
        <v>7</v>
      </c>
      <c r="B503" s="242" t="s">
        <v>79</v>
      </c>
      <c r="C503" s="243" t="s">
        <v>754</v>
      </c>
      <c r="D503" s="180" t="s">
        <v>796</v>
      </c>
      <c r="E503" s="180"/>
      <c r="F503" s="242" t="s">
        <v>11</v>
      </c>
      <c r="G503" s="242" t="s">
        <v>82</v>
      </c>
      <c r="H503" s="244">
        <v>1.784</v>
      </c>
      <c r="I503" s="245">
        <v>1.2</v>
      </c>
      <c r="J503" s="246">
        <v>34</v>
      </c>
      <c r="K503" s="238">
        <f t="shared" si="553"/>
        <v>72.787199999999999</v>
      </c>
      <c r="L503" s="246">
        <f>(K503+7.28)</f>
        <v>80.0672</v>
      </c>
      <c r="M503" s="246">
        <f t="shared" ref="M503:AC503" si="557">(L503+7.28)</f>
        <v>87.347200000000001</v>
      </c>
      <c r="N503" s="246">
        <f t="shared" si="557"/>
        <v>94.627200000000002</v>
      </c>
      <c r="O503" s="246">
        <f t="shared" si="557"/>
        <v>101.9072</v>
      </c>
      <c r="P503" s="246">
        <f t="shared" si="557"/>
        <v>109.1872</v>
      </c>
      <c r="Q503" s="246">
        <f t="shared" si="557"/>
        <v>116.46720000000001</v>
      </c>
      <c r="R503" s="246">
        <f t="shared" si="557"/>
        <v>123.74720000000001</v>
      </c>
      <c r="S503" s="246">
        <f t="shared" si="557"/>
        <v>131.02719999999999</v>
      </c>
      <c r="T503" s="246">
        <f t="shared" si="557"/>
        <v>138.30719999999999</v>
      </c>
      <c r="U503" s="246">
        <f t="shared" si="557"/>
        <v>145.5872</v>
      </c>
      <c r="V503" s="246">
        <f t="shared" si="557"/>
        <v>152.8672</v>
      </c>
      <c r="W503" s="246">
        <f t="shared" si="557"/>
        <v>160.1472</v>
      </c>
      <c r="X503" s="246">
        <f t="shared" si="557"/>
        <v>167.4272</v>
      </c>
      <c r="Y503" s="246">
        <f t="shared" si="557"/>
        <v>174.7072</v>
      </c>
      <c r="Z503" s="246">
        <f t="shared" si="557"/>
        <v>181.9872</v>
      </c>
      <c r="AA503" s="246">
        <f t="shared" si="557"/>
        <v>189.2672</v>
      </c>
      <c r="AB503" s="246">
        <f t="shared" si="557"/>
        <v>196.5472</v>
      </c>
      <c r="AC503" s="246">
        <f t="shared" si="557"/>
        <v>203.8272</v>
      </c>
      <c r="AD503" s="247"/>
      <c r="AE503" s="247"/>
      <c r="AF503" s="247"/>
      <c r="AG503" s="247"/>
      <c r="AH503" s="247"/>
    </row>
    <row r="504" spans="1:111" s="2" customFormat="1" ht="15.95" customHeight="1" outlineLevel="2" x14ac:dyDescent="0.3">
      <c r="A504" s="241">
        <v>8</v>
      </c>
      <c r="B504" s="242" t="s">
        <v>79</v>
      </c>
      <c r="C504" s="243" t="s">
        <v>755</v>
      </c>
      <c r="D504" s="180" t="s">
        <v>22</v>
      </c>
      <c r="E504" s="180"/>
      <c r="F504" s="242" t="s">
        <v>11</v>
      </c>
      <c r="G504" s="242" t="s">
        <v>82</v>
      </c>
      <c r="H504" s="244">
        <v>4.601</v>
      </c>
      <c r="I504" s="245">
        <v>1.2</v>
      </c>
      <c r="J504" s="246">
        <v>34</v>
      </c>
      <c r="K504" s="238">
        <f t="shared" si="553"/>
        <v>187.72079999999997</v>
      </c>
      <c r="L504" s="246">
        <f>(K504+18.77)</f>
        <v>206.49079999999998</v>
      </c>
      <c r="M504" s="246">
        <f t="shared" ref="M504:AC504" si="558">(L504+18.77)</f>
        <v>225.26079999999999</v>
      </c>
      <c r="N504" s="246">
        <f t="shared" si="558"/>
        <v>244.0308</v>
      </c>
      <c r="O504" s="246">
        <f t="shared" si="558"/>
        <v>262.80079999999998</v>
      </c>
      <c r="P504" s="246">
        <f t="shared" si="558"/>
        <v>281.57079999999996</v>
      </c>
      <c r="Q504" s="246">
        <f t="shared" si="558"/>
        <v>300.34079999999994</v>
      </c>
      <c r="R504" s="246">
        <f t="shared" si="558"/>
        <v>319.11079999999993</v>
      </c>
      <c r="S504" s="246">
        <f t="shared" si="558"/>
        <v>337.88079999999991</v>
      </c>
      <c r="T504" s="246">
        <f t="shared" si="558"/>
        <v>356.65079999999989</v>
      </c>
      <c r="U504" s="246">
        <f t="shared" si="558"/>
        <v>375.42079999999987</v>
      </c>
      <c r="V504" s="246">
        <f t="shared" si="558"/>
        <v>394.19079999999985</v>
      </c>
      <c r="W504" s="246">
        <f t="shared" si="558"/>
        <v>412.96079999999984</v>
      </c>
      <c r="X504" s="246">
        <f t="shared" si="558"/>
        <v>431.73079999999982</v>
      </c>
      <c r="Y504" s="246">
        <f t="shared" si="558"/>
        <v>450.5007999999998</v>
      </c>
      <c r="Z504" s="246">
        <f t="shared" si="558"/>
        <v>469.27079999999978</v>
      </c>
      <c r="AA504" s="246">
        <f t="shared" si="558"/>
        <v>488.04079999999976</v>
      </c>
      <c r="AB504" s="246">
        <f t="shared" si="558"/>
        <v>506.81079999999974</v>
      </c>
      <c r="AC504" s="246">
        <f t="shared" si="558"/>
        <v>525.58079999999973</v>
      </c>
      <c r="AD504" s="247"/>
      <c r="AE504" s="247"/>
      <c r="AF504" s="247"/>
      <c r="AG504" s="247"/>
      <c r="AH504" s="247"/>
    </row>
    <row r="505" spans="1:111" s="2" customFormat="1" ht="15.95" customHeight="1" outlineLevel="2" x14ac:dyDescent="0.3">
      <c r="A505" s="241">
        <v>9</v>
      </c>
      <c r="B505" s="242" t="s">
        <v>79</v>
      </c>
      <c r="C505" s="243" t="s">
        <v>756</v>
      </c>
      <c r="D505" s="180" t="s">
        <v>22</v>
      </c>
      <c r="E505" s="180"/>
      <c r="F505" s="242" t="s">
        <v>43</v>
      </c>
      <c r="G505" s="242" t="s">
        <v>82</v>
      </c>
      <c r="H505" s="244">
        <v>3.6019999999999999</v>
      </c>
      <c r="I505" s="184">
        <v>0.7</v>
      </c>
      <c r="J505" s="246">
        <v>34</v>
      </c>
      <c r="K505" s="238">
        <f t="shared" si="553"/>
        <v>85.727599999999995</v>
      </c>
      <c r="L505" s="246">
        <f>(K505+8.57)</f>
        <v>94.297599999999989</v>
      </c>
      <c r="M505" s="246">
        <f t="shared" ref="M505:AQ505" si="559">(L505+8.57)</f>
        <v>102.86759999999998</v>
      </c>
      <c r="N505" s="246">
        <f t="shared" si="559"/>
        <v>111.43759999999997</v>
      </c>
      <c r="O505" s="246">
        <f t="shared" si="559"/>
        <v>120.00759999999997</v>
      </c>
      <c r="P505" s="246">
        <f t="shared" si="559"/>
        <v>128.57759999999996</v>
      </c>
      <c r="Q505" s="246">
        <f t="shared" si="559"/>
        <v>137.14759999999995</v>
      </c>
      <c r="R505" s="246">
        <f t="shared" si="559"/>
        <v>145.71759999999995</v>
      </c>
      <c r="S505" s="246">
        <f t="shared" si="559"/>
        <v>154.28759999999994</v>
      </c>
      <c r="T505" s="246">
        <f t="shared" si="559"/>
        <v>162.85759999999993</v>
      </c>
      <c r="U505" s="246">
        <f t="shared" si="559"/>
        <v>171.42759999999993</v>
      </c>
      <c r="V505" s="246">
        <f t="shared" si="559"/>
        <v>179.99759999999992</v>
      </c>
      <c r="W505" s="246">
        <f t="shared" si="559"/>
        <v>188.56759999999991</v>
      </c>
      <c r="X505" s="246">
        <f t="shared" si="559"/>
        <v>197.13759999999991</v>
      </c>
      <c r="Y505" s="246">
        <f t="shared" si="559"/>
        <v>205.7075999999999</v>
      </c>
      <c r="Z505" s="246">
        <f t="shared" si="559"/>
        <v>214.27759999999989</v>
      </c>
      <c r="AA505" s="246">
        <f t="shared" si="559"/>
        <v>222.84759999999989</v>
      </c>
      <c r="AB505" s="246">
        <f t="shared" si="559"/>
        <v>231.41759999999988</v>
      </c>
      <c r="AC505" s="246">
        <f t="shared" si="559"/>
        <v>239.98759999999987</v>
      </c>
      <c r="AD505" s="246">
        <f t="shared" si="559"/>
        <v>248.55759999999987</v>
      </c>
      <c r="AE505" s="246">
        <f t="shared" si="559"/>
        <v>257.12759999999986</v>
      </c>
      <c r="AF505" s="246">
        <f t="shared" si="559"/>
        <v>265.69759999999985</v>
      </c>
      <c r="AG505" s="246">
        <f t="shared" si="559"/>
        <v>274.26759999999985</v>
      </c>
      <c r="AH505" s="246">
        <f t="shared" si="559"/>
        <v>282.83759999999984</v>
      </c>
      <c r="AI505" s="246">
        <f t="shared" si="559"/>
        <v>291.40759999999983</v>
      </c>
      <c r="AJ505" s="246">
        <f t="shared" si="559"/>
        <v>299.97759999999982</v>
      </c>
      <c r="AK505" s="246">
        <f t="shared" si="559"/>
        <v>308.54759999999982</v>
      </c>
      <c r="AL505" s="246">
        <f t="shared" si="559"/>
        <v>317.11759999999981</v>
      </c>
      <c r="AM505" s="246">
        <f t="shared" si="559"/>
        <v>325.6875999999998</v>
      </c>
      <c r="AN505" s="246">
        <f t="shared" si="559"/>
        <v>334.2575999999998</v>
      </c>
      <c r="AO505" s="246">
        <f t="shared" si="559"/>
        <v>342.82759999999979</v>
      </c>
      <c r="AP505" s="246">
        <f t="shared" si="559"/>
        <v>351.39759999999978</v>
      </c>
      <c r="AQ505" s="246">
        <f t="shared" si="559"/>
        <v>359.96759999999978</v>
      </c>
      <c r="AR505" s="266"/>
      <c r="AS505" s="266"/>
      <c r="AT505" s="266"/>
      <c r="AU505" s="266"/>
      <c r="AV505" s="266"/>
      <c r="AW505" s="266"/>
      <c r="AX505" s="266"/>
      <c r="AY505" s="266"/>
      <c r="AZ505" s="266"/>
      <c r="BA505" s="266"/>
      <c r="BB505" s="266"/>
      <c r="BC505" s="266"/>
      <c r="BD505" s="266"/>
      <c r="BE505" s="266"/>
      <c r="BF505" s="266"/>
      <c r="BG505" s="266"/>
      <c r="BH505" s="266"/>
      <c r="BI505" s="266"/>
      <c r="BJ505" s="266"/>
      <c r="BK505" s="266"/>
      <c r="BL505" s="266"/>
      <c r="BM505" s="266"/>
      <c r="BN505" s="266"/>
      <c r="BO505" s="266"/>
      <c r="BP505" s="266"/>
      <c r="BQ505" s="266"/>
      <c r="BR505" s="266"/>
      <c r="BS505" s="266"/>
      <c r="BT505" s="266"/>
      <c r="BU505" s="266"/>
      <c r="BV505" s="266"/>
      <c r="BW505" s="266"/>
      <c r="BX505" s="266"/>
      <c r="BY505" s="266"/>
      <c r="BZ505" s="266"/>
      <c r="CA505" s="266"/>
      <c r="CB505" s="266"/>
      <c r="CC505" s="266"/>
      <c r="CD505" s="266"/>
      <c r="CE505" s="266"/>
      <c r="CF505" s="266"/>
      <c r="CG505" s="266"/>
      <c r="CH505" s="266"/>
      <c r="CI505" s="266"/>
      <c r="CJ505" s="266"/>
      <c r="CK505" s="266"/>
      <c r="CL505" s="266"/>
      <c r="CM505" s="266"/>
      <c r="CN505" s="266"/>
      <c r="CO505" s="266"/>
      <c r="CP505" s="266"/>
      <c r="CQ505" s="266"/>
      <c r="CR505" s="266"/>
      <c r="CS505" s="266"/>
      <c r="CT505" s="266"/>
      <c r="CU505" s="266"/>
      <c r="CV505" s="266"/>
      <c r="CW505" s="266"/>
      <c r="CX505" s="266"/>
      <c r="CY505" s="266"/>
      <c r="CZ505" s="266"/>
      <c r="DA505" s="266"/>
      <c r="DB505" s="266"/>
      <c r="DC505" s="266"/>
      <c r="DD505" s="266"/>
      <c r="DE505" s="266"/>
      <c r="DF505" s="266"/>
      <c r="DG505" s="266"/>
    </row>
    <row r="506" spans="1:111" s="2" customFormat="1" ht="15.95" customHeight="1" outlineLevel="2" x14ac:dyDescent="0.3">
      <c r="A506" s="241">
        <v>10</v>
      </c>
      <c r="B506" s="242" t="s">
        <v>79</v>
      </c>
      <c r="C506" s="243" t="s">
        <v>758</v>
      </c>
      <c r="D506" s="180" t="s">
        <v>757</v>
      </c>
      <c r="E506" s="180"/>
      <c r="F506" s="242" t="s">
        <v>21</v>
      </c>
      <c r="G506" s="248" t="s">
        <v>14</v>
      </c>
      <c r="H506" s="244">
        <v>60.481000000000002</v>
      </c>
      <c r="I506" s="184">
        <v>1.2</v>
      </c>
      <c r="J506" s="246">
        <v>34</v>
      </c>
      <c r="K506" s="238">
        <f t="shared" si="553"/>
        <v>2467.6248000000001</v>
      </c>
      <c r="L506" s="246">
        <f>(K506+246.76)</f>
        <v>2714.3847999999998</v>
      </c>
      <c r="M506" s="246">
        <f t="shared" ref="M506:AC506" si="560">(L506+246.76)</f>
        <v>2961.1448</v>
      </c>
      <c r="N506" s="246">
        <f t="shared" si="560"/>
        <v>3207.9048000000003</v>
      </c>
      <c r="O506" s="246">
        <f t="shared" si="560"/>
        <v>3454.6648000000005</v>
      </c>
      <c r="P506" s="246">
        <f t="shared" si="560"/>
        <v>3701.4248000000007</v>
      </c>
      <c r="Q506" s="246">
        <f t="shared" si="560"/>
        <v>3948.1848000000009</v>
      </c>
      <c r="R506" s="246">
        <f t="shared" si="560"/>
        <v>4194.9448000000011</v>
      </c>
      <c r="S506" s="246">
        <f t="shared" si="560"/>
        <v>4441.7048000000013</v>
      </c>
      <c r="T506" s="246">
        <f t="shared" si="560"/>
        <v>4688.4648000000016</v>
      </c>
      <c r="U506" s="246">
        <f t="shared" si="560"/>
        <v>4935.2248000000018</v>
      </c>
      <c r="V506" s="246">
        <f t="shared" si="560"/>
        <v>5181.984800000002</v>
      </c>
      <c r="W506" s="246">
        <f t="shared" si="560"/>
        <v>5428.7448000000022</v>
      </c>
      <c r="X506" s="246">
        <f t="shared" si="560"/>
        <v>5675.5048000000024</v>
      </c>
      <c r="Y506" s="246">
        <f t="shared" si="560"/>
        <v>5922.2648000000027</v>
      </c>
      <c r="Z506" s="246">
        <f t="shared" si="560"/>
        <v>6169.0248000000029</v>
      </c>
      <c r="AA506" s="246">
        <f t="shared" si="560"/>
        <v>6415.7848000000031</v>
      </c>
      <c r="AB506" s="246">
        <f t="shared" si="560"/>
        <v>6662.5448000000033</v>
      </c>
      <c r="AC506" s="246">
        <f t="shared" si="560"/>
        <v>6909.3048000000035</v>
      </c>
      <c r="AD506" s="247"/>
      <c r="AE506" s="247"/>
      <c r="AF506" s="247"/>
      <c r="AG506" s="247"/>
      <c r="AH506" s="247"/>
    </row>
    <row r="507" spans="1:111" s="96" customFormat="1" ht="15.95" customHeight="1" outlineLevel="1" x14ac:dyDescent="0.3">
      <c r="A507" s="227"/>
      <c r="B507" s="206" t="s">
        <v>802</v>
      </c>
      <c r="C507" s="46"/>
      <c r="D507" s="32"/>
      <c r="E507" s="32"/>
      <c r="F507" s="230"/>
      <c r="G507" s="43"/>
      <c r="H507" s="133">
        <f>SUBTOTAL(9,H497:H506)</f>
        <v>91.378</v>
      </c>
      <c r="I507" s="55"/>
      <c r="J507" s="68"/>
      <c r="K507" s="238"/>
      <c r="L507" s="68"/>
      <c r="M507" s="68"/>
      <c r="N507" s="1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</row>
    <row r="508" spans="1:111" s="3" customFormat="1" ht="15.95" customHeight="1" outlineLevel="1" x14ac:dyDescent="0.3">
      <c r="A508" s="227"/>
      <c r="B508" s="61"/>
      <c r="C508" s="112"/>
      <c r="D508" s="32"/>
      <c r="E508" s="33"/>
      <c r="F508" s="230"/>
      <c r="G508" s="230"/>
      <c r="H508" s="133"/>
      <c r="I508" s="55"/>
      <c r="J508" s="68"/>
      <c r="K508" s="238"/>
      <c r="L508" s="68"/>
      <c r="M508" s="68"/>
      <c r="N508" s="1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</row>
    <row r="509" spans="1:111" s="3" customFormat="1" ht="15.95" customHeight="1" outlineLevel="1" x14ac:dyDescent="0.3">
      <c r="A509" s="32"/>
      <c r="B509" s="230"/>
      <c r="C509" s="112"/>
      <c r="D509" s="32"/>
      <c r="E509" s="33"/>
      <c r="F509" s="230"/>
      <c r="G509" s="230"/>
      <c r="H509" s="119"/>
      <c r="I509" s="55"/>
      <c r="J509" s="68"/>
      <c r="K509" s="238"/>
      <c r="L509" s="68"/>
      <c r="M509" s="68"/>
      <c r="N509" s="1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</row>
    <row r="510" spans="1:111" ht="15.95" customHeight="1" outlineLevel="1" x14ac:dyDescent="0.3">
      <c r="A510" s="32"/>
      <c r="B510" s="230"/>
      <c r="C510" s="112"/>
      <c r="D510" s="32"/>
      <c r="E510" s="33"/>
      <c r="F510" s="230"/>
      <c r="G510" s="230"/>
      <c r="H510" s="119"/>
      <c r="I510" s="55"/>
      <c r="J510" s="68"/>
      <c r="K510" s="238"/>
    </row>
    <row r="511" spans="1:111" s="7" customFormat="1" ht="15.95" customHeight="1" outlineLevel="2" x14ac:dyDescent="0.3">
      <c r="A511" s="32">
        <v>1</v>
      </c>
      <c r="B511" s="230" t="s">
        <v>89</v>
      </c>
      <c r="C511" s="110" t="s">
        <v>227</v>
      </c>
      <c r="D511" s="32" t="s">
        <v>120</v>
      </c>
      <c r="E511" s="232" t="s">
        <v>61</v>
      </c>
      <c r="F511" s="229" t="s">
        <v>38</v>
      </c>
      <c r="G511" s="43" t="s">
        <v>30</v>
      </c>
      <c r="H511" s="123">
        <v>1.1160000000000001</v>
      </c>
      <c r="I511" s="55">
        <v>0.7</v>
      </c>
      <c r="J511" s="69">
        <v>35</v>
      </c>
      <c r="K511" s="238">
        <f t="shared" si="553"/>
        <v>27.341999999999999</v>
      </c>
      <c r="L511" s="69">
        <f>(K511+2.73)</f>
        <v>30.071999999999999</v>
      </c>
      <c r="M511" s="69">
        <f t="shared" ref="M511:AX511" si="561">(L511+2.73)</f>
        <v>32.802</v>
      </c>
      <c r="N511" s="69">
        <f t="shared" si="561"/>
        <v>35.531999999999996</v>
      </c>
      <c r="O511" s="69">
        <f t="shared" si="561"/>
        <v>38.261999999999993</v>
      </c>
      <c r="P511" s="69">
        <f t="shared" si="561"/>
        <v>40.99199999999999</v>
      </c>
      <c r="Q511" s="69">
        <f t="shared" si="561"/>
        <v>43.721999999999987</v>
      </c>
      <c r="R511" s="69">
        <f t="shared" si="561"/>
        <v>46.451999999999984</v>
      </c>
      <c r="S511" s="69">
        <f t="shared" si="561"/>
        <v>49.181999999999981</v>
      </c>
      <c r="T511" s="69">
        <f t="shared" si="561"/>
        <v>51.911999999999978</v>
      </c>
      <c r="U511" s="69">
        <f t="shared" si="561"/>
        <v>54.641999999999975</v>
      </c>
      <c r="V511" s="69">
        <f t="shared" si="561"/>
        <v>57.371999999999971</v>
      </c>
      <c r="W511" s="69">
        <f t="shared" si="561"/>
        <v>60.101999999999968</v>
      </c>
      <c r="X511" s="69">
        <f t="shared" si="561"/>
        <v>62.831999999999965</v>
      </c>
      <c r="Y511" s="69">
        <f t="shared" si="561"/>
        <v>65.561999999999969</v>
      </c>
      <c r="Z511" s="69">
        <f t="shared" si="561"/>
        <v>68.291999999999973</v>
      </c>
      <c r="AA511" s="69">
        <f t="shared" si="561"/>
        <v>71.021999999999977</v>
      </c>
      <c r="AB511" s="69">
        <f t="shared" si="561"/>
        <v>73.751999999999981</v>
      </c>
      <c r="AC511" s="69">
        <f t="shared" si="561"/>
        <v>76.481999999999985</v>
      </c>
      <c r="AD511" s="69">
        <f t="shared" si="561"/>
        <v>79.211999999999989</v>
      </c>
      <c r="AE511" s="69">
        <f t="shared" si="561"/>
        <v>81.941999999999993</v>
      </c>
      <c r="AF511" s="69">
        <f t="shared" si="561"/>
        <v>84.671999999999997</v>
      </c>
      <c r="AG511" s="69">
        <f t="shared" si="561"/>
        <v>87.402000000000001</v>
      </c>
      <c r="AH511" s="69">
        <f t="shared" si="561"/>
        <v>90.132000000000005</v>
      </c>
      <c r="AI511" s="69">
        <f t="shared" si="561"/>
        <v>92.862000000000009</v>
      </c>
      <c r="AJ511" s="69">
        <f t="shared" si="561"/>
        <v>95.592000000000013</v>
      </c>
      <c r="AK511" s="69">
        <f t="shared" si="561"/>
        <v>98.322000000000017</v>
      </c>
      <c r="AL511" s="69">
        <f t="shared" si="561"/>
        <v>101.05200000000002</v>
      </c>
      <c r="AM511" s="69">
        <f t="shared" si="561"/>
        <v>103.78200000000002</v>
      </c>
      <c r="AN511" s="69">
        <f t="shared" si="561"/>
        <v>106.51200000000003</v>
      </c>
      <c r="AO511" s="69">
        <f t="shared" si="561"/>
        <v>109.24200000000003</v>
      </c>
      <c r="AP511" s="69">
        <f t="shared" si="561"/>
        <v>111.97200000000004</v>
      </c>
      <c r="AQ511" s="69">
        <f t="shared" si="561"/>
        <v>114.70200000000004</v>
      </c>
      <c r="AR511" s="69">
        <f t="shared" si="561"/>
        <v>117.43200000000004</v>
      </c>
      <c r="AS511" s="69">
        <f t="shared" si="561"/>
        <v>120.16200000000005</v>
      </c>
      <c r="AT511" s="69">
        <f t="shared" si="561"/>
        <v>122.89200000000005</v>
      </c>
      <c r="AU511" s="69">
        <f t="shared" si="561"/>
        <v>125.62200000000006</v>
      </c>
      <c r="AV511" s="69">
        <f t="shared" si="561"/>
        <v>128.35200000000006</v>
      </c>
      <c r="AW511" s="69">
        <f t="shared" si="561"/>
        <v>131.08200000000005</v>
      </c>
      <c r="AX511" s="69">
        <f t="shared" si="561"/>
        <v>133.81200000000004</v>
      </c>
      <c r="AY511" s="69"/>
      <c r="AZ511" s="69"/>
      <c r="BA511" s="69"/>
      <c r="BB511" s="69"/>
      <c r="BC511" s="69"/>
      <c r="BD511" s="69"/>
      <c r="BE511" s="69"/>
      <c r="BF511" s="69"/>
      <c r="BG511" s="69"/>
      <c r="BH511" s="69"/>
      <c r="BI511" s="3"/>
      <c r="BJ511" s="3"/>
      <c r="BK511" s="3"/>
      <c r="BL511" s="3"/>
      <c r="BM511" s="3"/>
      <c r="BN511" s="3"/>
      <c r="BO511" s="3"/>
      <c r="BP511" s="3"/>
      <c r="BQ511" s="3"/>
      <c r="BR511" s="3"/>
    </row>
    <row r="512" spans="1:111" ht="15.95" customHeight="1" outlineLevel="2" x14ac:dyDescent="0.3">
      <c r="A512" s="32">
        <v>2</v>
      </c>
      <c r="B512" s="230" t="s">
        <v>89</v>
      </c>
      <c r="C512" s="110" t="s">
        <v>229</v>
      </c>
      <c r="D512" s="32" t="s">
        <v>91</v>
      </c>
      <c r="E512" s="232" t="s">
        <v>61</v>
      </c>
      <c r="F512" s="229" t="s">
        <v>38</v>
      </c>
      <c r="G512" s="43" t="s">
        <v>30</v>
      </c>
      <c r="H512" s="119">
        <v>3.2869999999999999</v>
      </c>
      <c r="I512" s="55">
        <v>0.7</v>
      </c>
      <c r="J512" s="69">
        <v>35</v>
      </c>
      <c r="K512" s="238">
        <f t="shared" si="553"/>
        <v>80.531499999999994</v>
      </c>
      <c r="L512" s="69">
        <f>(K512+8.05)</f>
        <v>88.581499999999991</v>
      </c>
      <c r="M512" s="69">
        <f t="shared" ref="M512:AQ512" si="562">(L512+8.05)</f>
        <v>96.631499999999988</v>
      </c>
      <c r="N512" s="69">
        <f t="shared" si="562"/>
        <v>104.68149999999999</v>
      </c>
      <c r="O512" s="69">
        <f t="shared" si="562"/>
        <v>112.73149999999998</v>
      </c>
      <c r="P512" s="69">
        <f t="shared" si="562"/>
        <v>120.78149999999998</v>
      </c>
      <c r="Q512" s="69">
        <f t="shared" si="562"/>
        <v>128.83149999999998</v>
      </c>
      <c r="R512" s="69">
        <f t="shared" si="562"/>
        <v>136.88149999999999</v>
      </c>
      <c r="S512" s="69">
        <f t="shared" si="562"/>
        <v>144.9315</v>
      </c>
      <c r="T512" s="69">
        <f t="shared" si="562"/>
        <v>152.98150000000001</v>
      </c>
      <c r="U512" s="69">
        <f t="shared" si="562"/>
        <v>161.03150000000002</v>
      </c>
      <c r="V512" s="69">
        <f t="shared" si="562"/>
        <v>169.08150000000003</v>
      </c>
      <c r="W512" s="69">
        <f t="shared" si="562"/>
        <v>177.13150000000005</v>
      </c>
      <c r="X512" s="69">
        <f t="shared" si="562"/>
        <v>185.18150000000006</v>
      </c>
      <c r="Y512" s="69">
        <f t="shared" si="562"/>
        <v>193.23150000000007</v>
      </c>
      <c r="Z512" s="69">
        <f t="shared" si="562"/>
        <v>201.28150000000008</v>
      </c>
      <c r="AA512" s="69">
        <f t="shared" si="562"/>
        <v>209.33150000000009</v>
      </c>
      <c r="AB512" s="69">
        <f t="shared" si="562"/>
        <v>217.3815000000001</v>
      </c>
      <c r="AC512" s="69">
        <f t="shared" si="562"/>
        <v>225.43150000000011</v>
      </c>
      <c r="AD512" s="69">
        <f t="shared" si="562"/>
        <v>233.48150000000012</v>
      </c>
      <c r="AE512" s="69">
        <f t="shared" si="562"/>
        <v>241.53150000000014</v>
      </c>
      <c r="AF512" s="69">
        <f t="shared" si="562"/>
        <v>249.58150000000015</v>
      </c>
      <c r="AG512" s="69">
        <f t="shared" si="562"/>
        <v>257.63150000000013</v>
      </c>
      <c r="AH512" s="69">
        <f t="shared" si="562"/>
        <v>265.68150000000014</v>
      </c>
      <c r="AI512" s="69">
        <f t="shared" si="562"/>
        <v>273.73150000000015</v>
      </c>
      <c r="AJ512" s="69">
        <f t="shared" si="562"/>
        <v>281.78150000000016</v>
      </c>
      <c r="AK512" s="69">
        <f t="shared" si="562"/>
        <v>289.83150000000018</v>
      </c>
      <c r="AL512" s="69">
        <f t="shared" si="562"/>
        <v>297.88150000000019</v>
      </c>
      <c r="AM512" s="69">
        <f t="shared" si="562"/>
        <v>305.9315000000002</v>
      </c>
      <c r="AN512" s="69">
        <f t="shared" si="562"/>
        <v>313.98150000000021</v>
      </c>
      <c r="AO512" s="69">
        <f t="shared" si="562"/>
        <v>322.03150000000022</v>
      </c>
      <c r="AP512" s="69">
        <f t="shared" si="562"/>
        <v>330.08150000000023</v>
      </c>
      <c r="AQ512" s="69">
        <f t="shared" si="562"/>
        <v>338.13150000000024</v>
      </c>
      <c r="AR512" s="69"/>
      <c r="AS512" s="69"/>
      <c r="AT512" s="69"/>
      <c r="AU512" s="69"/>
      <c r="AV512" s="69"/>
      <c r="AW512" s="69"/>
      <c r="AX512" s="69"/>
      <c r="AY512" s="69"/>
      <c r="AZ512" s="69"/>
      <c r="BA512" s="69"/>
      <c r="BB512" s="69"/>
      <c r="BC512" s="69"/>
      <c r="BD512" s="69"/>
      <c r="BE512" s="69"/>
      <c r="BF512" s="69"/>
      <c r="BG512" s="69"/>
      <c r="BH512" s="69"/>
    </row>
    <row r="513" spans="1:70" ht="15.95" customHeight="1" outlineLevel="2" x14ac:dyDescent="0.3">
      <c r="A513" s="32">
        <v>3</v>
      </c>
      <c r="B513" s="43" t="s">
        <v>89</v>
      </c>
      <c r="C513" s="46" t="s">
        <v>391</v>
      </c>
      <c r="D513" s="32" t="s">
        <v>435</v>
      </c>
      <c r="E513" s="44" t="s">
        <v>38</v>
      </c>
      <c r="F513" s="229" t="s">
        <v>38</v>
      </c>
      <c r="G513" s="43" t="s">
        <v>30</v>
      </c>
      <c r="H513" s="46">
        <v>0.26200000000000001</v>
      </c>
      <c r="I513" s="55">
        <v>0.7</v>
      </c>
      <c r="J513" s="69">
        <v>35</v>
      </c>
      <c r="K513" s="238">
        <f t="shared" si="553"/>
        <v>6.4190000000000005</v>
      </c>
      <c r="L513" s="69">
        <f>(K513+0.64)</f>
        <v>7.0590000000000002</v>
      </c>
      <c r="M513" s="69">
        <f t="shared" ref="M513:AW513" si="563">(L513+0.64)</f>
        <v>7.6989999999999998</v>
      </c>
      <c r="N513" s="69">
        <f t="shared" si="563"/>
        <v>8.3390000000000004</v>
      </c>
      <c r="O513" s="69">
        <f t="shared" si="563"/>
        <v>8.979000000000001</v>
      </c>
      <c r="P513" s="69">
        <f t="shared" si="563"/>
        <v>9.6190000000000015</v>
      </c>
      <c r="Q513" s="69">
        <f t="shared" si="563"/>
        <v>10.259000000000002</v>
      </c>
      <c r="R513" s="69">
        <f t="shared" si="563"/>
        <v>10.899000000000003</v>
      </c>
      <c r="S513" s="69">
        <f t="shared" si="563"/>
        <v>11.539000000000003</v>
      </c>
      <c r="T513" s="69">
        <f t="shared" si="563"/>
        <v>12.179000000000004</v>
      </c>
      <c r="U513" s="69">
        <f t="shared" si="563"/>
        <v>12.819000000000004</v>
      </c>
      <c r="V513" s="69">
        <f t="shared" si="563"/>
        <v>13.459000000000005</v>
      </c>
      <c r="W513" s="69">
        <f t="shared" si="563"/>
        <v>14.099000000000006</v>
      </c>
      <c r="X513" s="69">
        <f t="shared" si="563"/>
        <v>14.739000000000006</v>
      </c>
      <c r="Y513" s="69">
        <f t="shared" si="563"/>
        <v>15.379000000000007</v>
      </c>
      <c r="Z513" s="69">
        <f t="shared" si="563"/>
        <v>16.019000000000005</v>
      </c>
      <c r="AA513" s="69">
        <f t="shared" si="563"/>
        <v>16.659000000000006</v>
      </c>
      <c r="AB513" s="69">
        <f t="shared" si="563"/>
        <v>17.299000000000007</v>
      </c>
      <c r="AC513" s="69">
        <f t="shared" si="563"/>
        <v>17.939000000000007</v>
      </c>
      <c r="AD513" s="69">
        <f t="shared" si="563"/>
        <v>18.579000000000008</v>
      </c>
      <c r="AE513" s="69">
        <f t="shared" si="563"/>
        <v>19.219000000000008</v>
      </c>
      <c r="AF513" s="69">
        <f t="shared" si="563"/>
        <v>19.859000000000009</v>
      </c>
      <c r="AG513" s="69">
        <f t="shared" si="563"/>
        <v>20.499000000000009</v>
      </c>
      <c r="AH513" s="69">
        <f t="shared" si="563"/>
        <v>21.13900000000001</v>
      </c>
      <c r="AI513" s="69">
        <f t="shared" si="563"/>
        <v>21.779000000000011</v>
      </c>
      <c r="AJ513" s="69">
        <f t="shared" si="563"/>
        <v>22.419000000000011</v>
      </c>
      <c r="AK513" s="69">
        <f t="shared" si="563"/>
        <v>23.059000000000012</v>
      </c>
      <c r="AL513" s="69">
        <f t="shared" si="563"/>
        <v>23.699000000000012</v>
      </c>
      <c r="AM513" s="69">
        <f t="shared" si="563"/>
        <v>24.339000000000013</v>
      </c>
      <c r="AN513" s="69">
        <f t="shared" si="563"/>
        <v>24.979000000000013</v>
      </c>
      <c r="AO513" s="69">
        <f t="shared" si="563"/>
        <v>25.619000000000014</v>
      </c>
      <c r="AP513" s="69">
        <f t="shared" si="563"/>
        <v>26.259000000000015</v>
      </c>
      <c r="AQ513" s="69">
        <f t="shared" si="563"/>
        <v>26.899000000000015</v>
      </c>
      <c r="AR513" s="69">
        <f t="shared" si="563"/>
        <v>27.539000000000016</v>
      </c>
      <c r="AS513" s="69">
        <f t="shared" si="563"/>
        <v>28.179000000000016</v>
      </c>
      <c r="AT513" s="69">
        <f t="shared" si="563"/>
        <v>28.819000000000017</v>
      </c>
      <c r="AU513" s="69">
        <f t="shared" si="563"/>
        <v>29.459000000000017</v>
      </c>
      <c r="AV513" s="69">
        <f t="shared" si="563"/>
        <v>30.099000000000018</v>
      </c>
      <c r="AW513" s="69">
        <f t="shared" si="563"/>
        <v>30.739000000000019</v>
      </c>
      <c r="AX513" s="69"/>
      <c r="AY513" s="69"/>
      <c r="AZ513" s="69"/>
      <c r="BA513" s="69"/>
      <c r="BB513" s="69"/>
      <c r="BC513" s="69"/>
      <c r="BD513" s="69"/>
      <c r="BE513" s="69"/>
      <c r="BF513" s="69"/>
      <c r="BG513" s="69"/>
      <c r="BH513" s="69"/>
    </row>
    <row r="514" spans="1:70" ht="15.95" customHeight="1" outlineLevel="2" x14ac:dyDescent="0.3">
      <c r="A514" s="32">
        <v>4</v>
      </c>
      <c r="B514" s="43" t="s">
        <v>89</v>
      </c>
      <c r="C514" s="46" t="s">
        <v>392</v>
      </c>
      <c r="D514" s="32" t="s">
        <v>435</v>
      </c>
      <c r="E514" s="44" t="s">
        <v>38</v>
      </c>
      <c r="F514" s="229" t="s">
        <v>38</v>
      </c>
      <c r="G514" s="43" t="s">
        <v>30</v>
      </c>
      <c r="H514" s="46">
        <v>0.107</v>
      </c>
      <c r="I514" s="55">
        <v>0.7</v>
      </c>
      <c r="J514" s="69">
        <v>35</v>
      </c>
      <c r="K514" s="238">
        <f t="shared" si="553"/>
        <v>2.6214999999999997</v>
      </c>
      <c r="L514" s="69">
        <f>(K514+0.26)</f>
        <v>2.8815</v>
      </c>
      <c r="M514" s="69">
        <f t="shared" ref="M514:AV514" si="564">(L514+0.26)</f>
        <v>3.1414999999999997</v>
      </c>
      <c r="N514" s="69">
        <f t="shared" si="564"/>
        <v>3.4014999999999995</v>
      </c>
      <c r="O514" s="69">
        <f t="shared" si="564"/>
        <v>3.6614999999999993</v>
      </c>
      <c r="P514" s="69">
        <f t="shared" si="564"/>
        <v>3.9214999999999991</v>
      </c>
      <c r="Q514" s="69">
        <f t="shared" si="564"/>
        <v>4.1814999999999989</v>
      </c>
      <c r="R514" s="69">
        <f t="shared" si="564"/>
        <v>4.4414999999999987</v>
      </c>
      <c r="S514" s="69">
        <f t="shared" si="564"/>
        <v>4.7014999999999985</v>
      </c>
      <c r="T514" s="69">
        <f t="shared" si="564"/>
        <v>4.9614999999999982</v>
      </c>
      <c r="U514" s="69">
        <f t="shared" si="564"/>
        <v>5.221499999999998</v>
      </c>
      <c r="V514" s="69">
        <f t="shared" si="564"/>
        <v>5.4814999999999978</v>
      </c>
      <c r="W514" s="69">
        <f t="shared" si="564"/>
        <v>5.7414999999999976</v>
      </c>
      <c r="X514" s="69">
        <f t="shared" si="564"/>
        <v>6.0014999999999974</v>
      </c>
      <c r="Y514" s="69">
        <f t="shared" si="564"/>
        <v>6.2614999999999972</v>
      </c>
      <c r="Z514" s="69">
        <f t="shared" si="564"/>
        <v>6.521499999999997</v>
      </c>
      <c r="AA514" s="69">
        <f t="shared" si="564"/>
        <v>6.7814999999999968</v>
      </c>
      <c r="AB514" s="69">
        <f t="shared" si="564"/>
        <v>7.0414999999999965</v>
      </c>
      <c r="AC514" s="69">
        <f t="shared" si="564"/>
        <v>7.3014999999999963</v>
      </c>
      <c r="AD514" s="69">
        <f t="shared" si="564"/>
        <v>7.5614999999999961</v>
      </c>
      <c r="AE514" s="69">
        <f t="shared" si="564"/>
        <v>7.8214999999999959</v>
      </c>
      <c r="AF514" s="69">
        <f t="shared" si="564"/>
        <v>8.0814999999999966</v>
      </c>
      <c r="AG514" s="69">
        <f t="shared" si="564"/>
        <v>8.3414999999999964</v>
      </c>
      <c r="AH514" s="69">
        <f t="shared" si="564"/>
        <v>8.6014999999999961</v>
      </c>
      <c r="AI514" s="69">
        <f t="shared" si="564"/>
        <v>8.8614999999999959</v>
      </c>
      <c r="AJ514" s="69">
        <f t="shared" si="564"/>
        <v>9.1214999999999957</v>
      </c>
      <c r="AK514" s="69">
        <f t="shared" si="564"/>
        <v>9.3814999999999955</v>
      </c>
      <c r="AL514" s="69">
        <f t="shared" si="564"/>
        <v>9.6414999999999953</v>
      </c>
      <c r="AM514" s="69">
        <f t="shared" si="564"/>
        <v>9.9014999999999951</v>
      </c>
      <c r="AN514" s="69">
        <f t="shared" si="564"/>
        <v>10.161499999999995</v>
      </c>
      <c r="AO514" s="69">
        <f t="shared" si="564"/>
        <v>10.421499999999995</v>
      </c>
      <c r="AP514" s="69">
        <f t="shared" si="564"/>
        <v>10.681499999999994</v>
      </c>
      <c r="AQ514" s="69">
        <f t="shared" si="564"/>
        <v>10.941499999999994</v>
      </c>
      <c r="AR514" s="69">
        <f t="shared" si="564"/>
        <v>11.201499999999994</v>
      </c>
      <c r="AS514" s="69">
        <f t="shared" si="564"/>
        <v>11.461499999999994</v>
      </c>
      <c r="AT514" s="69">
        <f t="shared" si="564"/>
        <v>11.721499999999994</v>
      </c>
      <c r="AU514" s="69">
        <f t="shared" si="564"/>
        <v>11.981499999999993</v>
      </c>
      <c r="AV514" s="69">
        <f t="shared" si="564"/>
        <v>12.241499999999993</v>
      </c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</row>
    <row r="515" spans="1:70" s="15" customFormat="1" ht="15.95" customHeight="1" outlineLevel="2" x14ac:dyDescent="0.3">
      <c r="A515" s="32">
        <v>5</v>
      </c>
      <c r="B515" s="230" t="s">
        <v>89</v>
      </c>
      <c r="C515" s="110" t="s">
        <v>228</v>
      </c>
      <c r="D515" s="32" t="s">
        <v>90</v>
      </c>
      <c r="E515" s="232" t="s">
        <v>61</v>
      </c>
      <c r="F515" s="229" t="s">
        <v>38</v>
      </c>
      <c r="G515" s="43" t="s">
        <v>30</v>
      </c>
      <c r="H515" s="119">
        <v>5.3339999999999996</v>
      </c>
      <c r="I515" s="55">
        <v>0.7</v>
      </c>
      <c r="J515" s="69">
        <v>35</v>
      </c>
      <c r="K515" s="238">
        <f t="shared" si="553"/>
        <v>130.68299999999999</v>
      </c>
      <c r="L515" s="69">
        <f>(K515+13.07)</f>
        <v>143.75299999999999</v>
      </c>
      <c r="M515" s="69">
        <f t="shared" ref="M515:AU515" si="565">(L515+13.07)</f>
        <v>156.82299999999998</v>
      </c>
      <c r="N515" s="69">
        <f t="shared" si="565"/>
        <v>169.89299999999997</v>
      </c>
      <c r="O515" s="69">
        <f t="shared" si="565"/>
        <v>182.96299999999997</v>
      </c>
      <c r="P515" s="69">
        <f t="shared" si="565"/>
        <v>196.03299999999996</v>
      </c>
      <c r="Q515" s="69">
        <f t="shared" si="565"/>
        <v>209.10299999999995</v>
      </c>
      <c r="R515" s="69">
        <f t="shared" si="565"/>
        <v>222.17299999999994</v>
      </c>
      <c r="S515" s="69">
        <f t="shared" si="565"/>
        <v>235.24299999999994</v>
      </c>
      <c r="T515" s="69">
        <f t="shared" si="565"/>
        <v>248.31299999999993</v>
      </c>
      <c r="U515" s="69">
        <f t="shared" si="565"/>
        <v>261.38299999999992</v>
      </c>
      <c r="V515" s="69">
        <f t="shared" si="565"/>
        <v>274.45299999999992</v>
      </c>
      <c r="W515" s="69">
        <f t="shared" si="565"/>
        <v>287.52299999999991</v>
      </c>
      <c r="X515" s="69">
        <f t="shared" si="565"/>
        <v>300.5929999999999</v>
      </c>
      <c r="Y515" s="69">
        <f t="shared" si="565"/>
        <v>313.6629999999999</v>
      </c>
      <c r="Z515" s="69">
        <f t="shared" si="565"/>
        <v>326.73299999999989</v>
      </c>
      <c r="AA515" s="69">
        <f t="shared" si="565"/>
        <v>339.80299999999988</v>
      </c>
      <c r="AB515" s="69">
        <f t="shared" si="565"/>
        <v>352.87299999999988</v>
      </c>
      <c r="AC515" s="69">
        <f t="shared" si="565"/>
        <v>365.94299999999987</v>
      </c>
      <c r="AD515" s="69">
        <f t="shared" si="565"/>
        <v>379.01299999999986</v>
      </c>
      <c r="AE515" s="69">
        <f t="shared" si="565"/>
        <v>392.08299999999986</v>
      </c>
      <c r="AF515" s="69">
        <f t="shared" si="565"/>
        <v>405.15299999999985</v>
      </c>
      <c r="AG515" s="69">
        <f t="shared" si="565"/>
        <v>418.22299999999984</v>
      </c>
      <c r="AH515" s="69">
        <f t="shared" si="565"/>
        <v>431.29299999999984</v>
      </c>
      <c r="AI515" s="69">
        <f t="shared" si="565"/>
        <v>444.36299999999983</v>
      </c>
      <c r="AJ515" s="69">
        <f t="shared" si="565"/>
        <v>457.43299999999982</v>
      </c>
      <c r="AK515" s="69">
        <f t="shared" si="565"/>
        <v>470.50299999999982</v>
      </c>
      <c r="AL515" s="69">
        <f t="shared" si="565"/>
        <v>483.57299999999981</v>
      </c>
      <c r="AM515" s="69">
        <f t="shared" si="565"/>
        <v>496.6429999999998</v>
      </c>
      <c r="AN515" s="69">
        <f t="shared" si="565"/>
        <v>509.71299999999979</v>
      </c>
      <c r="AO515" s="69">
        <f t="shared" si="565"/>
        <v>522.78299999999979</v>
      </c>
      <c r="AP515" s="69">
        <f t="shared" si="565"/>
        <v>535.85299999999984</v>
      </c>
      <c r="AQ515" s="69">
        <f t="shared" si="565"/>
        <v>548.92299999999989</v>
      </c>
      <c r="AR515" s="69">
        <f t="shared" si="565"/>
        <v>561.99299999999994</v>
      </c>
      <c r="AS515" s="69">
        <f t="shared" si="565"/>
        <v>575.06299999999999</v>
      </c>
      <c r="AT515" s="69">
        <f t="shared" si="565"/>
        <v>588.13300000000004</v>
      </c>
      <c r="AU515" s="69">
        <f t="shared" si="565"/>
        <v>601.20300000000009</v>
      </c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3"/>
      <c r="BJ515" s="3"/>
      <c r="BK515" s="3"/>
      <c r="BL515" s="3"/>
      <c r="BM515" s="3"/>
      <c r="BN515" s="3"/>
      <c r="BO515" s="3"/>
      <c r="BP515" s="3"/>
      <c r="BQ515" s="3"/>
      <c r="BR515" s="3"/>
    </row>
    <row r="516" spans="1:70" s="15" customFormat="1" ht="15.95" customHeight="1" outlineLevel="1" x14ac:dyDescent="0.3">
      <c r="A516" s="32"/>
      <c r="B516" s="206" t="s">
        <v>802</v>
      </c>
      <c r="C516" s="110"/>
      <c r="D516" s="32"/>
      <c r="E516" s="232"/>
      <c r="F516" s="54"/>
      <c r="G516" s="45"/>
      <c r="H516" s="133">
        <f>SUBTOTAL(9,H511:H515)</f>
        <v>10.106000000000002</v>
      </c>
      <c r="I516" s="54"/>
      <c r="J516" s="68"/>
      <c r="K516" s="238"/>
      <c r="L516" s="68"/>
      <c r="M516" s="68"/>
      <c r="N516" s="1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</row>
    <row r="517" spans="1:70" s="15" customFormat="1" ht="15.95" customHeight="1" outlineLevel="1" x14ac:dyDescent="0.3">
      <c r="A517" s="32"/>
      <c r="B517" s="61"/>
      <c r="C517" s="110"/>
      <c r="D517" s="32"/>
      <c r="E517" s="232"/>
      <c r="F517" s="54"/>
      <c r="G517" s="45"/>
      <c r="H517" s="133"/>
      <c r="I517" s="54"/>
      <c r="J517" s="68"/>
      <c r="K517" s="238"/>
      <c r="L517" s="68"/>
      <c r="M517" s="68"/>
      <c r="N517" s="1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</row>
    <row r="518" spans="1:70" s="3" customFormat="1" ht="15.95" customHeight="1" outlineLevel="1" x14ac:dyDescent="0.3">
      <c r="A518" s="46"/>
      <c r="B518" s="43"/>
      <c r="C518" s="46"/>
      <c r="D518" s="32"/>
      <c r="E518" s="44"/>
      <c r="F518" s="62"/>
      <c r="G518" s="45"/>
      <c r="H518" s="46"/>
      <c r="I518" s="62"/>
      <c r="J518" s="68"/>
      <c r="K518" s="238"/>
      <c r="L518" s="68"/>
      <c r="M518" s="68"/>
      <c r="N518" s="1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</row>
    <row r="519" spans="1:70" s="3" customFormat="1" ht="15.95" customHeight="1" outlineLevel="1" x14ac:dyDescent="0.3">
      <c r="A519" s="32"/>
      <c r="B519" s="230"/>
      <c r="C519" s="29"/>
      <c r="D519" s="32"/>
      <c r="E519" s="232"/>
      <c r="F519" s="229"/>
      <c r="G519" s="230"/>
      <c r="H519" s="32"/>
      <c r="I519" s="54"/>
      <c r="J519" s="68"/>
      <c r="K519" s="238"/>
      <c r="L519" s="68"/>
      <c r="M519" s="68"/>
      <c r="N519" s="1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</row>
    <row r="520" spans="1:70" s="6" customFormat="1" ht="15.95" customHeight="1" outlineLevel="2" x14ac:dyDescent="0.3">
      <c r="A520" s="32">
        <v>1</v>
      </c>
      <c r="B520" s="230" t="s">
        <v>93</v>
      </c>
      <c r="C520" s="117" t="s">
        <v>95</v>
      </c>
      <c r="D520" s="32" t="s">
        <v>132</v>
      </c>
      <c r="E520" s="33" t="s">
        <v>43</v>
      </c>
      <c r="F520" s="230" t="s">
        <v>43</v>
      </c>
      <c r="G520" s="230" t="s">
        <v>107</v>
      </c>
      <c r="H520" s="32">
        <v>127.11799999999999</v>
      </c>
      <c r="I520" s="55">
        <v>1.2</v>
      </c>
      <c r="J520" s="69">
        <v>20</v>
      </c>
      <c r="K520" s="238">
        <f t="shared" si="553"/>
        <v>3050.8319999999999</v>
      </c>
      <c r="L520" s="71">
        <f>(K520+305.08)</f>
        <v>3355.9119999999998</v>
      </c>
      <c r="M520" s="71">
        <f t="shared" ref="M520:AM520" si="566">(L520+305.08)</f>
        <v>3660.9919999999997</v>
      </c>
      <c r="N520" s="71">
        <f t="shared" si="566"/>
        <v>3966.0719999999997</v>
      </c>
      <c r="O520" s="71">
        <f t="shared" si="566"/>
        <v>4271.152</v>
      </c>
      <c r="P520" s="71">
        <f t="shared" si="566"/>
        <v>4576.232</v>
      </c>
      <c r="Q520" s="71">
        <f t="shared" si="566"/>
        <v>4881.3119999999999</v>
      </c>
      <c r="R520" s="71">
        <f t="shared" si="566"/>
        <v>5186.3919999999998</v>
      </c>
      <c r="S520" s="71">
        <f t="shared" si="566"/>
        <v>5491.4719999999998</v>
      </c>
      <c r="T520" s="71">
        <f t="shared" si="566"/>
        <v>5796.5519999999997</v>
      </c>
      <c r="U520" s="71">
        <f t="shared" si="566"/>
        <v>6101.6319999999996</v>
      </c>
      <c r="V520" s="71">
        <f t="shared" si="566"/>
        <v>6406.7119999999995</v>
      </c>
      <c r="W520" s="71">
        <f t="shared" si="566"/>
        <v>6711.7919999999995</v>
      </c>
      <c r="X520" s="71">
        <f t="shared" si="566"/>
        <v>7016.8719999999994</v>
      </c>
      <c r="Y520" s="71">
        <f t="shared" si="566"/>
        <v>7321.9519999999993</v>
      </c>
      <c r="Z520" s="71">
        <f t="shared" si="566"/>
        <v>7627.0319999999992</v>
      </c>
      <c r="AA520" s="71">
        <f t="shared" si="566"/>
        <v>7932.1119999999992</v>
      </c>
      <c r="AB520" s="71">
        <f t="shared" si="566"/>
        <v>8237.1919999999991</v>
      </c>
      <c r="AC520" s="71">
        <f t="shared" si="566"/>
        <v>8542.271999999999</v>
      </c>
      <c r="AD520" s="71">
        <f t="shared" si="566"/>
        <v>8847.351999999999</v>
      </c>
      <c r="AE520" s="71">
        <f t="shared" si="566"/>
        <v>9152.4319999999989</v>
      </c>
      <c r="AF520" s="71">
        <f t="shared" si="566"/>
        <v>9457.5119999999988</v>
      </c>
      <c r="AG520" s="71">
        <f t="shared" si="566"/>
        <v>9762.5919999999987</v>
      </c>
      <c r="AH520" s="71">
        <f t="shared" si="566"/>
        <v>10067.671999999999</v>
      </c>
      <c r="AI520" s="71">
        <f t="shared" si="566"/>
        <v>10372.751999999999</v>
      </c>
      <c r="AJ520" s="71">
        <f t="shared" si="566"/>
        <v>10677.831999999999</v>
      </c>
      <c r="AK520" s="71">
        <f t="shared" si="566"/>
        <v>10982.911999999998</v>
      </c>
      <c r="AL520" s="71">
        <f t="shared" si="566"/>
        <v>11287.991999999998</v>
      </c>
      <c r="AM520" s="71">
        <f t="shared" si="566"/>
        <v>11593.071999999998</v>
      </c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  <c r="BC520" s="12"/>
      <c r="BD520" s="12"/>
      <c r="BE520" s="12"/>
      <c r="BF520" s="12"/>
      <c r="BG520" s="12"/>
      <c r="BH520" s="12"/>
      <c r="BI520" s="12"/>
      <c r="BJ520" s="12"/>
      <c r="BK520" s="12"/>
      <c r="BL520" s="12"/>
      <c r="BM520" s="12"/>
      <c r="BN520" s="12"/>
      <c r="BO520" s="12"/>
      <c r="BP520" s="12"/>
      <c r="BQ520" s="12"/>
      <c r="BR520" s="12"/>
    </row>
    <row r="521" spans="1:70" s="97" customFormat="1" ht="15.95" customHeight="1" outlineLevel="2" x14ac:dyDescent="0.3">
      <c r="A521" s="32">
        <v>2</v>
      </c>
      <c r="B521" s="156" t="s">
        <v>93</v>
      </c>
      <c r="C521" s="46" t="s">
        <v>524</v>
      </c>
      <c r="D521" s="157" t="s">
        <v>525</v>
      </c>
      <c r="E521" s="49" t="s">
        <v>43</v>
      </c>
      <c r="F521" s="230" t="s">
        <v>43</v>
      </c>
      <c r="G521" s="158" t="s">
        <v>30</v>
      </c>
      <c r="H521" s="32">
        <v>4.8540000000000001</v>
      </c>
      <c r="I521" s="55">
        <v>0.7</v>
      </c>
      <c r="J521" s="69">
        <v>20</v>
      </c>
      <c r="K521" s="238">
        <f t="shared" si="553"/>
        <v>67.955999999999989</v>
      </c>
      <c r="L521" s="71">
        <f>(K521+6.8)</f>
        <v>74.755999999999986</v>
      </c>
      <c r="M521" s="71">
        <f t="shared" ref="M521:BQ521" si="567">(L521+6.8)</f>
        <v>81.555999999999983</v>
      </c>
      <c r="N521" s="71">
        <f t="shared" si="567"/>
        <v>88.35599999999998</v>
      </c>
      <c r="O521" s="71">
        <f t="shared" si="567"/>
        <v>95.155999999999977</v>
      </c>
      <c r="P521" s="71">
        <f t="shared" si="567"/>
        <v>101.95599999999997</v>
      </c>
      <c r="Q521" s="71">
        <f t="shared" si="567"/>
        <v>108.75599999999997</v>
      </c>
      <c r="R521" s="71">
        <f t="shared" si="567"/>
        <v>115.55599999999997</v>
      </c>
      <c r="S521" s="71">
        <f t="shared" si="567"/>
        <v>122.35599999999997</v>
      </c>
      <c r="T521" s="71">
        <f t="shared" si="567"/>
        <v>129.15599999999998</v>
      </c>
      <c r="U521" s="71">
        <f t="shared" si="567"/>
        <v>135.95599999999999</v>
      </c>
      <c r="V521" s="71">
        <f t="shared" si="567"/>
        <v>142.756</v>
      </c>
      <c r="W521" s="71">
        <f t="shared" si="567"/>
        <v>149.55600000000001</v>
      </c>
      <c r="X521" s="71">
        <f t="shared" si="567"/>
        <v>156.35600000000002</v>
      </c>
      <c r="Y521" s="71">
        <f t="shared" si="567"/>
        <v>163.15600000000003</v>
      </c>
      <c r="Z521" s="71">
        <f t="shared" si="567"/>
        <v>169.95600000000005</v>
      </c>
      <c r="AA521" s="71">
        <f t="shared" si="567"/>
        <v>176.75600000000006</v>
      </c>
      <c r="AB521" s="71">
        <f t="shared" si="567"/>
        <v>183.55600000000007</v>
      </c>
      <c r="AC521" s="71">
        <f t="shared" si="567"/>
        <v>190.35600000000008</v>
      </c>
      <c r="AD521" s="71">
        <f t="shared" si="567"/>
        <v>197.15600000000009</v>
      </c>
      <c r="AE521" s="71">
        <f t="shared" si="567"/>
        <v>203.9560000000001</v>
      </c>
      <c r="AF521" s="71">
        <f t="shared" si="567"/>
        <v>210.75600000000011</v>
      </c>
      <c r="AG521" s="71">
        <f t="shared" si="567"/>
        <v>217.55600000000013</v>
      </c>
      <c r="AH521" s="71">
        <f t="shared" si="567"/>
        <v>224.35600000000014</v>
      </c>
      <c r="AI521" s="71">
        <f t="shared" si="567"/>
        <v>231.15600000000015</v>
      </c>
      <c r="AJ521" s="71">
        <f t="shared" si="567"/>
        <v>237.95600000000016</v>
      </c>
      <c r="AK521" s="71">
        <f t="shared" si="567"/>
        <v>244.75600000000017</v>
      </c>
      <c r="AL521" s="71">
        <f t="shared" si="567"/>
        <v>251.55600000000018</v>
      </c>
      <c r="AM521" s="71">
        <f t="shared" si="567"/>
        <v>258.35600000000017</v>
      </c>
      <c r="AN521" s="71">
        <f t="shared" si="567"/>
        <v>265.15600000000018</v>
      </c>
      <c r="AO521" s="71">
        <f t="shared" si="567"/>
        <v>271.95600000000019</v>
      </c>
      <c r="AP521" s="71">
        <f t="shared" si="567"/>
        <v>278.7560000000002</v>
      </c>
      <c r="AQ521" s="71">
        <f t="shared" si="567"/>
        <v>285.55600000000021</v>
      </c>
      <c r="AR521" s="71">
        <f t="shared" si="567"/>
        <v>292.35600000000022</v>
      </c>
      <c r="AS521" s="71">
        <f t="shared" si="567"/>
        <v>299.15600000000023</v>
      </c>
      <c r="AT521" s="71">
        <f t="shared" si="567"/>
        <v>305.95600000000024</v>
      </c>
      <c r="AU521" s="71">
        <f t="shared" si="567"/>
        <v>312.75600000000026</v>
      </c>
      <c r="AV521" s="71">
        <f t="shared" si="567"/>
        <v>319.55600000000027</v>
      </c>
      <c r="AW521" s="71">
        <f t="shared" si="567"/>
        <v>326.35600000000028</v>
      </c>
      <c r="AX521" s="71">
        <f t="shared" si="567"/>
        <v>333.15600000000029</v>
      </c>
      <c r="AY521" s="71">
        <f t="shared" si="567"/>
        <v>339.9560000000003</v>
      </c>
      <c r="AZ521" s="71">
        <f t="shared" si="567"/>
        <v>346.75600000000031</v>
      </c>
      <c r="BA521" s="71">
        <f t="shared" si="567"/>
        <v>353.55600000000032</v>
      </c>
      <c r="BB521" s="71">
        <f t="shared" si="567"/>
        <v>360.35600000000034</v>
      </c>
      <c r="BC521" s="71">
        <f t="shared" si="567"/>
        <v>367.15600000000035</v>
      </c>
      <c r="BD521" s="71">
        <f t="shared" si="567"/>
        <v>373.95600000000036</v>
      </c>
      <c r="BE521" s="71">
        <f t="shared" si="567"/>
        <v>380.75600000000037</v>
      </c>
      <c r="BF521" s="71">
        <f t="shared" si="567"/>
        <v>387.55600000000038</v>
      </c>
      <c r="BG521" s="71">
        <f t="shared" si="567"/>
        <v>394.35600000000039</v>
      </c>
      <c r="BH521" s="71">
        <f t="shared" si="567"/>
        <v>401.1560000000004</v>
      </c>
      <c r="BI521" s="71">
        <f t="shared" si="567"/>
        <v>407.95600000000042</v>
      </c>
      <c r="BJ521" s="71">
        <f t="shared" si="567"/>
        <v>414.75600000000043</v>
      </c>
      <c r="BK521" s="71">
        <f t="shared" si="567"/>
        <v>421.55600000000044</v>
      </c>
      <c r="BL521" s="71">
        <f t="shared" si="567"/>
        <v>428.35600000000045</v>
      </c>
      <c r="BM521" s="71">
        <f t="shared" si="567"/>
        <v>435.15600000000046</v>
      </c>
      <c r="BN521" s="71">
        <f t="shared" si="567"/>
        <v>441.95600000000047</v>
      </c>
      <c r="BO521" s="71">
        <f t="shared" si="567"/>
        <v>448.75600000000048</v>
      </c>
      <c r="BP521" s="71">
        <f t="shared" si="567"/>
        <v>455.55600000000049</v>
      </c>
      <c r="BQ521" s="71">
        <f t="shared" si="567"/>
        <v>462.35600000000051</v>
      </c>
    </row>
    <row r="522" spans="1:70" s="97" customFormat="1" ht="15.95" customHeight="1" outlineLevel="2" x14ac:dyDescent="0.3">
      <c r="A522" s="32">
        <v>3</v>
      </c>
      <c r="B522" s="173" t="s">
        <v>93</v>
      </c>
      <c r="C522" s="117" t="s">
        <v>96</v>
      </c>
      <c r="D522" s="159" t="s">
        <v>132</v>
      </c>
      <c r="E522" s="33" t="s">
        <v>43</v>
      </c>
      <c r="F522" s="230" t="s">
        <v>43</v>
      </c>
      <c r="G522" s="178" t="s">
        <v>107</v>
      </c>
      <c r="H522" s="32">
        <v>5.4349999999999996</v>
      </c>
      <c r="I522" s="55">
        <v>0.7</v>
      </c>
      <c r="J522" s="69">
        <v>20</v>
      </c>
      <c r="K522" s="238">
        <f t="shared" si="553"/>
        <v>76.089999999999989</v>
      </c>
      <c r="L522" s="71">
        <f>(K522+7.61)</f>
        <v>83.699999999999989</v>
      </c>
      <c r="M522" s="71">
        <f t="shared" ref="M522:BQ522" si="568">(L522+7.61)</f>
        <v>91.309999999999988</v>
      </c>
      <c r="N522" s="71">
        <f t="shared" si="568"/>
        <v>98.919999999999987</v>
      </c>
      <c r="O522" s="71">
        <f t="shared" si="568"/>
        <v>106.52999999999999</v>
      </c>
      <c r="P522" s="71">
        <f t="shared" si="568"/>
        <v>114.13999999999999</v>
      </c>
      <c r="Q522" s="71">
        <f t="shared" si="568"/>
        <v>121.74999999999999</v>
      </c>
      <c r="R522" s="71">
        <f t="shared" si="568"/>
        <v>129.35999999999999</v>
      </c>
      <c r="S522" s="71">
        <f t="shared" si="568"/>
        <v>136.97</v>
      </c>
      <c r="T522" s="71">
        <f t="shared" si="568"/>
        <v>144.58000000000001</v>
      </c>
      <c r="U522" s="71">
        <f t="shared" si="568"/>
        <v>152.19000000000003</v>
      </c>
      <c r="V522" s="71">
        <f t="shared" si="568"/>
        <v>159.80000000000004</v>
      </c>
      <c r="W522" s="71">
        <f t="shared" si="568"/>
        <v>167.41000000000005</v>
      </c>
      <c r="X522" s="71">
        <f t="shared" si="568"/>
        <v>175.02000000000007</v>
      </c>
      <c r="Y522" s="71">
        <f t="shared" si="568"/>
        <v>182.63000000000008</v>
      </c>
      <c r="Z522" s="71">
        <f t="shared" si="568"/>
        <v>190.24000000000009</v>
      </c>
      <c r="AA522" s="71">
        <f t="shared" si="568"/>
        <v>197.85000000000011</v>
      </c>
      <c r="AB522" s="71">
        <f t="shared" si="568"/>
        <v>205.46000000000012</v>
      </c>
      <c r="AC522" s="71">
        <f t="shared" si="568"/>
        <v>213.07000000000014</v>
      </c>
      <c r="AD522" s="71">
        <f t="shared" si="568"/>
        <v>220.68000000000015</v>
      </c>
      <c r="AE522" s="71">
        <f t="shared" si="568"/>
        <v>228.29000000000016</v>
      </c>
      <c r="AF522" s="71">
        <f t="shared" si="568"/>
        <v>235.90000000000018</v>
      </c>
      <c r="AG522" s="71">
        <f t="shared" si="568"/>
        <v>243.51000000000019</v>
      </c>
      <c r="AH522" s="71">
        <f t="shared" si="568"/>
        <v>251.1200000000002</v>
      </c>
      <c r="AI522" s="71">
        <f t="shared" si="568"/>
        <v>258.73000000000019</v>
      </c>
      <c r="AJ522" s="71">
        <f t="shared" si="568"/>
        <v>266.3400000000002</v>
      </c>
      <c r="AK522" s="71">
        <f t="shared" si="568"/>
        <v>273.95000000000022</v>
      </c>
      <c r="AL522" s="71">
        <f t="shared" si="568"/>
        <v>281.56000000000023</v>
      </c>
      <c r="AM522" s="71">
        <f t="shared" si="568"/>
        <v>289.17000000000024</v>
      </c>
      <c r="AN522" s="71">
        <f t="shared" si="568"/>
        <v>296.78000000000026</v>
      </c>
      <c r="AO522" s="71">
        <f t="shared" si="568"/>
        <v>304.39000000000027</v>
      </c>
      <c r="AP522" s="71">
        <f t="shared" si="568"/>
        <v>312.00000000000028</v>
      </c>
      <c r="AQ522" s="71">
        <f t="shared" si="568"/>
        <v>319.6100000000003</v>
      </c>
      <c r="AR522" s="71">
        <f t="shared" si="568"/>
        <v>327.22000000000031</v>
      </c>
      <c r="AS522" s="71">
        <f t="shared" si="568"/>
        <v>334.83000000000033</v>
      </c>
      <c r="AT522" s="71">
        <f t="shared" si="568"/>
        <v>342.44000000000034</v>
      </c>
      <c r="AU522" s="71">
        <f t="shared" si="568"/>
        <v>350.05000000000035</v>
      </c>
      <c r="AV522" s="71">
        <f t="shared" si="568"/>
        <v>357.66000000000037</v>
      </c>
      <c r="AW522" s="71">
        <f t="shared" si="568"/>
        <v>365.27000000000038</v>
      </c>
      <c r="AX522" s="71">
        <f t="shared" si="568"/>
        <v>372.88000000000039</v>
      </c>
      <c r="AY522" s="71">
        <f t="shared" si="568"/>
        <v>380.49000000000041</v>
      </c>
      <c r="AZ522" s="71">
        <f t="shared" si="568"/>
        <v>388.10000000000042</v>
      </c>
      <c r="BA522" s="71">
        <f t="shared" si="568"/>
        <v>395.71000000000043</v>
      </c>
      <c r="BB522" s="71">
        <f t="shared" si="568"/>
        <v>403.32000000000045</v>
      </c>
      <c r="BC522" s="71">
        <f t="shared" si="568"/>
        <v>410.93000000000046</v>
      </c>
      <c r="BD522" s="71">
        <f t="shared" si="568"/>
        <v>418.54000000000048</v>
      </c>
      <c r="BE522" s="71">
        <f t="shared" si="568"/>
        <v>426.15000000000049</v>
      </c>
      <c r="BF522" s="71">
        <f t="shared" si="568"/>
        <v>433.7600000000005</v>
      </c>
      <c r="BG522" s="71">
        <f t="shared" si="568"/>
        <v>441.37000000000052</v>
      </c>
      <c r="BH522" s="71">
        <f t="shared" si="568"/>
        <v>448.98000000000053</v>
      </c>
      <c r="BI522" s="71">
        <f t="shared" si="568"/>
        <v>456.59000000000054</v>
      </c>
      <c r="BJ522" s="71">
        <f t="shared" si="568"/>
        <v>464.20000000000056</v>
      </c>
      <c r="BK522" s="71">
        <f t="shared" si="568"/>
        <v>471.81000000000057</v>
      </c>
      <c r="BL522" s="71">
        <f t="shared" si="568"/>
        <v>479.42000000000058</v>
      </c>
      <c r="BM522" s="71">
        <f t="shared" si="568"/>
        <v>487.0300000000006</v>
      </c>
      <c r="BN522" s="71">
        <f t="shared" si="568"/>
        <v>494.64000000000061</v>
      </c>
      <c r="BO522" s="71">
        <f t="shared" si="568"/>
        <v>502.25000000000063</v>
      </c>
      <c r="BP522" s="71">
        <f t="shared" si="568"/>
        <v>509.86000000000064</v>
      </c>
      <c r="BQ522" s="71">
        <f t="shared" si="568"/>
        <v>517.4700000000006</v>
      </c>
    </row>
    <row r="523" spans="1:70" s="97" customFormat="1" ht="15.95" customHeight="1" outlineLevel="2" x14ac:dyDescent="0.3">
      <c r="A523" s="32">
        <v>4</v>
      </c>
      <c r="B523" s="173" t="s">
        <v>93</v>
      </c>
      <c r="C523" s="117" t="s">
        <v>98</v>
      </c>
      <c r="D523" s="157" t="s">
        <v>132</v>
      </c>
      <c r="E523" s="33" t="s">
        <v>43</v>
      </c>
      <c r="F523" s="230" t="s">
        <v>43</v>
      </c>
      <c r="G523" s="178" t="s">
        <v>107</v>
      </c>
      <c r="H523" s="32">
        <v>18.306999999999999</v>
      </c>
      <c r="I523" s="55">
        <v>1.2</v>
      </c>
      <c r="J523" s="69">
        <v>20</v>
      </c>
      <c r="K523" s="238">
        <f t="shared" si="553"/>
        <v>439.36799999999999</v>
      </c>
      <c r="L523" s="71">
        <f>(K523+43.94)</f>
        <v>483.30799999999999</v>
      </c>
      <c r="M523" s="71">
        <f t="shared" ref="M523:AZ523" si="569">(L523+43.94)</f>
        <v>527.24800000000005</v>
      </c>
      <c r="N523" s="71">
        <f t="shared" si="569"/>
        <v>571.1880000000001</v>
      </c>
      <c r="O523" s="71">
        <f t="shared" si="569"/>
        <v>615.12800000000016</v>
      </c>
      <c r="P523" s="71">
        <f t="shared" si="569"/>
        <v>659.06800000000021</v>
      </c>
      <c r="Q523" s="71">
        <f t="shared" si="569"/>
        <v>703.00800000000027</v>
      </c>
      <c r="R523" s="71">
        <f t="shared" si="569"/>
        <v>746.94800000000032</v>
      </c>
      <c r="S523" s="71">
        <f t="shared" si="569"/>
        <v>790.88800000000037</v>
      </c>
      <c r="T523" s="71">
        <f t="shared" si="569"/>
        <v>834.82800000000043</v>
      </c>
      <c r="U523" s="71">
        <f t="shared" si="569"/>
        <v>878.76800000000048</v>
      </c>
      <c r="V523" s="71">
        <f t="shared" si="569"/>
        <v>922.70800000000054</v>
      </c>
      <c r="W523" s="71">
        <f t="shared" si="569"/>
        <v>966.64800000000059</v>
      </c>
      <c r="X523" s="71">
        <f t="shared" si="569"/>
        <v>1010.5880000000006</v>
      </c>
      <c r="Y523" s="71">
        <f t="shared" si="569"/>
        <v>1054.5280000000007</v>
      </c>
      <c r="Z523" s="71">
        <f t="shared" si="569"/>
        <v>1098.4680000000008</v>
      </c>
      <c r="AA523" s="71">
        <f t="shared" si="569"/>
        <v>1142.4080000000008</v>
      </c>
      <c r="AB523" s="71">
        <f t="shared" si="569"/>
        <v>1186.3480000000009</v>
      </c>
      <c r="AC523" s="71">
        <f t="shared" si="569"/>
        <v>1230.2880000000009</v>
      </c>
      <c r="AD523" s="71">
        <f t="shared" si="569"/>
        <v>1274.228000000001</v>
      </c>
      <c r="AE523" s="71">
        <f t="shared" si="569"/>
        <v>1318.168000000001</v>
      </c>
      <c r="AF523" s="71">
        <f t="shared" si="569"/>
        <v>1362.1080000000011</v>
      </c>
      <c r="AG523" s="71">
        <f t="shared" si="569"/>
        <v>1406.0480000000011</v>
      </c>
      <c r="AH523" s="71">
        <f t="shared" si="569"/>
        <v>1449.9880000000012</v>
      </c>
      <c r="AI523" s="71">
        <f t="shared" si="569"/>
        <v>1493.9280000000012</v>
      </c>
      <c r="AJ523" s="71">
        <f t="shared" si="569"/>
        <v>1537.8680000000013</v>
      </c>
      <c r="AK523" s="71">
        <f t="shared" si="569"/>
        <v>1581.8080000000014</v>
      </c>
      <c r="AL523" s="71">
        <f t="shared" si="569"/>
        <v>1625.7480000000014</v>
      </c>
      <c r="AM523" s="71">
        <f t="shared" si="569"/>
        <v>1669.6880000000015</v>
      </c>
      <c r="AN523" s="71">
        <f t="shared" si="569"/>
        <v>1713.6280000000015</v>
      </c>
      <c r="AO523" s="71">
        <f t="shared" si="569"/>
        <v>1757.5680000000016</v>
      </c>
      <c r="AP523" s="71">
        <f t="shared" si="569"/>
        <v>1801.5080000000016</v>
      </c>
      <c r="AQ523" s="71">
        <f t="shared" si="569"/>
        <v>1845.4480000000017</v>
      </c>
      <c r="AR523" s="71">
        <f t="shared" si="569"/>
        <v>1889.3880000000017</v>
      </c>
      <c r="AS523" s="71">
        <f t="shared" si="569"/>
        <v>1933.3280000000018</v>
      </c>
      <c r="AT523" s="71">
        <f t="shared" si="569"/>
        <v>1977.2680000000018</v>
      </c>
      <c r="AU523" s="71">
        <f t="shared" si="569"/>
        <v>2021.2080000000019</v>
      </c>
      <c r="AV523" s="71">
        <f t="shared" si="569"/>
        <v>2065.148000000002</v>
      </c>
      <c r="AW523" s="71">
        <f t="shared" si="569"/>
        <v>2109.088000000002</v>
      </c>
      <c r="AX523" s="71">
        <f t="shared" si="569"/>
        <v>2153.0280000000021</v>
      </c>
      <c r="AY523" s="71">
        <f t="shared" si="569"/>
        <v>2196.9680000000021</v>
      </c>
      <c r="AZ523" s="71">
        <f t="shared" si="569"/>
        <v>2240.9080000000022</v>
      </c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</row>
    <row r="524" spans="1:70" s="97" customFormat="1" ht="15.95" customHeight="1" outlineLevel="2" x14ac:dyDescent="0.3">
      <c r="A524" s="32">
        <v>5</v>
      </c>
      <c r="B524" s="173" t="s">
        <v>93</v>
      </c>
      <c r="C524" s="118" t="s">
        <v>97</v>
      </c>
      <c r="D524" s="157" t="s">
        <v>132</v>
      </c>
      <c r="E524" s="33" t="s">
        <v>43</v>
      </c>
      <c r="F524" s="230" t="s">
        <v>43</v>
      </c>
      <c r="G524" s="173" t="s">
        <v>107</v>
      </c>
      <c r="H524" s="32">
        <v>1.536</v>
      </c>
      <c r="I524" s="55">
        <v>0.7</v>
      </c>
      <c r="J524" s="69">
        <v>20</v>
      </c>
      <c r="K524" s="238">
        <f t="shared" si="553"/>
        <v>21.503999999999998</v>
      </c>
      <c r="L524" s="71">
        <f>(K524+2.15)</f>
        <v>23.653999999999996</v>
      </c>
      <c r="M524" s="71">
        <f t="shared" ref="M524:BQ524" si="570">(L524+2.15)</f>
        <v>25.803999999999995</v>
      </c>
      <c r="N524" s="71">
        <f t="shared" si="570"/>
        <v>27.953999999999994</v>
      </c>
      <c r="O524" s="71">
        <f t="shared" si="570"/>
        <v>30.103999999999992</v>
      </c>
      <c r="P524" s="71">
        <f t="shared" si="570"/>
        <v>32.253999999999991</v>
      </c>
      <c r="Q524" s="71">
        <f t="shared" si="570"/>
        <v>34.403999999999989</v>
      </c>
      <c r="R524" s="71">
        <f t="shared" si="570"/>
        <v>36.553999999999988</v>
      </c>
      <c r="S524" s="71">
        <f t="shared" si="570"/>
        <v>38.703999999999986</v>
      </c>
      <c r="T524" s="71">
        <f t="shared" si="570"/>
        <v>40.853999999999985</v>
      </c>
      <c r="U524" s="71">
        <f t="shared" si="570"/>
        <v>43.003999999999984</v>
      </c>
      <c r="V524" s="71">
        <f t="shared" si="570"/>
        <v>45.153999999999982</v>
      </c>
      <c r="W524" s="71">
        <f t="shared" si="570"/>
        <v>47.303999999999981</v>
      </c>
      <c r="X524" s="71">
        <f t="shared" si="570"/>
        <v>49.453999999999979</v>
      </c>
      <c r="Y524" s="71">
        <f t="shared" si="570"/>
        <v>51.603999999999978</v>
      </c>
      <c r="Z524" s="71">
        <f t="shared" si="570"/>
        <v>53.753999999999976</v>
      </c>
      <c r="AA524" s="71">
        <f t="shared" si="570"/>
        <v>55.903999999999975</v>
      </c>
      <c r="AB524" s="71">
        <f t="shared" si="570"/>
        <v>58.053999999999974</v>
      </c>
      <c r="AC524" s="71">
        <f t="shared" si="570"/>
        <v>60.203999999999972</v>
      </c>
      <c r="AD524" s="71">
        <f t="shared" si="570"/>
        <v>62.353999999999971</v>
      </c>
      <c r="AE524" s="71">
        <f t="shared" si="570"/>
        <v>64.503999999999976</v>
      </c>
      <c r="AF524" s="71">
        <f t="shared" si="570"/>
        <v>66.653999999999982</v>
      </c>
      <c r="AG524" s="71">
        <f t="shared" si="570"/>
        <v>68.803999999999988</v>
      </c>
      <c r="AH524" s="71">
        <f t="shared" si="570"/>
        <v>70.953999999999994</v>
      </c>
      <c r="AI524" s="71">
        <f t="shared" si="570"/>
        <v>73.103999999999999</v>
      </c>
      <c r="AJ524" s="71">
        <f t="shared" si="570"/>
        <v>75.254000000000005</v>
      </c>
      <c r="AK524" s="71">
        <f t="shared" si="570"/>
        <v>77.404000000000011</v>
      </c>
      <c r="AL524" s="71">
        <f t="shared" si="570"/>
        <v>79.554000000000016</v>
      </c>
      <c r="AM524" s="71">
        <f t="shared" si="570"/>
        <v>81.704000000000022</v>
      </c>
      <c r="AN524" s="71">
        <f t="shared" si="570"/>
        <v>83.854000000000028</v>
      </c>
      <c r="AO524" s="71">
        <f t="shared" si="570"/>
        <v>86.004000000000033</v>
      </c>
      <c r="AP524" s="71">
        <f t="shared" si="570"/>
        <v>88.154000000000039</v>
      </c>
      <c r="AQ524" s="71">
        <f t="shared" si="570"/>
        <v>90.304000000000045</v>
      </c>
      <c r="AR524" s="71">
        <f t="shared" si="570"/>
        <v>92.45400000000005</v>
      </c>
      <c r="AS524" s="71">
        <f t="shared" si="570"/>
        <v>94.604000000000056</v>
      </c>
      <c r="AT524" s="71">
        <f t="shared" si="570"/>
        <v>96.754000000000062</v>
      </c>
      <c r="AU524" s="71">
        <f t="shared" si="570"/>
        <v>98.904000000000067</v>
      </c>
      <c r="AV524" s="71">
        <f t="shared" si="570"/>
        <v>101.05400000000007</v>
      </c>
      <c r="AW524" s="71">
        <f t="shared" si="570"/>
        <v>103.20400000000008</v>
      </c>
      <c r="AX524" s="71">
        <f t="shared" si="570"/>
        <v>105.35400000000008</v>
      </c>
      <c r="AY524" s="71">
        <f t="shared" si="570"/>
        <v>107.50400000000009</v>
      </c>
      <c r="AZ524" s="71">
        <f t="shared" si="570"/>
        <v>109.6540000000001</v>
      </c>
      <c r="BA524" s="71">
        <f t="shared" si="570"/>
        <v>111.8040000000001</v>
      </c>
      <c r="BB524" s="71">
        <f t="shared" si="570"/>
        <v>113.95400000000011</v>
      </c>
      <c r="BC524" s="71">
        <f t="shared" si="570"/>
        <v>116.10400000000011</v>
      </c>
      <c r="BD524" s="71">
        <f t="shared" si="570"/>
        <v>118.25400000000012</v>
      </c>
      <c r="BE524" s="71">
        <f t="shared" si="570"/>
        <v>120.40400000000012</v>
      </c>
      <c r="BF524" s="71">
        <f t="shared" si="570"/>
        <v>122.55400000000013</v>
      </c>
      <c r="BG524" s="71">
        <f t="shared" si="570"/>
        <v>124.70400000000014</v>
      </c>
      <c r="BH524" s="71">
        <f t="shared" si="570"/>
        <v>126.85400000000014</v>
      </c>
      <c r="BI524" s="71">
        <f t="shared" si="570"/>
        <v>129.00400000000013</v>
      </c>
      <c r="BJ524" s="71">
        <f t="shared" si="570"/>
        <v>131.15400000000014</v>
      </c>
      <c r="BK524" s="71">
        <f t="shared" si="570"/>
        <v>133.30400000000014</v>
      </c>
      <c r="BL524" s="71">
        <f t="shared" si="570"/>
        <v>135.45400000000015</v>
      </c>
      <c r="BM524" s="71">
        <f t="shared" si="570"/>
        <v>137.60400000000016</v>
      </c>
      <c r="BN524" s="71">
        <f t="shared" si="570"/>
        <v>139.75400000000016</v>
      </c>
      <c r="BO524" s="71">
        <f t="shared" si="570"/>
        <v>141.90400000000017</v>
      </c>
      <c r="BP524" s="71">
        <f t="shared" si="570"/>
        <v>144.05400000000017</v>
      </c>
      <c r="BQ524" s="71">
        <f t="shared" si="570"/>
        <v>146.20400000000018</v>
      </c>
    </row>
    <row r="525" spans="1:70" s="97" customFormat="1" ht="15.95" customHeight="1" outlineLevel="2" x14ac:dyDescent="0.3">
      <c r="A525" s="32">
        <v>6</v>
      </c>
      <c r="B525" s="173" t="s">
        <v>93</v>
      </c>
      <c r="C525" s="213" t="s">
        <v>775</v>
      </c>
      <c r="D525" s="157" t="s">
        <v>525</v>
      </c>
      <c r="E525" s="33"/>
      <c r="F525" s="230" t="s">
        <v>43</v>
      </c>
      <c r="G525" s="158" t="s">
        <v>30</v>
      </c>
      <c r="H525" s="32">
        <v>30.494</v>
      </c>
      <c r="I525" s="55">
        <v>1.2</v>
      </c>
      <c r="J525" s="69">
        <v>20</v>
      </c>
      <c r="K525" s="238">
        <f t="shared" si="553"/>
        <v>731.85599999999999</v>
      </c>
      <c r="L525" s="71">
        <f>(K525+73.19)</f>
        <v>805.04600000000005</v>
      </c>
      <c r="M525" s="71">
        <f t="shared" ref="M525:AQ525" si="571">(L525+73.19)</f>
        <v>878.2360000000001</v>
      </c>
      <c r="N525" s="71">
        <f t="shared" si="571"/>
        <v>951.42600000000016</v>
      </c>
      <c r="O525" s="71">
        <f t="shared" si="571"/>
        <v>1024.6160000000002</v>
      </c>
      <c r="P525" s="71">
        <f t="shared" si="571"/>
        <v>1097.8060000000003</v>
      </c>
      <c r="Q525" s="71">
        <f t="shared" si="571"/>
        <v>1170.9960000000003</v>
      </c>
      <c r="R525" s="71">
        <f t="shared" si="571"/>
        <v>1244.1860000000004</v>
      </c>
      <c r="S525" s="71">
        <f t="shared" si="571"/>
        <v>1317.3760000000004</v>
      </c>
      <c r="T525" s="71">
        <f t="shared" si="571"/>
        <v>1390.5660000000005</v>
      </c>
      <c r="U525" s="71">
        <f t="shared" si="571"/>
        <v>1463.7560000000005</v>
      </c>
      <c r="V525" s="71">
        <f t="shared" si="571"/>
        <v>1536.9460000000006</v>
      </c>
      <c r="W525" s="71">
        <f t="shared" si="571"/>
        <v>1610.1360000000006</v>
      </c>
      <c r="X525" s="71">
        <f t="shared" si="571"/>
        <v>1683.3260000000007</v>
      </c>
      <c r="Y525" s="71">
        <f t="shared" si="571"/>
        <v>1756.5160000000008</v>
      </c>
      <c r="Z525" s="71">
        <f t="shared" si="571"/>
        <v>1829.7060000000008</v>
      </c>
      <c r="AA525" s="71">
        <f t="shared" si="571"/>
        <v>1902.8960000000009</v>
      </c>
      <c r="AB525" s="71">
        <f t="shared" si="571"/>
        <v>1976.0860000000009</v>
      </c>
      <c r="AC525" s="71">
        <f t="shared" si="571"/>
        <v>2049.2760000000007</v>
      </c>
      <c r="AD525" s="71">
        <f t="shared" si="571"/>
        <v>2122.4660000000008</v>
      </c>
      <c r="AE525" s="71">
        <f t="shared" si="571"/>
        <v>2195.6560000000009</v>
      </c>
      <c r="AF525" s="71">
        <f t="shared" si="571"/>
        <v>2268.8460000000009</v>
      </c>
      <c r="AG525" s="71">
        <f t="shared" si="571"/>
        <v>2342.036000000001</v>
      </c>
      <c r="AH525" s="71">
        <f t="shared" si="571"/>
        <v>2415.226000000001</v>
      </c>
      <c r="AI525" s="71">
        <f t="shared" si="571"/>
        <v>2488.4160000000011</v>
      </c>
      <c r="AJ525" s="71">
        <f t="shared" si="571"/>
        <v>2561.6060000000011</v>
      </c>
      <c r="AK525" s="71">
        <f t="shared" si="571"/>
        <v>2634.7960000000012</v>
      </c>
      <c r="AL525" s="71">
        <f t="shared" si="571"/>
        <v>2707.9860000000012</v>
      </c>
      <c r="AM525" s="71">
        <f t="shared" si="571"/>
        <v>2781.1760000000013</v>
      </c>
      <c r="AN525" s="71">
        <f t="shared" si="571"/>
        <v>2854.3660000000013</v>
      </c>
      <c r="AO525" s="71">
        <f t="shared" si="571"/>
        <v>2927.5560000000014</v>
      </c>
      <c r="AP525" s="71">
        <f t="shared" si="571"/>
        <v>3000.7460000000015</v>
      </c>
      <c r="AQ525" s="71">
        <f t="shared" si="571"/>
        <v>3073.9360000000015</v>
      </c>
    </row>
    <row r="526" spans="1:70" s="97" customFormat="1" ht="15.95" customHeight="1" outlineLevel="2" x14ac:dyDescent="0.3">
      <c r="A526" s="32">
        <v>7</v>
      </c>
      <c r="B526" s="173" t="s">
        <v>93</v>
      </c>
      <c r="C526" s="213" t="s">
        <v>776</v>
      </c>
      <c r="D526" s="157" t="s">
        <v>132</v>
      </c>
      <c r="E526" s="33"/>
      <c r="F526" s="230" t="s">
        <v>43</v>
      </c>
      <c r="G526" s="158" t="s">
        <v>30</v>
      </c>
      <c r="H526" s="32">
        <v>24.434999999999999</v>
      </c>
      <c r="I526" s="55">
        <v>1.2</v>
      </c>
      <c r="J526" s="69">
        <v>20</v>
      </c>
      <c r="K526" s="238">
        <f t="shared" si="553"/>
        <v>586.43999999999994</v>
      </c>
      <c r="L526" s="71">
        <f>(K526+58.64)</f>
        <v>645.07999999999993</v>
      </c>
      <c r="M526" s="71">
        <f t="shared" ref="M526:AQ526" si="572">(L526+58.64)</f>
        <v>703.71999999999991</v>
      </c>
      <c r="N526" s="71">
        <f t="shared" si="572"/>
        <v>762.3599999999999</v>
      </c>
      <c r="O526" s="71">
        <f t="shared" si="572"/>
        <v>820.99999999999989</v>
      </c>
      <c r="P526" s="71">
        <f t="shared" si="572"/>
        <v>879.63999999999987</v>
      </c>
      <c r="Q526" s="71">
        <f t="shared" si="572"/>
        <v>938.27999999999986</v>
      </c>
      <c r="R526" s="71">
        <f t="shared" si="572"/>
        <v>996.91999999999985</v>
      </c>
      <c r="S526" s="71">
        <f t="shared" si="572"/>
        <v>1055.56</v>
      </c>
      <c r="T526" s="71">
        <f t="shared" si="572"/>
        <v>1114.2</v>
      </c>
      <c r="U526" s="71">
        <f t="shared" si="572"/>
        <v>1172.8400000000001</v>
      </c>
      <c r="V526" s="71">
        <f t="shared" si="572"/>
        <v>1231.4800000000002</v>
      </c>
      <c r="W526" s="71">
        <f t="shared" si="572"/>
        <v>1290.1200000000003</v>
      </c>
      <c r="X526" s="71">
        <f t="shared" si="572"/>
        <v>1348.7600000000004</v>
      </c>
      <c r="Y526" s="71">
        <f t="shared" si="572"/>
        <v>1407.4000000000005</v>
      </c>
      <c r="Z526" s="71">
        <f t="shared" si="572"/>
        <v>1466.0400000000006</v>
      </c>
      <c r="AA526" s="71">
        <f t="shared" si="572"/>
        <v>1524.6800000000007</v>
      </c>
      <c r="AB526" s="71">
        <f t="shared" si="572"/>
        <v>1583.3200000000008</v>
      </c>
      <c r="AC526" s="71">
        <f t="shared" si="572"/>
        <v>1641.9600000000009</v>
      </c>
      <c r="AD526" s="71">
        <f t="shared" si="572"/>
        <v>1700.600000000001</v>
      </c>
      <c r="AE526" s="71">
        <f t="shared" si="572"/>
        <v>1759.2400000000011</v>
      </c>
      <c r="AF526" s="71">
        <f t="shared" si="572"/>
        <v>1817.8800000000012</v>
      </c>
      <c r="AG526" s="71">
        <f t="shared" si="572"/>
        <v>1876.5200000000013</v>
      </c>
      <c r="AH526" s="71">
        <f t="shared" si="572"/>
        <v>1935.1600000000014</v>
      </c>
      <c r="AI526" s="71">
        <f t="shared" si="572"/>
        <v>1993.8000000000015</v>
      </c>
      <c r="AJ526" s="71">
        <f t="shared" si="572"/>
        <v>2052.4400000000014</v>
      </c>
      <c r="AK526" s="71">
        <f t="shared" si="572"/>
        <v>2111.0800000000013</v>
      </c>
      <c r="AL526" s="71">
        <f t="shared" si="572"/>
        <v>2169.7200000000012</v>
      </c>
      <c r="AM526" s="71">
        <f t="shared" si="572"/>
        <v>2228.360000000001</v>
      </c>
      <c r="AN526" s="71">
        <f t="shared" si="572"/>
        <v>2287.0000000000009</v>
      </c>
      <c r="AO526" s="71">
        <f t="shared" si="572"/>
        <v>2345.6400000000008</v>
      </c>
      <c r="AP526" s="71">
        <f t="shared" si="572"/>
        <v>2404.2800000000007</v>
      </c>
      <c r="AQ526" s="71">
        <f t="shared" si="572"/>
        <v>2462.9200000000005</v>
      </c>
    </row>
    <row r="527" spans="1:70" s="97" customFormat="1" ht="15.95" customHeight="1" outlineLevel="2" x14ac:dyDescent="0.3">
      <c r="A527" s="32">
        <v>8</v>
      </c>
      <c r="B527" s="173" t="s">
        <v>93</v>
      </c>
      <c r="C527" s="213" t="s">
        <v>779</v>
      </c>
      <c r="D527" s="157" t="s">
        <v>781</v>
      </c>
      <c r="E527" s="33"/>
      <c r="F527" s="230" t="s">
        <v>43</v>
      </c>
      <c r="G527" s="158" t="s">
        <v>30</v>
      </c>
      <c r="H527" s="32">
        <v>13.467000000000001</v>
      </c>
      <c r="I527" s="55">
        <v>1.2</v>
      </c>
      <c r="J527" s="69">
        <v>20</v>
      </c>
      <c r="K527" s="238">
        <f t="shared" si="553"/>
        <v>323.20799999999997</v>
      </c>
      <c r="L527" s="71">
        <f>(K527+32.32)</f>
        <v>355.52799999999996</v>
      </c>
      <c r="M527" s="71">
        <f t="shared" ref="M527:AQ527" si="573">(L527+32.32)</f>
        <v>387.84799999999996</v>
      </c>
      <c r="N527" s="71">
        <f t="shared" si="573"/>
        <v>420.16799999999995</v>
      </c>
      <c r="O527" s="71">
        <f t="shared" si="573"/>
        <v>452.48799999999994</v>
      </c>
      <c r="P527" s="71">
        <f t="shared" si="573"/>
        <v>484.80799999999994</v>
      </c>
      <c r="Q527" s="71">
        <f t="shared" si="573"/>
        <v>517.12799999999993</v>
      </c>
      <c r="R527" s="71">
        <f t="shared" si="573"/>
        <v>549.44799999999998</v>
      </c>
      <c r="S527" s="71">
        <f t="shared" si="573"/>
        <v>581.76800000000003</v>
      </c>
      <c r="T527" s="71">
        <f t="shared" si="573"/>
        <v>614.08800000000008</v>
      </c>
      <c r="U527" s="71">
        <f t="shared" si="573"/>
        <v>646.40800000000013</v>
      </c>
      <c r="V527" s="71">
        <f t="shared" si="573"/>
        <v>678.72800000000018</v>
      </c>
      <c r="W527" s="71">
        <f t="shared" si="573"/>
        <v>711.04800000000023</v>
      </c>
      <c r="X527" s="71">
        <f t="shared" si="573"/>
        <v>743.36800000000028</v>
      </c>
      <c r="Y527" s="71">
        <f t="shared" si="573"/>
        <v>775.68800000000033</v>
      </c>
      <c r="Z527" s="71">
        <f t="shared" si="573"/>
        <v>808.00800000000038</v>
      </c>
      <c r="AA527" s="71">
        <f t="shared" si="573"/>
        <v>840.32800000000043</v>
      </c>
      <c r="AB527" s="71">
        <f t="shared" si="573"/>
        <v>872.64800000000048</v>
      </c>
      <c r="AC527" s="71">
        <f t="shared" si="573"/>
        <v>904.96800000000053</v>
      </c>
      <c r="AD527" s="71">
        <f t="shared" si="573"/>
        <v>937.28800000000058</v>
      </c>
      <c r="AE527" s="71">
        <f t="shared" si="573"/>
        <v>969.60800000000063</v>
      </c>
      <c r="AF527" s="71">
        <f t="shared" si="573"/>
        <v>1001.9280000000007</v>
      </c>
      <c r="AG527" s="71">
        <f t="shared" si="573"/>
        <v>1034.2480000000007</v>
      </c>
      <c r="AH527" s="71">
        <f t="shared" si="573"/>
        <v>1066.5680000000007</v>
      </c>
      <c r="AI527" s="71">
        <f t="shared" si="573"/>
        <v>1098.8880000000006</v>
      </c>
      <c r="AJ527" s="71">
        <f t="shared" si="573"/>
        <v>1131.2080000000005</v>
      </c>
      <c r="AK527" s="71">
        <f t="shared" si="573"/>
        <v>1163.5280000000005</v>
      </c>
      <c r="AL527" s="71">
        <f t="shared" si="573"/>
        <v>1195.8480000000004</v>
      </c>
      <c r="AM527" s="71">
        <f t="shared" si="573"/>
        <v>1228.1680000000003</v>
      </c>
      <c r="AN527" s="71">
        <f t="shared" si="573"/>
        <v>1260.4880000000003</v>
      </c>
      <c r="AO527" s="71">
        <f t="shared" si="573"/>
        <v>1292.8080000000002</v>
      </c>
      <c r="AP527" s="71">
        <f t="shared" si="573"/>
        <v>1325.1280000000002</v>
      </c>
      <c r="AQ527" s="71">
        <f t="shared" si="573"/>
        <v>1357.4480000000001</v>
      </c>
    </row>
    <row r="528" spans="1:70" s="97" customFormat="1" ht="15.95" customHeight="1" outlineLevel="2" x14ac:dyDescent="0.3">
      <c r="A528" s="32">
        <v>9</v>
      </c>
      <c r="B528" s="173" t="s">
        <v>93</v>
      </c>
      <c r="C528" s="213" t="s">
        <v>780</v>
      </c>
      <c r="D528" s="157" t="s">
        <v>132</v>
      </c>
      <c r="E528" s="33"/>
      <c r="F528" s="42" t="s">
        <v>17</v>
      </c>
      <c r="G528" s="158" t="s">
        <v>30</v>
      </c>
      <c r="H528" s="32">
        <v>10.801</v>
      </c>
      <c r="I528" s="55">
        <v>1.2</v>
      </c>
      <c r="J528" s="69">
        <v>20</v>
      </c>
      <c r="K528" s="238">
        <f t="shared" si="553"/>
        <v>259.22399999999999</v>
      </c>
      <c r="L528" s="71">
        <f>(K528+25.92)</f>
        <v>285.14400000000001</v>
      </c>
      <c r="M528" s="71">
        <f t="shared" ref="M528:AO528" si="574">(L528+25.92)</f>
        <v>311.06400000000002</v>
      </c>
      <c r="N528" s="71">
        <f t="shared" si="574"/>
        <v>336.98400000000004</v>
      </c>
      <c r="O528" s="71">
        <f t="shared" si="574"/>
        <v>362.90400000000005</v>
      </c>
      <c r="P528" s="71">
        <f t="shared" si="574"/>
        <v>388.82400000000007</v>
      </c>
      <c r="Q528" s="71">
        <f t="shared" si="574"/>
        <v>414.74400000000009</v>
      </c>
      <c r="R528" s="71">
        <f t="shared" si="574"/>
        <v>440.6640000000001</v>
      </c>
      <c r="S528" s="71">
        <f t="shared" si="574"/>
        <v>466.58400000000012</v>
      </c>
      <c r="T528" s="71">
        <f t="shared" si="574"/>
        <v>492.50400000000013</v>
      </c>
      <c r="U528" s="71">
        <f t="shared" si="574"/>
        <v>518.42400000000009</v>
      </c>
      <c r="V528" s="71">
        <f t="shared" si="574"/>
        <v>544.34400000000005</v>
      </c>
      <c r="W528" s="71">
        <f t="shared" si="574"/>
        <v>570.26400000000001</v>
      </c>
      <c r="X528" s="71">
        <f t="shared" si="574"/>
        <v>596.18399999999997</v>
      </c>
      <c r="Y528" s="71">
        <f t="shared" si="574"/>
        <v>622.10399999999993</v>
      </c>
      <c r="Z528" s="71">
        <f t="shared" si="574"/>
        <v>648.02399999999989</v>
      </c>
      <c r="AA528" s="71">
        <f t="shared" si="574"/>
        <v>673.94399999999985</v>
      </c>
      <c r="AB528" s="71">
        <f t="shared" si="574"/>
        <v>699.86399999999981</v>
      </c>
      <c r="AC528" s="71">
        <f t="shared" si="574"/>
        <v>725.78399999999976</v>
      </c>
      <c r="AD528" s="71">
        <f t="shared" si="574"/>
        <v>751.70399999999972</v>
      </c>
      <c r="AE528" s="71">
        <f t="shared" si="574"/>
        <v>777.62399999999968</v>
      </c>
      <c r="AF528" s="71">
        <f t="shared" si="574"/>
        <v>803.54399999999964</v>
      </c>
      <c r="AG528" s="71">
        <f t="shared" si="574"/>
        <v>829.4639999999996</v>
      </c>
      <c r="AH528" s="71">
        <f t="shared" si="574"/>
        <v>855.38399999999956</v>
      </c>
      <c r="AI528" s="71">
        <f t="shared" si="574"/>
        <v>881.30399999999952</v>
      </c>
      <c r="AJ528" s="71">
        <f t="shared" si="574"/>
        <v>907.22399999999948</v>
      </c>
      <c r="AK528" s="71">
        <f t="shared" si="574"/>
        <v>933.14399999999944</v>
      </c>
      <c r="AL528" s="71">
        <f t="shared" si="574"/>
        <v>959.0639999999994</v>
      </c>
      <c r="AM528" s="71">
        <f t="shared" si="574"/>
        <v>984.98399999999936</v>
      </c>
      <c r="AN528" s="71">
        <f t="shared" si="574"/>
        <v>1010.9039999999993</v>
      </c>
      <c r="AO528" s="71">
        <f t="shared" si="574"/>
        <v>1036.8239999999994</v>
      </c>
    </row>
    <row r="529" spans="1:70" s="97" customFormat="1" ht="15.95" customHeight="1" outlineLevel="2" x14ac:dyDescent="0.3">
      <c r="A529" s="32">
        <v>10</v>
      </c>
      <c r="B529" s="173" t="s">
        <v>93</v>
      </c>
      <c r="C529" s="213" t="s">
        <v>782</v>
      </c>
      <c r="D529" s="157" t="s">
        <v>783</v>
      </c>
      <c r="E529" s="33"/>
      <c r="F529" s="230" t="s">
        <v>43</v>
      </c>
      <c r="G529" s="158" t="s">
        <v>30</v>
      </c>
      <c r="H529" s="32">
        <v>18.277000000000001</v>
      </c>
      <c r="I529" s="55">
        <v>1.2</v>
      </c>
      <c r="J529" s="69">
        <v>20</v>
      </c>
      <c r="K529" s="238">
        <f t="shared" si="553"/>
        <v>438.64800000000002</v>
      </c>
      <c r="L529" s="71">
        <f>(K529+43.87)</f>
        <v>482.51800000000003</v>
      </c>
      <c r="M529" s="71">
        <f t="shared" ref="M529:AO529" si="575">(L529+43.87)</f>
        <v>526.38800000000003</v>
      </c>
      <c r="N529" s="71">
        <f t="shared" si="575"/>
        <v>570.25800000000004</v>
      </c>
      <c r="O529" s="71">
        <f t="shared" si="575"/>
        <v>614.12800000000004</v>
      </c>
      <c r="P529" s="71">
        <f t="shared" si="575"/>
        <v>657.99800000000005</v>
      </c>
      <c r="Q529" s="71">
        <f t="shared" si="575"/>
        <v>701.86800000000005</v>
      </c>
      <c r="R529" s="71">
        <f t="shared" si="575"/>
        <v>745.73800000000006</v>
      </c>
      <c r="S529" s="71">
        <f t="shared" si="575"/>
        <v>789.60800000000006</v>
      </c>
      <c r="T529" s="71">
        <f t="shared" si="575"/>
        <v>833.47800000000007</v>
      </c>
      <c r="U529" s="71">
        <f t="shared" si="575"/>
        <v>877.34800000000007</v>
      </c>
      <c r="V529" s="71">
        <f t="shared" si="575"/>
        <v>921.21800000000007</v>
      </c>
      <c r="W529" s="71">
        <f t="shared" si="575"/>
        <v>965.08800000000008</v>
      </c>
      <c r="X529" s="71">
        <f t="shared" si="575"/>
        <v>1008.9580000000001</v>
      </c>
      <c r="Y529" s="71">
        <f t="shared" si="575"/>
        <v>1052.828</v>
      </c>
      <c r="Z529" s="71">
        <f t="shared" si="575"/>
        <v>1096.6979999999999</v>
      </c>
      <c r="AA529" s="71">
        <f t="shared" si="575"/>
        <v>1140.5679999999998</v>
      </c>
      <c r="AB529" s="71">
        <f t="shared" si="575"/>
        <v>1184.4379999999996</v>
      </c>
      <c r="AC529" s="71">
        <f t="shared" si="575"/>
        <v>1228.3079999999995</v>
      </c>
      <c r="AD529" s="71">
        <f t="shared" si="575"/>
        <v>1272.1779999999994</v>
      </c>
      <c r="AE529" s="71">
        <f t="shared" si="575"/>
        <v>1316.0479999999993</v>
      </c>
      <c r="AF529" s="71">
        <f t="shared" si="575"/>
        <v>1359.9179999999992</v>
      </c>
      <c r="AG529" s="71">
        <f t="shared" si="575"/>
        <v>1403.7879999999991</v>
      </c>
      <c r="AH529" s="71">
        <f t="shared" si="575"/>
        <v>1447.657999999999</v>
      </c>
      <c r="AI529" s="71">
        <f t="shared" si="575"/>
        <v>1491.5279999999989</v>
      </c>
      <c r="AJ529" s="71">
        <f t="shared" si="575"/>
        <v>1535.3979999999988</v>
      </c>
      <c r="AK529" s="71">
        <f t="shared" si="575"/>
        <v>1579.2679999999987</v>
      </c>
      <c r="AL529" s="71">
        <f t="shared" si="575"/>
        <v>1623.1379999999986</v>
      </c>
      <c r="AM529" s="71">
        <f t="shared" si="575"/>
        <v>1667.0079999999984</v>
      </c>
      <c r="AN529" s="71">
        <f t="shared" si="575"/>
        <v>1710.8779999999983</v>
      </c>
      <c r="AO529" s="71">
        <f t="shared" si="575"/>
        <v>1754.7479999999982</v>
      </c>
    </row>
    <row r="530" spans="1:70" s="97" customFormat="1" ht="15.95" customHeight="1" outlineLevel="2" x14ac:dyDescent="0.3">
      <c r="A530" s="32">
        <v>11</v>
      </c>
      <c r="B530" s="173" t="s">
        <v>93</v>
      </c>
      <c r="C530" s="213" t="s">
        <v>798</v>
      </c>
      <c r="D530" s="157" t="s">
        <v>134</v>
      </c>
      <c r="E530" s="33"/>
      <c r="F530" s="230" t="s">
        <v>43</v>
      </c>
      <c r="G530" s="158" t="s">
        <v>30</v>
      </c>
      <c r="H530" s="119">
        <v>27.242000000000001</v>
      </c>
      <c r="I530" s="55">
        <v>1.2</v>
      </c>
      <c r="J530" s="69">
        <v>20</v>
      </c>
      <c r="K530" s="238">
        <f t="shared" si="553"/>
        <v>653.80799999999999</v>
      </c>
      <c r="L530" s="71">
        <f>(K530+65.38)</f>
        <v>719.18799999999999</v>
      </c>
      <c r="M530" s="71">
        <f t="shared" ref="M530:AN530" si="576">(L530+65.38)</f>
        <v>784.56799999999998</v>
      </c>
      <c r="N530" s="71">
        <f t="shared" si="576"/>
        <v>849.94799999999998</v>
      </c>
      <c r="O530" s="71">
        <f t="shared" si="576"/>
        <v>915.32799999999997</v>
      </c>
      <c r="P530" s="71">
        <f t="shared" si="576"/>
        <v>980.70799999999997</v>
      </c>
      <c r="Q530" s="71">
        <f t="shared" si="576"/>
        <v>1046.088</v>
      </c>
      <c r="R530" s="71">
        <f t="shared" si="576"/>
        <v>1111.4679999999998</v>
      </c>
      <c r="S530" s="71">
        <f t="shared" si="576"/>
        <v>1176.848</v>
      </c>
      <c r="T530" s="71">
        <f t="shared" si="576"/>
        <v>1242.2280000000001</v>
      </c>
      <c r="U530" s="71">
        <f t="shared" si="576"/>
        <v>1307.6080000000002</v>
      </c>
      <c r="V530" s="71">
        <f t="shared" si="576"/>
        <v>1372.9880000000003</v>
      </c>
      <c r="W530" s="71">
        <f t="shared" si="576"/>
        <v>1438.3680000000004</v>
      </c>
      <c r="X530" s="71">
        <f t="shared" si="576"/>
        <v>1503.7480000000005</v>
      </c>
      <c r="Y530" s="71">
        <f t="shared" si="576"/>
        <v>1569.1280000000006</v>
      </c>
      <c r="Z530" s="71">
        <f t="shared" si="576"/>
        <v>1634.5080000000007</v>
      </c>
      <c r="AA530" s="71">
        <f t="shared" si="576"/>
        <v>1699.8880000000008</v>
      </c>
      <c r="AB530" s="71">
        <f t="shared" si="576"/>
        <v>1765.2680000000009</v>
      </c>
      <c r="AC530" s="71">
        <f t="shared" si="576"/>
        <v>1830.648000000001</v>
      </c>
      <c r="AD530" s="71">
        <f t="shared" si="576"/>
        <v>1896.0280000000012</v>
      </c>
      <c r="AE530" s="71">
        <f t="shared" si="576"/>
        <v>1961.4080000000013</v>
      </c>
      <c r="AF530" s="71">
        <f t="shared" si="576"/>
        <v>2026.7880000000014</v>
      </c>
      <c r="AG530" s="71">
        <f t="shared" si="576"/>
        <v>2092.1680000000015</v>
      </c>
      <c r="AH530" s="71">
        <f t="shared" si="576"/>
        <v>2157.5480000000016</v>
      </c>
      <c r="AI530" s="71">
        <f t="shared" si="576"/>
        <v>2222.9280000000017</v>
      </c>
      <c r="AJ530" s="71">
        <f t="shared" si="576"/>
        <v>2288.3080000000018</v>
      </c>
      <c r="AK530" s="71">
        <f t="shared" si="576"/>
        <v>2353.6880000000019</v>
      </c>
      <c r="AL530" s="71">
        <f t="shared" si="576"/>
        <v>2419.068000000002</v>
      </c>
      <c r="AM530" s="71">
        <f t="shared" si="576"/>
        <v>2484.4480000000021</v>
      </c>
      <c r="AN530" s="71">
        <f t="shared" si="576"/>
        <v>2549.8280000000022</v>
      </c>
    </row>
    <row r="531" spans="1:70" s="97" customFormat="1" ht="15.95" customHeight="1" outlineLevel="1" x14ac:dyDescent="0.3">
      <c r="A531" s="32"/>
      <c r="B531" s="206" t="s">
        <v>802</v>
      </c>
      <c r="C531" s="213"/>
      <c r="D531" s="157"/>
      <c r="E531" s="33"/>
      <c r="F531" s="230"/>
      <c r="G531" s="158"/>
      <c r="H531" s="133">
        <f>SUBTOTAL(9,H520:H530)</f>
        <v>281.96600000000001</v>
      </c>
      <c r="I531" s="55"/>
      <c r="J531" s="72"/>
      <c r="K531" s="239"/>
      <c r="L531" s="72"/>
      <c r="M531" s="72"/>
      <c r="N531" s="73"/>
      <c r="O531" s="234"/>
      <c r="P531" s="234"/>
      <c r="Q531" s="234"/>
      <c r="R531" s="234"/>
      <c r="S531" s="234"/>
      <c r="T531" s="234"/>
      <c r="U531" s="234"/>
      <c r="V531" s="234"/>
      <c r="W531" s="234"/>
      <c r="X531" s="234"/>
      <c r="Y531" s="234"/>
      <c r="Z531" s="234"/>
      <c r="AA531" s="234"/>
      <c r="AB531" s="234"/>
      <c r="AC531" s="234"/>
      <c r="AD531" s="234"/>
      <c r="AE531" s="234"/>
      <c r="AF531" s="234"/>
      <c r="AG531" s="234"/>
      <c r="AH531" s="234"/>
    </row>
    <row r="532" spans="1:70" s="16" customFormat="1" ht="15.95" customHeight="1" outlineLevel="1" x14ac:dyDescent="0.3">
      <c r="A532" s="46"/>
      <c r="B532" s="61"/>
      <c r="C532" s="118"/>
      <c r="D532" s="32"/>
      <c r="E532" s="33"/>
      <c r="F532" s="230"/>
      <c r="G532" s="144"/>
      <c r="H532" s="119"/>
      <c r="I532" s="55"/>
      <c r="J532" s="72"/>
      <c r="K532" s="239"/>
      <c r="L532" s="72"/>
      <c r="M532" s="72"/>
      <c r="N532" s="73"/>
      <c r="O532" s="234"/>
      <c r="P532" s="234"/>
      <c r="Q532" s="234"/>
      <c r="R532" s="234"/>
      <c r="S532" s="234"/>
      <c r="T532" s="234"/>
      <c r="U532" s="234"/>
      <c r="V532" s="234"/>
      <c r="W532" s="234"/>
      <c r="X532" s="234"/>
      <c r="Y532" s="234"/>
      <c r="Z532" s="234"/>
      <c r="AA532" s="234"/>
      <c r="AB532" s="234"/>
      <c r="AC532" s="234"/>
      <c r="AD532" s="234"/>
      <c r="AE532" s="234"/>
      <c r="AF532" s="234"/>
      <c r="AG532" s="234"/>
      <c r="AH532" s="234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  <c r="BC532" s="12"/>
      <c r="BD532" s="12"/>
      <c r="BE532" s="12"/>
      <c r="BF532" s="12"/>
      <c r="BG532" s="12"/>
      <c r="BH532" s="12"/>
      <c r="BI532" s="12"/>
      <c r="BJ532" s="12"/>
      <c r="BK532" s="12"/>
      <c r="BL532" s="12"/>
      <c r="BM532" s="12"/>
      <c r="BN532" s="12"/>
      <c r="BO532" s="12"/>
      <c r="BP532" s="12"/>
      <c r="BQ532" s="12"/>
      <c r="BR532" s="12"/>
    </row>
    <row r="533" spans="1:70" s="16" customFormat="1" ht="15.95" customHeight="1" outlineLevel="1" x14ac:dyDescent="0.3">
      <c r="A533" s="214"/>
      <c r="B533" s="63" t="s">
        <v>106</v>
      </c>
      <c r="C533" s="136"/>
      <c r="D533" s="226"/>
      <c r="E533" s="64"/>
      <c r="F533" s="65"/>
      <c r="G533" s="215"/>
      <c r="H533" s="218">
        <v>3743.8980000000001</v>
      </c>
      <c r="I533" s="137"/>
      <c r="J533" s="137"/>
      <c r="K533" s="240"/>
      <c r="L533" s="72"/>
      <c r="M533" s="72"/>
      <c r="N533" s="73"/>
      <c r="O533" s="234"/>
      <c r="P533" s="234"/>
      <c r="Q533" s="234"/>
      <c r="R533" s="234"/>
      <c r="S533" s="234"/>
      <c r="T533" s="234"/>
      <c r="U533" s="234"/>
      <c r="V533" s="234"/>
      <c r="W533" s="234"/>
      <c r="X533" s="234"/>
      <c r="Y533" s="234"/>
      <c r="Z533" s="234"/>
      <c r="AA533" s="234"/>
      <c r="AB533" s="234"/>
      <c r="AC533" s="234"/>
      <c r="AD533" s="234"/>
      <c r="AE533" s="234"/>
      <c r="AF533" s="234"/>
      <c r="AG533" s="234"/>
      <c r="AH533" s="234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  <c r="BC533" s="12"/>
      <c r="BD533" s="12"/>
      <c r="BE533" s="12"/>
      <c r="BF533" s="12"/>
      <c r="BG533" s="12"/>
      <c r="BH533" s="12"/>
      <c r="BI533" s="12"/>
      <c r="BJ533" s="12"/>
      <c r="BK533" s="12"/>
      <c r="BL533" s="12"/>
      <c r="BM533" s="12"/>
      <c r="BN533" s="12"/>
      <c r="BO533" s="12"/>
      <c r="BP533" s="12"/>
      <c r="BQ533" s="12"/>
      <c r="BR533" s="12"/>
    </row>
    <row r="534" spans="1:70" ht="15.95" customHeight="1" x14ac:dyDescent="0.3">
      <c r="H534" s="226"/>
    </row>
    <row r="535" spans="1:70" ht="15.95" customHeight="1" x14ac:dyDescent="0.3">
      <c r="H535" s="226"/>
    </row>
    <row r="536" spans="1:70" ht="38.25" customHeight="1" x14ac:dyDescent="0.3">
      <c r="H536" s="226"/>
    </row>
    <row r="537" spans="1:70" ht="15.95" customHeight="1" x14ac:dyDescent="0.3">
      <c r="H537" s="226"/>
    </row>
    <row r="538" spans="1:70" ht="37.5" customHeight="1" x14ac:dyDescent="0.3">
      <c r="H538" s="226"/>
    </row>
    <row r="539" spans="1:70" s="67" customFormat="1" ht="15.95" customHeight="1" x14ac:dyDescent="0.3">
      <c r="A539" s="25"/>
      <c r="B539" s="23"/>
      <c r="C539" s="107"/>
      <c r="D539" s="25"/>
      <c r="E539" s="26"/>
      <c r="F539" s="23"/>
      <c r="G539" s="23"/>
      <c r="H539" s="226"/>
      <c r="I539" s="100"/>
      <c r="J539" s="100"/>
      <c r="K539" s="235"/>
      <c r="L539" s="68"/>
      <c r="M539" s="68"/>
      <c r="N539" s="1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</row>
    <row r="540" spans="1:70" s="67" customFormat="1" ht="15.95" customHeight="1" x14ac:dyDescent="0.3">
      <c r="A540" s="25"/>
      <c r="B540" s="23"/>
      <c r="C540" s="107"/>
      <c r="D540" s="25"/>
      <c r="E540" s="26"/>
      <c r="F540" s="23"/>
      <c r="G540" s="23"/>
      <c r="H540" s="226"/>
      <c r="I540" s="100"/>
      <c r="J540" s="100"/>
      <c r="K540" s="235"/>
      <c r="L540" s="68"/>
      <c r="M540" s="68"/>
      <c r="N540" s="1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</row>
    <row r="541" spans="1:70" s="67" customFormat="1" ht="15.95" customHeight="1" x14ac:dyDescent="0.3">
      <c r="A541" s="25"/>
      <c r="B541" s="23"/>
      <c r="C541" s="107"/>
      <c r="D541" s="25"/>
      <c r="E541" s="26"/>
      <c r="F541" s="23"/>
      <c r="G541" s="23"/>
      <c r="H541" s="226"/>
      <c r="I541" s="100"/>
      <c r="J541" s="100"/>
      <c r="K541" s="235"/>
      <c r="L541" s="68"/>
      <c r="M541" s="68"/>
      <c r="N541" s="1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</row>
    <row r="542" spans="1:70" s="67" customFormat="1" ht="15.95" customHeight="1" x14ac:dyDescent="0.3">
      <c r="A542" s="25"/>
      <c r="B542" s="23"/>
      <c r="C542" s="107"/>
      <c r="D542" s="25"/>
      <c r="E542" s="26"/>
      <c r="F542" s="23"/>
      <c r="G542" s="23"/>
      <c r="H542" s="226"/>
      <c r="I542" s="100"/>
      <c r="J542" s="100"/>
      <c r="K542" s="235"/>
      <c r="L542" s="68"/>
      <c r="M542" s="68"/>
      <c r="N542" s="1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</row>
    <row r="543" spans="1:70" s="67" customFormat="1" ht="15.95" customHeight="1" x14ac:dyDescent="0.3">
      <c r="A543" s="25"/>
      <c r="B543" s="23"/>
      <c r="C543" s="107"/>
      <c r="D543" s="25"/>
      <c r="E543" s="26"/>
      <c r="F543" s="23"/>
      <c r="G543" s="23"/>
      <c r="H543" s="226"/>
      <c r="I543" s="100"/>
      <c r="J543" s="100"/>
      <c r="K543" s="235"/>
      <c r="L543" s="68"/>
      <c r="M543" s="68"/>
      <c r="N543" s="1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</row>
    <row r="544" spans="1:70" s="67" customFormat="1" ht="15.95" customHeight="1" x14ac:dyDescent="0.3">
      <c r="A544" s="25"/>
      <c r="B544" s="23"/>
      <c r="C544" s="107"/>
      <c r="D544" s="25"/>
      <c r="E544" s="26"/>
      <c r="F544" s="23"/>
      <c r="G544" s="23"/>
      <c r="H544" s="226"/>
      <c r="I544" s="100"/>
      <c r="J544" s="100"/>
      <c r="K544" s="235"/>
      <c r="L544" s="68"/>
      <c r="M544" s="68"/>
      <c r="N544" s="1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</row>
    <row r="545" spans="1:70" s="67" customFormat="1" ht="15.95" customHeight="1" x14ac:dyDescent="0.3">
      <c r="A545" s="25"/>
      <c r="B545" s="23"/>
      <c r="C545" s="107"/>
      <c r="D545" s="25"/>
      <c r="E545" s="26"/>
      <c r="F545" s="23"/>
      <c r="G545" s="23"/>
      <c r="H545" s="226"/>
      <c r="I545" s="100"/>
      <c r="J545" s="100"/>
      <c r="K545" s="235"/>
      <c r="L545" s="68"/>
      <c r="M545" s="68"/>
      <c r="N545" s="1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</row>
    <row r="546" spans="1:70" s="67" customFormat="1" ht="15.95" customHeight="1" x14ac:dyDescent="0.3">
      <c r="A546" s="25"/>
      <c r="B546" s="23"/>
      <c r="C546" s="107"/>
      <c r="D546" s="25"/>
      <c r="E546" s="26"/>
      <c r="F546" s="23"/>
      <c r="G546" s="23"/>
      <c r="H546" s="226"/>
      <c r="I546" s="100"/>
      <c r="J546" s="100"/>
      <c r="K546" s="235"/>
      <c r="L546" s="68"/>
      <c r="M546" s="68"/>
      <c r="N546" s="1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</row>
    <row r="547" spans="1:70" s="67" customFormat="1" ht="15.95" customHeight="1" x14ac:dyDescent="0.3">
      <c r="A547" s="25"/>
      <c r="B547" s="23"/>
      <c r="C547" s="107"/>
      <c r="D547" s="25"/>
      <c r="E547" s="26"/>
      <c r="F547" s="23"/>
      <c r="G547" s="23"/>
      <c r="H547" s="226"/>
      <c r="I547" s="100"/>
      <c r="J547" s="100"/>
      <c r="K547" s="235"/>
      <c r="L547" s="68"/>
      <c r="M547" s="68"/>
      <c r="N547" s="1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</row>
    <row r="548" spans="1:70" s="67" customFormat="1" ht="15.95" customHeight="1" x14ac:dyDescent="0.3">
      <c r="A548" s="25"/>
      <c r="B548" s="23"/>
      <c r="C548" s="107"/>
      <c r="D548" s="25"/>
      <c r="E548" s="26"/>
      <c r="F548" s="23"/>
      <c r="G548" s="23"/>
      <c r="H548" s="226"/>
      <c r="I548" s="100"/>
      <c r="J548" s="100"/>
      <c r="K548" s="235"/>
      <c r="L548" s="68"/>
      <c r="M548" s="68"/>
      <c r="N548" s="1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</row>
    <row r="549" spans="1:70" s="67" customFormat="1" ht="15.95" customHeight="1" x14ac:dyDescent="0.3">
      <c r="A549" s="25"/>
      <c r="B549" s="23"/>
      <c r="C549" s="107"/>
      <c r="D549" s="25"/>
      <c r="E549" s="26"/>
      <c r="F549" s="23"/>
      <c r="G549" s="23"/>
      <c r="H549" s="226"/>
      <c r="I549" s="100"/>
      <c r="J549" s="100"/>
      <c r="K549" s="235"/>
      <c r="L549" s="68"/>
      <c r="M549" s="68"/>
      <c r="N549" s="1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</row>
    <row r="550" spans="1:70" s="67" customFormat="1" ht="15.95" customHeight="1" x14ac:dyDescent="0.3">
      <c r="A550" s="25"/>
      <c r="B550" s="23"/>
      <c r="C550" s="107"/>
      <c r="D550" s="25"/>
      <c r="E550" s="26"/>
      <c r="F550" s="23"/>
      <c r="G550" s="23"/>
      <c r="H550" s="226"/>
      <c r="I550" s="100"/>
      <c r="J550" s="100"/>
      <c r="K550" s="235"/>
      <c r="L550" s="68"/>
      <c r="M550" s="68"/>
      <c r="N550" s="1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</row>
    <row r="551" spans="1:70" s="67" customFormat="1" ht="15.95" customHeight="1" x14ac:dyDescent="0.3">
      <c r="A551" s="25"/>
      <c r="B551" s="23"/>
      <c r="C551" s="107"/>
      <c r="D551" s="25"/>
      <c r="E551" s="26"/>
      <c r="F551" s="23"/>
      <c r="G551" s="23"/>
      <c r="H551" s="226"/>
      <c r="I551" s="100"/>
      <c r="J551" s="100"/>
      <c r="K551" s="235"/>
      <c r="L551" s="68"/>
      <c r="M551" s="68"/>
      <c r="N551" s="1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</row>
    <row r="552" spans="1:70" s="67" customFormat="1" ht="15.95" customHeight="1" x14ac:dyDescent="0.3">
      <c r="A552" s="25"/>
      <c r="B552" s="23"/>
      <c r="C552" s="107"/>
      <c r="D552" s="25"/>
      <c r="E552" s="26"/>
      <c r="F552" s="23"/>
      <c r="G552" s="23"/>
      <c r="H552" s="143"/>
      <c r="I552" s="100"/>
      <c r="J552" s="100"/>
      <c r="K552" s="235"/>
      <c r="L552" s="68"/>
      <c r="M552" s="68"/>
      <c r="N552" s="1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</row>
    <row r="553" spans="1:70" s="67" customFormat="1" ht="15.95" customHeight="1" x14ac:dyDescent="0.3">
      <c r="A553" s="25"/>
      <c r="B553" s="23"/>
      <c r="C553" s="107"/>
      <c r="D553" s="25"/>
      <c r="E553" s="26"/>
      <c r="F553" s="23"/>
      <c r="G553" s="23"/>
      <c r="H553" s="143"/>
      <c r="I553" s="100"/>
      <c r="J553" s="100"/>
      <c r="K553" s="235"/>
      <c r="L553" s="68"/>
      <c r="M553" s="68"/>
      <c r="N553" s="1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</row>
    <row r="554" spans="1:70" s="67" customFormat="1" ht="15.95" customHeight="1" x14ac:dyDescent="0.3">
      <c r="A554" s="25"/>
      <c r="B554" s="23"/>
      <c r="C554" s="107"/>
      <c r="D554" s="25"/>
      <c r="E554" s="26"/>
      <c r="F554" s="23"/>
      <c r="G554" s="23"/>
      <c r="H554" s="143"/>
      <c r="I554" s="100"/>
      <c r="J554" s="100"/>
      <c r="K554" s="235"/>
      <c r="L554" s="68"/>
      <c r="M554" s="68"/>
      <c r="N554" s="1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</row>
    <row r="555" spans="1:70" s="67" customFormat="1" ht="15.95" customHeight="1" x14ac:dyDescent="0.3">
      <c r="A555" s="25"/>
      <c r="B555" s="23"/>
      <c r="C555" s="107"/>
      <c r="D555" s="25"/>
      <c r="E555" s="26"/>
      <c r="F555" s="23"/>
      <c r="G555" s="23"/>
      <c r="H555" s="143"/>
      <c r="I555" s="100"/>
      <c r="J555" s="100"/>
      <c r="K555" s="235"/>
      <c r="L555" s="68"/>
      <c r="M555" s="68"/>
      <c r="N555" s="1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</row>
    <row r="556" spans="1:70" s="67" customFormat="1" ht="15.95" customHeight="1" x14ac:dyDescent="0.3">
      <c r="A556" s="25"/>
      <c r="B556" s="23"/>
      <c r="C556" s="107"/>
      <c r="D556" s="25"/>
      <c r="E556" s="26"/>
      <c r="F556" s="23"/>
      <c r="G556" s="23"/>
      <c r="H556" s="143"/>
      <c r="I556" s="100"/>
      <c r="J556" s="100"/>
      <c r="K556" s="235"/>
      <c r="L556" s="68"/>
      <c r="M556" s="68"/>
      <c r="N556" s="1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</row>
  </sheetData>
  <dataConsolidate/>
  <mergeCells count="11">
    <mergeCell ref="H9:H10"/>
    <mergeCell ref="B4:H4"/>
    <mergeCell ref="B5:H5"/>
    <mergeCell ref="B6:H6"/>
    <mergeCell ref="B7:H7"/>
    <mergeCell ref="A9:A10"/>
    <mergeCell ref="B9:B10"/>
    <mergeCell ref="C9:C10"/>
    <mergeCell ref="D9:D10"/>
    <mergeCell ref="E9:E10"/>
    <mergeCell ref="G9:G10"/>
  </mergeCells>
  <dataValidations count="1">
    <dataValidation allowBlank="1" showInputMessage="1" showErrorMessage="1" errorTitle="категория" sqref="D76:D77 D310:D311 D71:D74 F56:F64 I362:I370 I180 I45:I49 I94 I102 I161:I170 I172 I174 I183:I197 I201 I214 I216 I230 I232 I236 I238 I241 I244:I245 I247:I249 I251:I254 I285 I289 I301 I303 I310:I311 I318:I321 I323:I326 I329 I341 I345 I348:I353 I355:I356 I358:I359 I15 I73:I74 I80:I86 I92 I17:I40 E15:F40 I54:I68 D54:D68"/>
  </dataValidations>
  <pageMargins left="0.23622047244094491" right="0.23622047244094491" top="0.74803149606299213" bottom="0.74803149606299213" header="0.31496062992125984" footer="0.31496062992125984"/>
  <pageSetup paperSize="9" fitToWidth="0" fitToHeight="0" orientation="landscape" r:id="rId1"/>
  <headerFooter>
    <oddFooter>Стр.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P1136"/>
  <sheetViews>
    <sheetView tabSelected="1" showWhiteSpace="0" topLeftCell="A1098" zoomScale="110" zoomScaleNormal="110" zoomScaleSheetLayoutView="130" workbookViewId="0">
      <selection activeCell="G1113" sqref="G1113"/>
    </sheetView>
  </sheetViews>
  <sheetFormatPr defaultRowHeight="15.95" customHeight="1" outlineLevelRow="2" x14ac:dyDescent="0.3"/>
  <cols>
    <col min="1" max="1" width="6.140625" style="25" customWidth="1"/>
    <col min="2" max="2" width="18.85546875" style="23" customWidth="1"/>
    <col min="3" max="3" width="22.140625" style="24" customWidth="1"/>
    <col min="4" max="4" width="24.7109375" style="25" customWidth="1"/>
    <col min="5" max="5" width="7.140625" style="23" customWidth="1"/>
    <col min="6" max="6" width="20.140625" style="23" customWidth="1"/>
    <col min="7" max="7" width="12" style="65" customWidth="1"/>
    <col min="8" max="8" width="5.7109375" style="100" customWidth="1"/>
    <col min="9" max="9" width="10.42578125" style="100" customWidth="1"/>
    <col min="10" max="10" width="15.5703125" style="100" customWidth="1"/>
    <col min="11" max="11" width="9.28515625" style="100" bestFit="1" customWidth="1"/>
    <col min="12" max="12" width="9.42578125" style="140" customWidth="1"/>
    <col min="13" max="14" width="12" style="3" customWidth="1"/>
    <col min="15" max="15" width="11.7109375" style="3" customWidth="1"/>
    <col min="16" max="16" width="10.85546875" style="3" customWidth="1"/>
    <col min="17" max="68" width="9.140625" style="3"/>
  </cols>
  <sheetData>
    <row r="1" spans="1:68" ht="15.95" customHeight="1" x14ac:dyDescent="0.3">
      <c r="J1" s="544" t="s">
        <v>0</v>
      </c>
      <c r="K1" s="544"/>
    </row>
    <row r="2" spans="1:68" ht="15.95" customHeight="1" x14ac:dyDescent="0.3">
      <c r="B2" s="538"/>
    </row>
    <row r="4" spans="1:68" ht="15.95" customHeight="1" x14ac:dyDescent="0.3">
      <c r="B4" s="546" t="s">
        <v>1</v>
      </c>
      <c r="C4" s="546"/>
      <c r="D4" s="546"/>
      <c r="E4" s="546"/>
      <c r="F4" s="546"/>
      <c r="G4" s="546"/>
    </row>
    <row r="5" spans="1:68" ht="15.95" customHeight="1" x14ac:dyDescent="0.3">
      <c r="B5" s="546" t="s">
        <v>2</v>
      </c>
      <c r="C5" s="546"/>
      <c r="D5" s="546"/>
      <c r="E5" s="546"/>
      <c r="F5" s="546"/>
      <c r="G5" s="546"/>
    </row>
    <row r="6" spans="1:68" ht="15.95" customHeight="1" x14ac:dyDescent="0.3">
      <c r="B6" s="547" t="s">
        <v>3</v>
      </c>
      <c r="C6" s="547"/>
      <c r="D6" s="547"/>
      <c r="E6" s="547"/>
      <c r="F6" s="547"/>
      <c r="G6" s="547"/>
    </row>
    <row r="7" spans="1:68" ht="15.95" customHeight="1" x14ac:dyDescent="0.3">
      <c r="B7" s="546" t="s">
        <v>815</v>
      </c>
      <c r="C7" s="546"/>
      <c r="D7" s="546"/>
      <c r="E7" s="546"/>
      <c r="F7" s="546"/>
      <c r="G7" s="546"/>
    </row>
    <row r="9" spans="1:68" ht="15.95" customHeight="1" x14ac:dyDescent="0.3">
      <c r="A9" s="545" t="s">
        <v>4</v>
      </c>
      <c r="B9" s="549" t="s">
        <v>5</v>
      </c>
      <c r="C9" s="553" t="s">
        <v>6</v>
      </c>
      <c r="D9" s="545" t="s">
        <v>7</v>
      </c>
      <c r="E9" s="534"/>
      <c r="F9" s="552" t="s">
        <v>94</v>
      </c>
      <c r="G9" s="554" t="s">
        <v>9</v>
      </c>
      <c r="H9" s="68"/>
      <c r="I9" s="68"/>
      <c r="J9" s="535" t="s">
        <v>1475</v>
      </c>
    </row>
    <row r="10" spans="1:68" s="3" customFormat="1" ht="15.95" customHeight="1" outlineLevel="1" x14ac:dyDescent="0.3">
      <c r="A10" s="548"/>
      <c r="B10" s="549"/>
      <c r="C10" s="553"/>
      <c r="D10" s="545"/>
      <c r="E10" s="534" t="s">
        <v>608</v>
      </c>
      <c r="F10" s="552"/>
      <c r="G10" s="554"/>
      <c r="H10" s="535" t="s">
        <v>608</v>
      </c>
      <c r="I10" s="535" t="s">
        <v>800</v>
      </c>
      <c r="J10" s="535" t="s">
        <v>1478</v>
      </c>
      <c r="K10" s="100"/>
      <c r="L10" s="140"/>
    </row>
    <row r="11" spans="1:68" s="3" customFormat="1" ht="15.95" customHeight="1" outlineLevel="2" x14ac:dyDescent="0.3">
      <c r="A11" s="29">
        <v>1</v>
      </c>
      <c r="B11" s="164" t="s">
        <v>449</v>
      </c>
      <c r="C11" s="462" t="s">
        <v>1271</v>
      </c>
      <c r="D11" s="29" t="s">
        <v>10</v>
      </c>
      <c r="E11" s="27">
        <v>5</v>
      </c>
      <c r="F11" s="27" t="s">
        <v>12</v>
      </c>
      <c r="G11" s="506">
        <v>0.44600000000000001</v>
      </c>
      <c r="H11" s="68">
        <v>1</v>
      </c>
      <c r="I11" s="69">
        <v>36</v>
      </c>
      <c r="J11" s="69">
        <f>(G11*H11*I11)</f>
        <v>16.056000000000001</v>
      </c>
      <c r="K11" s="100"/>
      <c r="L11" s="140"/>
    </row>
    <row r="12" spans="1:68" s="3" customFormat="1" ht="15.95" customHeight="1" outlineLevel="2" x14ac:dyDescent="0.3">
      <c r="A12" s="29">
        <v>2</v>
      </c>
      <c r="B12" s="164" t="s">
        <v>449</v>
      </c>
      <c r="C12" s="462" t="s">
        <v>1272</v>
      </c>
      <c r="D12" s="29" t="s">
        <v>10</v>
      </c>
      <c r="E12" s="27">
        <v>5</v>
      </c>
      <c r="F12" s="27" t="s">
        <v>12</v>
      </c>
      <c r="G12" s="506">
        <v>0.442</v>
      </c>
      <c r="H12" s="68">
        <f t="shared" ref="H12:H73" si="0">IF(AND(E12&lt;6,G12&lt;1),1,IF(AND(E12&gt;=6,G12&lt;10),0.7,1.2))</f>
        <v>1</v>
      </c>
      <c r="I12" s="69">
        <v>36</v>
      </c>
      <c r="J12" s="69">
        <f t="shared" ref="J12:J73" si="1">(G12*H12*I12)</f>
        <v>15.912000000000001</v>
      </c>
      <c r="K12" s="100"/>
      <c r="L12" s="140"/>
    </row>
    <row r="13" spans="1:68" s="3" customFormat="1" ht="15.95" customHeight="1" outlineLevel="2" x14ac:dyDescent="0.3">
      <c r="A13" s="29">
        <v>3</v>
      </c>
      <c r="B13" s="164" t="s">
        <v>449</v>
      </c>
      <c r="C13" s="462" t="s">
        <v>1273</v>
      </c>
      <c r="D13" s="29" t="s">
        <v>10</v>
      </c>
      <c r="E13" s="27">
        <v>5</v>
      </c>
      <c r="F13" s="27" t="s">
        <v>12</v>
      </c>
      <c r="G13" s="506">
        <v>0.41</v>
      </c>
      <c r="H13" s="68">
        <f t="shared" si="0"/>
        <v>1</v>
      </c>
      <c r="I13" s="69">
        <v>36</v>
      </c>
      <c r="J13" s="69">
        <f t="shared" si="1"/>
        <v>14.76</v>
      </c>
      <c r="K13" s="100"/>
      <c r="L13" s="140"/>
    </row>
    <row r="14" spans="1:68" s="3" customFormat="1" ht="15.95" customHeight="1" outlineLevel="2" x14ac:dyDescent="0.3">
      <c r="A14" s="29">
        <v>4</v>
      </c>
      <c r="B14" s="164" t="s">
        <v>449</v>
      </c>
      <c r="C14" s="462" t="s">
        <v>1274</v>
      </c>
      <c r="D14" s="29" t="s">
        <v>10</v>
      </c>
      <c r="E14" s="27">
        <v>5</v>
      </c>
      <c r="F14" s="27" t="s">
        <v>12</v>
      </c>
      <c r="G14" s="506">
        <v>0.58199999999999996</v>
      </c>
      <c r="H14" s="68">
        <f t="shared" si="0"/>
        <v>1</v>
      </c>
      <c r="I14" s="69">
        <v>36</v>
      </c>
      <c r="J14" s="69">
        <f t="shared" si="1"/>
        <v>20.951999999999998</v>
      </c>
      <c r="K14" s="100"/>
      <c r="L14" s="140"/>
    </row>
    <row r="15" spans="1:68" s="2" customFormat="1" ht="15.95" customHeight="1" outlineLevel="2" x14ac:dyDescent="0.3">
      <c r="A15" s="29">
        <v>5</v>
      </c>
      <c r="B15" s="164" t="s">
        <v>449</v>
      </c>
      <c r="C15" s="462" t="s">
        <v>1275</v>
      </c>
      <c r="D15" s="29" t="s">
        <v>10</v>
      </c>
      <c r="E15" s="27">
        <v>5</v>
      </c>
      <c r="F15" s="27" t="s">
        <v>12</v>
      </c>
      <c r="G15" s="506">
        <v>0.51900000000000002</v>
      </c>
      <c r="H15" s="68">
        <f t="shared" si="0"/>
        <v>1</v>
      </c>
      <c r="I15" s="69">
        <v>36</v>
      </c>
      <c r="J15" s="69">
        <f t="shared" si="1"/>
        <v>18.684000000000001</v>
      </c>
      <c r="K15" s="100"/>
      <c r="L15" s="140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</row>
    <row r="16" spans="1:68" s="2" customFormat="1" ht="15.95" customHeight="1" outlineLevel="2" x14ac:dyDescent="0.3">
      <c r="A16" s="29">
        <v>6</v>
      </c>
      <c r="B16" s="164" t="s">
        <v>449</v>
      </c>
      <c r="C16" s="462" t="s">
        <v>1276</v>
      </c>
      <c r="D16" s="179" t="s">
        <v>10</v>
      </c>
      <c r="E16" s="27">
        <v>5</v>
      </c>
      <c r="F16" s="482" t="s">
        <v>12</v>
      </c>
      <c r="G16" s="506">
        <v>0.95499999999999996</v>
      </c>
      <c r="H16" s="68">
        <f t="shared" si="0"/>
        <v>1</v>
      </c>
      <c r="I16" s="69">
        <v>36</v>
      </c>
      <c r="J16" s="69">
        <f t="shared" si="1"/>
        <v>34.379999999999995</v>
      </c>
      <c r="K16" s="100"/>
      <c r="L16" s="140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</row>
    <row r="17" spans="1:68" s="2" customFormat="1" ht="15.95" customHeight="1" outlineLevel="2" x14ac:dyDescent="0.3">
      <c r="A17" s="29">
        <v>7</v>
      </c>
      <c r="B17" s="164" t="s">
        <v>449</v>
      </c>
      <c r="C17" s="462" t="s">
        <v>1277</v>
      </c>
      <c r="D17" s="179" t="s">
        <v>10</v>
      </c>
      <c r="E17" s="27">
        <v>5</v>
      </c>
      <c r="F17" s="482" t="s">
        <v>12</v>
      </c>
      <c r="G17" s="506">
        <v>0.71699999999999997</v>
      </c>
      <c r="H17" s="68">
        <f t="shared" si="0"/>
        <v>1</v>
      </c>
      <c r="I17" s="69">
        <v>36</v>
      </c>
      <c r="J17" s="69">
        <f t="shared" si="1"/>
        <v>25.811999999999998</v>
      </c>
      <c r="K17" s="100"/>
      <c r="L17" s="140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</row>
    <row r="18" spans="1:68" s="2" customFormat="1" ht="15.95" customHeight="1" outlineLevel="2" x14ac:dyDescent="0.3">
      <c r="A18" s="29">
        <v>8</v>
      </c>
      <c r="B18" s="164" t="s">
        <v>449</v>
      </c>
      <c r="C18" s="462" t="s">
        <v>1278</v>
      </c>
      <c r="D18" s="179" t="s">
        <v>10</v>
      </c>
      <c r="E18" s="27">
        <v>5</v>
      </c>
      <c r="F18" s="482" t="s">
        <v>12</v>
      </c>
      <c r="G18" s="506">
        <v>0.86399999999999999</v>
      </c>
      <c r="H18" s="68">
        <f t="shared" si="0"/>
        <v>1</v>
      </c>
      <c r="I18" s="69">
        <v>36</v>
      </c>
      <c r="J18" s="69">
        <f t="shared" si="1"/>
        <v>31.103999999999999</v>
      </c>
      <c r="K18" s="100"/>
      <c r="L18" s="140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</row>
    <row r="19" spans="1:68" s="2" customFormat="1" ht="15.95" customHeight="1" outlineLevel="2" x14ac:dyDescent="0.3">
      <c r="A19" s="29">
        <v>9</v>
      </c>
      <c r="B19" s="164" t="s">
        <v>449</v>
      </c>
      <c r="C19" s="462" t="s">
        <v>1279</v>
      </c>
      <c r="D19" s="179" t="s">
        <v>10</v>
      </c>
      <c r="E19" s="27">
        <v>5</v>
      </c>
      <c r="F19" s="482" t="s">
        <v>12</v>
      </c>
      <c r="G19" s="506">
        <v>0.496</v>
      </c>
      <c r="H19" s="68">
        <f t="shared" si="0"/>
        <v>1</v>
      </c>
      <c r="I19" s="69">
        <v>36</v>
      </c>
      <c r="J19" s="69">
        <f t="shared" si="1"/>
        <v>17.856000000000002</v>
      </c>
      <c r="K19" s="100"/>
      <c r="L19" s="140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</row>
    <row r="20" spans="1:68" s="2" customFormat="1" ht="15.95" customHeight="1" outlineLevel="2" x14ac:dyDescent="0.3">
      <c r="A20" s="29">
        <v>10</v>
      </c>
      <c r="B20" s="164" t="s">
        <v>449</v>
      </c>
      <c r="C20" s="462" t="s">
        <v>1280</v>
      </c>
      <c r="D20" s="179" t="s">
        <v>10</v>
      </c>
      <c r="E20" s="27">
        <v>5</v>
      </c>
      <c r="F20" s="482" t="s">
        <v>12</v>
      </c>
      <c r="G20" s="506">
        <v>0.57799999999999996</v>
      </c>
      <c r="H20" s="68">
        <f t="shared" si="0"/>
        <v>1</v>
      </c>
      <c r="I20" s="69">
        <v>36</v>
      </c>
      <c r="J20" s="69">
        <f t="shared" si="1"/>
        <v>20.808</v>
      </c>
      <c r="K20" s="100"/>
      <c r="L20" s="140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</row>
    <row r="21" spans="1:68" s="2" customFormat="1" ht="15.95" customHeight="1" outlineLevel="2" x14ac:dyDescent="0.3">
      <c r="A21" s="29">
        <v>11</v>
      </c>
      <c r="B21" s="164" t="s">
        <v>449</v>
      </c>
      <c r="C21" s="462" t="s">
        <v>1281</v>
      </c>
      <c r="D21" s="179" t="s">
        <v>10</v>
      </c>
      <c r="E21" s="27">
        <v>5</v>
      </c>
      <c r="F21" s="482" t="s">
        <v>12</v>
      </c>
      <c r="G21" s="506">
        <v>0.47299999999999998</v>
      </c>
      <c r="H21" s="68">
        <f t="shared" si="0"/>
        <v>1</v>
      </c>
      <c r="I21" s="69">
        <v>36</v>
      </c>
      <c r="J21" s="69">
        <f t="shared" si="1"/>
        <v>17.027999999999999</v>
      </c>
      <c r="K21" s="100"/>
      <c r="L21" s="140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</row>
    <row r="22" spans="1:68" s="2" customFormat="1" ht="15.95" customHeight="1" outlineLevel="2" x14ac:dyDescent="0.3">
      <c r="A22" s="29">
        <v>12</v>
      </c>
      <c r="B22" s="164" t="s">
        <v>449</v>
      </c>
      <c r="C22" s="462" t="s">
        <v>1282</v>
      </c>
      <c r="D22" s="179" t="s">
        <v>10</v>
      </c>
      <c r="E22" s="27">
        <v>5</v>
      </c>
      <c r="F22" s="482" t="s">
        <v>12</v>
      </c>
      <c r="G22" s="506">
        <v>0.55800000000000005</v>
      </c>
      <c r="H22" s="68">
        <f t="shared" si="0"/>
        <v>1</v>
      </c>
      <c r="I22" s="69">
        <v>36</v>
      </c>
      <c r="J22" s="69">
        <f t="shared" si="1"/>
        <v>20.088000000000001</v>
      </c>
      <c r="K22" s="100"/>
      <c r="L22" s="140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</row>
    <row r="23" spans="1:68" s="2" customFormat="1" ht="15.95" customHeight="1" outlineLevel="2" x14ac:dyDescent="0.3">
      <c r="A23" s="29">
        <v>13</v>
      </c>
      <c r="B23" s="164" t="s">
        <v>449</v>
      </c>
      <c r="C23" s="462" t="s">
        <v>1283</v>
      </c>
      <c r="D23" s="179" t="s">
        <v>10</v>
      </c>
      <c r="E23" s="27">
        <v>5</v>
      </c>
      <c r="F23" s="482" t="s">
        <v>12</v>
      </c>
      <c r="G23" s="506">
        <v>0.53700000000000003</v>
      </c>
      <c r="H23" s="68">
        <f t="shared" si="0"/>
        <v>1</v>
      </c>
      <c r="I23" s="69">
        <v>36</v>
      </c>
      <c r="J23" s="69">
        <f t="shared" si="1"/>
        <v>19.332000000000001</v>
      </c>
      <c r="K23" s="100"/>
      <c r="L23" s="140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</row>
    <row r="24" spans="1:68" s="2" customFormat="1" ht="15.95" customHeight="1" outlineLevel="2" x14ac:dyDescent="0.3">
      <c r="A24" s="29">
        <v>14</v>
      </c>
      <c r="B24" s="164" t="s">
        <v>449</v>
      </c>
      <c r="C24" s="462" t="s">
        <v>1284</v>
      </c>
      <c r="D24" s="179" t="s">
        <v>10</v>
      </c>
      <c r="E24" s="27">
        <v>5</v>
      </c>
      <c r="F24" s="482" t="s">
        <v>12</v>
      </c>
      <c r="G24" s="506">
        <v>0.72499999999999998</v>
      </c>
      <c r="H24" s="68">
        <f t="shared" si="0"/>
        <v>1</v>
      </c>
      <c r="I24" s="69">
        <v>36</v>
      </c>
      <c r="J24" s="69">
        <f t="shared" si="1"/>
        <v>26.099999999999998</v>
      </c>
      <c r="K24" s="100"/>
      <c r="L24" s="140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</row>
    <row r="25" spans="1:68" s="2" customFormat="1" ht="15.95" customHeight="1" outlineLevel="2" x14ac:dyDescent="0.3">
      <c r="A25" s="29">
        <v>15</v>
      </c>
      <c r="B25" s="164" t="s">
        <v>449</v>
      </c>
      <c r="C25" s="462" t="s">
        <v>1285</v>
      </c>
      <c r="D25" s="179" t="s">
        <v>10</v>
      </c>
      <c r="E25" s="27">
        <v>5</v>
      </c>
      <c r="F25" s="482" t="s">
        <v>12</v>
      </c>
      <c r="G25" s="506">
        <v>0.92100000000000004</v>
      </c>
      <c r="H25" s="68">
        <f t="shared" si="0"/>
        <v>1</v>
      </c>
      <c r="I25" s="69">
        <v>36</v>
      </c>
      <c r="J25" s="69">
        <f t="shared" si="1"/>
        <v>33.155999999999999</v>
      </c>
      <c r="K25" s="100"/>
      <c r="L25" s="140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</row>
    <row r="26" spans="1:68" s="2" customFormat="1" ht="15.95" customHeight="1" outlineLevel="2" x14ac:dyDescent="0.3">
      <c r="A26" s="29">
        <v>16</v>
      </c>
      <c r="B26" s="164" t="s">
        <v>449</v>
      </c>
      <c r="C26" s="462" t="s">
        <v>1286</v>
      </c>
      <c r="D26" s="179" t="s">
        <v>10</v>
      </c>
      <c r="E26" s="27">
        <v>5</v>
      </c>
      <c r="F26" s="482" t="s">
        <v>12</v>
      </c>
      <c r="G26" s="506">
        <v>0.48899999999999999</v>
      </c>
      <c r="H26" s="68">
        <f t="shared" si="0"/>
        <v>1</v>
      </c>
      <c r="I26" s="69">
        <v>36</v>
      </c>
      <c r="J26" s="69">
        <f t="shared" si="1"/>
        <v>17.603999999999999</v>
      </c>
      <c r="K26" s="100"/>
      <c r="L26" s="140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</row>
    <row r="27" spans="1:68" s="2" customFormat="1" ht="15.95" customHeight="1" outlineLevel="2" x14ac:dyDescent="0.3">
      <c r="A27" s="29">
        <v>17</v>
      </c>
      <c r="B27" s="164" t="s">
        <v>449</v>
      </c>
      <c r="C27" s="462" t="s">
        <v>1287</v>
      </c>
      <c r="D27" s="179" t="s">
        <v>10</v>
      </c>
      <c r="E27" s="27">
        <v>5</v>
      </c>
      <c r="F27" s="482" t="s">
        <v>12</v>
      </c>
      <c r="G27" s="506">
        <v>0.55000000000000004</v>
      </c>
      <c r="H27" s="68">
        <f t="shared" si="0"/>
        <v>1</v>
      </c>
      <c r="I27" s="69">
        <v>36</v>
      </c>
      <c r="J27" s="69">
        <f t="shared" si="1"/>
        <v>19.8</v>
      </c>
      <c r="K27" s="100"/>
      <c r="L27" s="140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</row>
    <row r="28" spans="1:68" s="2" customFormat="1" ht="15.95" customHeight="1" outlineLevel="2" x14ac:dyDescent="0.3">
      <c r="A28" s="29">
        <v>18</v>
      </c>
      <c r="B28" s="164" t="s">
        <v>449</v>
      </c>
      <c r="C28" s="462" t="s">
        <v>1288</v>
      </c>
      <c r="D28" s="179" t="s">
        <v>10</v>
      </c>
      <c r="E28" s="27">
        <v>5</v>
      </c>
      <c r="F28" s="482" t="s">
        <v>12</v>
      </c>
      <c r="G28" s="506">
        <v>0.95299999999999996</v>
      </c>
      <c r="H28" s="68">
        <f t="shared" si="0"/>
        <v>1</v>
      </c>
      <c r="I28" s="69">
        <v>36</v>
      </c>
      <c r="J28" s="69">
        <f t="shared" si="1"/>
        <v>34.308</v>
      </c>
      <c r="K28" s="100"/>
      <c r="L28" s="140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</row>
    <row r="29" spans="1:68" s="15" customFormat="1" ht="15.95" customHeight="1" outlineLevel="2" x14ac:dyDescent="0.3">
      <c r="A29" s="29">
        <v>19</v>
      </c>
      <c r="B29" s="164" t="s">
        <v>449</v>
      </c>
      <c r="C29" s="462" t="s">
        <v>1289</v>
      </c>
      <c r="D29" s="179" t="s">
        <v>10</v>
      </c>
      <c r="E29" s="27">
        <v>5</v>
      </c>
      <c r="F29" s="482" t="s">
        <v>12</v>
      </c>
      <c r="G29" s="506">
        <v>0.89200000000000002</v>
      </c>
      <c r="H29" s="68">
        <f t="shared" si="0"/>
        <v>1</v>
      </c>
      <c r="I29" s="69">
        <v>36</v>
      </c>
      <c r="J29" s="69">
        <f t="shared" si="1"/>
        <v>32.112000000000002</v>
      </c>
      <c r="K29" s="100"/>
      <c r="L29" s="140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</row>
    <row r="30" spans="1:68" s="15" customFormat="1" ht="15.95" customHeight="1" outlineLevel="2" x14ac:dyDescent="0.3">
      <c r="A30" s="29">
        <v>20</v>
      </c>
      <c r="B30" s="164" t="s">
        <v>449</v>
      </c>
      <c r="C30" s="462" t="s">
        <v>1290</v>
      </c>
      <c r="D30" s="179" t="s">
        <v>10</v>
      </c>
      <c r="E30" s="27">
        <v>5</v>
      </c>
      <c r="F30" s="482" t="s">
        <v>12</v>
      </c>
      <c r="G30" s="506">
        <v>0.47499999999999998</v>
      </c>
      <c r="H30" s="68">
        <f t="shared" si="0"/>
        <v>1</v>
      </c>
      <c r="I30" s="69">
        <v>36</v>
      </c>
      <c r="J30" s="69">
        <f t="shared" si="1"/>
        <v>17.099999999999998</v>
      </c>
      <c r="K30" s="100"/>
      <c r="L30" s="140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</row>
    <row r="31" spans="1:68" s="3" customFormat="1" ht="15.95" customHeight="1" outlineLevel="2" x14ac:dyDescent="0.3">
      <c r="A31" s="29">
        <v>21</v>
      </c>
      <c r="B31" s="164" t="s">
        <v>449</v>
      </c>
      <c r="C31" s="462" t="s">
        <v>1291</v>
      </c>
      <c r="D31" s="29" t="s">
        <v>10</v>
      </c>
      <c r="E31" s="27">
        <v>5</v>
      </c>
      <c r="F31" s="27" t="s">
        <v>12</v>
      </c>
      <c r="G31" s="506">
        <v>0.72299999999999998</v>
      </c>
      <c r="H31" s="68">
        <f t="shared" si="0"/>
        <v>1</v>
      </c>
      <c r="I31" s="69">
        <v>36</v>
      </c>
      <c r="J31" s="69">
        <f t="shared" si="1"/>
        <v>26.027999999999999</v>
      </c>
      <c r="K31" s="100"/>
      <c r="L31" s="140"/>
    </row>
    <row r="32" spans="1:68" s="3" customFormat="1" ht="15.95" customHeight="1" outlineLevel="2" x14ac:dyDescent="0.3">
      <c r="A32" s="29">
        <v>22</v>
      </c>
      <c r="B32" s="164" t="s">
        <v>449</v>
      </c>
      <c r="C32" s="462" t="s">
        <v>1292</v>
      </c>
      <c r="D32" s="179" t="s">
        <v>10</v>
      </c>
      <c r="E32" s="27">
        <v>5</v>
      </c>
      <c r="F32" s="482" t="s">
        <v>12</v>
      </c>
      <c r="G32" s="507">
        <v>0.90900000000000003</v>
      </c>
      <c r="H32" s="68">
        <f t="shared" si="0"/>
        <v>1</v>
      </c>
      <c r="I32" s="69">
        <v>36</v>
      </c>
      <c r="J32" s="69">
        <f t="shared" si="1"/>
        <v>32.724000000000004</v>
      </c>
      <c r="K32" s="100"/>
      <c r="L32" s="140"/>
    </row>
    <row r="33" spans="1:35" s="3" customFormat="1" ht="15.95" customHeight="1" outlineLevel="2" x14ac:dyDescent="0.3">
      <c r="A33" s="29">
        <v>23</v>
      </c>
      <c r="B33" s="164" t="s">
        <v>449</v>
      </c>
      <c r="C33" s="483" t="s">
        <v>146</v>
      </c>
      <c r="D33" s="179" t="s">
        <v>10</v>
      </c>
      <c r="E33" s="27">
        <v>5</v>
      </c>
      <c r="F33" s="482" t="s">
        <v>12</v>
      </c>
      <c r="G33" s="508">
        <v>7.7930000000000001</v>
      </c>
      <c r="H33" s="68">
        <f t="shared" si="0"/>
        <v>1.2</v>
      </c>
      <c r="I33" s="69">
        <v>36</v>
      </c>
      <c r="J33" s="69">
        <f t="shared" si="1"/>
        <v>336.6576</v>
      </c>
      <c r="K33" s="100"/>
      <c r="L33" s="140"/>
    </row>
    <row r="34" spans="1:35" s="3" customFormat="1" ht="15.95" customHeight="1" outlineLevel="2" x14ac:dyDescent="0.3">
      <c r="A34" s="29">
        <v>24</v>
      </c>
      <c r="B34" s="164" t="s">
        <v>449</v>
      </c>
      <c r="C34" s="483" t="s">
        <v>145</v>
      </c>
      <c r="D34" s="179" t="s">
        <v>10</v>
      </c>
      <c r="E34" s="27">
        <v>5</v>
      </c>
      <c r="F34" s="482" t="s">
        <v>12</v>
      </c>
      <c r="G34" s="508">
        <v>4.6189999999999998</v>
      </c>
      <c r="H34" s="68">
        <f t="shared" si="0"/>
        <v>1.2</v>
      </c>
      <c r="I34" s="69">
        <v>36</v>
      </c>
      <c r="J34" s="69">
        <f t="shared" si="1"/>
        <v>199.54079999999999</v>
      </c>
      <c r="K34" s="100"/>
      <c r="L34" s="140"/>
    </row>
    <row r="35" spans="1:35" s="3" customFormat="1" ht="15.95" customHeight="1" outlineLevel="2" x14ac:dyDescent="0.3">
      <c r="A35" s="29">
        <v>25</v>
      </c>
      <c r="B35" s="164" t="s">
        <v>449</v>
      </c>
      <c r="C35" s="484" t="s">
        <v>836</v>
      </c>
      <c r="D35" s="485" t="s">
        <v>837</v>
      </c>
      <c r="E35" s="28">
        <v>6</v>
      </c>
      <c r="F35" s="486" t="s">
        <v>107</v>
      </c>
      <c r="G35" s="507">
        <v>10.028</v>
      </c>
      <c r="H35" s="68">
        <f t="shared" si="0"/>
        <v>1.2</v>
      </c>
      <c r="I35" s="69">
        <v>27</v>
      </c>
      <c r="J35" s="69">
        <f t="shared" si="1"/>
        <v>324.90719999999999</v>
      </c>
      <c r="K35" s="100"/>
      <c r="L35" s="140"/>
    </row>
    <row r="36" spans="1:35" s="3" customFormat="1" ht="15.95" customHeight="1" outlineLevel="2" x14ac:dyDescent="0.3">
      <c r="A36" s="29">
        <v>26</v>
      </c>
      <c r="B36" s="164" t="s">
        <v>449</v>
      </c>
      <c r="C36" s="487" t="s">
        <v>147</v>
      </c>
      <c r="D36" s="541" t="s">
        <v>13</v>
      </c>
      <c r="E36" s="27">
        <v>5</v>
      </c>
      <c r="F36" s="31" t="s">
        <v>30</v>
      </c>
      <c r="G36" s="457">
        <v>2.8149999999999999</v>
      </c>
      <c r="H36" s="68">
        <f t="shared" si="0"/>
        <v>1.2</v>
      </c>
      <c r="I36" s="69">
        <v>27</v>
      </c>
      <c r="J36" s="69">
        <f t="shared" si="1"/>
        <v>91.205999999999989</v>
      </c>
      <c r="K36" s="100"/>
      <c r="L36" s="140"/>
    </row>
    <row r="37" spans="1:35" s="15" customFormat="1" ht="15.95" customHeight="1" outlineLevel="2" x14ac:dyDescent="0.3">
      <c r="A37" s="29">
        <v>27</v>
      </c>
      <c r="B37" s="164" t="s">
        <v>449</v>
      </c>
      <c r="C37" s="484" t="s">
        <v>825</v>
      </c>
      <c r="D37" s="127" t="s">
        <v>13</v>
      </c>
      <c r="E37" s="60">
        <v>5</v>
      </c>
      <c r="F37" s="462" t="s">
        <v>14</v>
      </c>
      <c r="G37" s="507">
        <v>4</v>
      </c>
      <c r="H37" s="68">
        <f t="shared" si="0"/>
        <v>1.2</v>
      </c>
      <c r="I37" s="69">
        <v>27</v>
      </c>
      <c r="J37" s="69">
        <f t="shared" si="1"/>
        <v>129.6</v>
      </c>
      <c r="K37" s="100"/>
      <c r="L37" s="140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</row>
    <row r="38" spans="1:35" s="3" customFormat="1" ht="15.95" customHeight="1" outlineLevel="2" x14ac:dyDescent="0.3">
      <c r="A38" s="29">
        <v>28</v>
      </c>
      <c r="B38" s="164" t="s">
        <v>449</v>
      </c>
      <c r="C38" s="406" t="s">
        <v>735</v>
      </c>
      <c r="D38" s="541" t="s">
        <v>13</v>
      </c>
      <c r="E38" s="540">
        <v>4</v>
      </c>
      <c r="F38" s="43" t="s">
        <v>30</v>
      </c>
      <c r="G38" s="410">
        <v>5.3040000000000003</v>
      </c>
      <c r="H38" s="68">
        <f t="shared" si="0"/>
        <v>1.2</v>
      </c>
      <c r="I38" s="69">
        <v>27</v>
      </c>
      <c r="J38" s="69">
        <f t="shared" si="1"/>
        <v>171.84959999999998</v>
      </c>
      <c r="K38" s="100"/>
      <c r="L38" s="140"/>
    </row>
    <row r="39" spans="1:35" s="3" customFormat="1" ht="15.95" customHeight="1" outlineLevel="2" x14ac:dyDescent="0.3">
      <c r="A39" s="29">
        <v>29</v>
      </c>
      <c r="B39" s="164" t="s">
        <v>449</v>
      </c>
      <c r="C39" s="487" t="s">
        <v>231</v>
      </c>
      <c r="D39" s="541" t="s">
        <v>15</v>
      </c>
      <c r="E39" s="27">
        <v>5</v>
      </c>
      <c r="F39" s="31" t="s">
        <v>30</v>
      </c>
      <c r="G39" s="457">
        <v>2.1389999999999998</v>
      </c>
      <c r="H39" s="68">
        <f t="shared" si="0"/>
        <v>1.2</v>
      </c>
      <c r="I39" s="69">
        <v>27</v>
      </c>
      <c r="J39" s="69">
        <f t="shared" si="1"/>
        <v>69.303599999999989</v>
      </c>
      <c r="K39" s="100"/>
      <c r="L39" s="140"/>
    </row>
    <row r="40" spans="1:35" s="3" customFormat="1" ht="15.95" customHeight="1" outlineLevel="2" x14ac:dyDescent="0.3">
      <c r="A40" s="29">
        <v>30</v>
      </c>
      <c r="B40" s="164" t="s">
        <v>449</v>
      </c>
      <c r="C40" s="484" t="s">
        <v>835</v>
      </c>
      <c r="D40" s="29" t="s">
        <v>15</v>
      </c>
      <c r="E40" s="540">
        <v>5</v>
      </c>
      <c r="F40" s="43" t="s">
        <v>30</v>
      </c>
      <c r="G40" s="507">
        <v>2.4769999999999999</v>
      </c>
      <c r="H40" s="68">
        <f t="shared" si="0"/>
        <v>1.2</v>
      </c>
      <c r="I40" s="69">
        <v>27</v>
      </c>
      <c r="J40" s="69">
        <f t="shared" si="1"/>
        <v>80.254800000000003</v>
      </c>
      <c r="K40" s="100"/>
      <c r="L40" s="140"/>
    </row>
    <row r="41" spans="1:35" s="3" customFormat="1" ht="15.95" customHeight="1" outlineLevel="2" x14ac:dyDescent="0.3">
      <c r="A41" s="29">
        <v>31</v>
      </c>
      <c r="B41" s="164" t="s">
        <v>449</v>
      </c>
      <c r="C41" s="484" t="s">
        <v>831</v>
      </c>
      <c r="D41" s="29" t="s">
        <v>403</v>
      </c>
      <c r="E41" s="540">
        <v>4</v>
      </c>
      <c r="F41" s="43" t="s">
        <v>30</v>
      </c>
      <c r="G41" s="507">
        <v>5.4989999999999997</v>
      </c>
      <c r="H41" s="68">
        <f t="shared" si="0"/>
        <v>1.2</v>
      </c>
      <c r="I41" s="69">
        <v>27</v>
      </c>
      <c r="J41" s="69">
        <f t="shared" si="1"/>
        <v>178.16759999999999</v>
      </c>
      <c r="K41" s="100"/>
      <c r="L41" s="140"/>
    </row>
    <row r="42" spans="1:35" s="3" customFormat="1" ht="15.95" customHeight="1" outlineLevel="2" x14ac:dyDescent="0.3">
      <c r="A42" s="29">
        <v>32</v>
      </c>
      <c r="B42" s="164" t="s">
        <v>449</v>
      </c>
      <c r="C42" s="484" t="s">
        <v>832</v>
      </c>
      <c r="D42" s="29" t="s">
        <v>403</v>
      </c>
      <c r="E42" s="540">
        <v>4</v>
      </c>
      <c r="F42" s="43" t="s">
        <v>30</v>
      </c>
      <c r="G42" s="507">
        <v>5.8449999999999998</v>
      </c>
      <c r="H42" s="68">
        <f t="shared" si="0"/>
        <v>1.2</v>
      </c>
      <c r="I42" s="69">
        <v>27</v>
      </c>
      <c r="J42" s="69">
        <f t="shared" si="1"/>
        <v>189.37799999999999</v>
      </c>
      <c r="K42" s="100"/>
      <c r="L42" s="140"/>
    </row>
    <row r="43" spans="1:35" s="3" customFormat="1" ht="15.95" customHeight="1" outlineLevel="2" x14ac:dyDescent="0.3">
      <c r="A43" s="29">
        <v>33</v>
      </c>
      <c r="B43" s="164" t="s">
        <v>449</v>
      </c>
      <c r="C43" s="484" t="s">
        <v>833</v>
      </c>
      <c r="D43" s="29" t="s">
        <v>403</v>
      </c>
      <c r="E43" s="540">
        <v>4</v>
      </c>
      <c r="F43" s="43" t="s">
        <v>30</v>
      </c>
      <c r="G43" s="507">
        <v>2.9990000000000001</v>
      </c>
      <c r="H43" s="68">
        <f t="shared" si="0"/>
        <v>1.2</v>
      </c>
      <c r="I43" s="69">
        <v>27</v>
      </c>
      <c r="J43" s="69">
        <f t="shared" si="1"/>
        <v>97.167599999999993</v>
      </c>
      <c r="K43" s="100"/>
      <c r="L43" s="140"/>
    </row>
    <row r="44" spans="1:35" s="3" customFormat="1" ht="15.95" customHeight="1" outlineLevel="2" x14ac:dyDescent="0.3">
      <c r="A44" s="29">
        <v>34</v>
      </c>
      <c r="B44" s="161" t="s">
        <v>449</v>
      </c>
      <c r="C44" s="463" t="s">
        <v>605</v>
      </c>
      <c r="D44" s="32" t="s">
        <v>606</v>
      </c>
      <c r="E44" s="28">
        <v>6</v>
      </c>
      <c r="F44" s="43" t="s">
        <v>30</v>
      </c>
      <c r="G44" s="336">
        <v>5.4290000000000003</v>
      </c>
      <c r="H44" s="68">
        <f t="shared" si="0"/>
        <v>0.7</v>
      </c>
      <c r="I44" s="69">
        <v>27</v>
      </c>
      <c r="J44" s="69">
        <f t="shared" si="1"/>
        <v>102.60810000000001</v>
      </c>
      <c r="K44" s="100"/>
      <c r="L44" s="140"/>
    </row>
    <row r="45" spans="1:35" s="3" customFormat="1" ht="15.95" customHeight="1" outlineLevel="2" x14ac:dyDescent="0.3">
      <c r="A45" s="29">
        <v>35</v>
      </c>
      <c r="B45" s="164" t="s">
        <v>449</v>
      </c>
      <c r="C45" s="406" t="s">
        <v>322</v>
      </c>
      <c r="D45" s="35" t="s">
        <v>403</v>
      </c>
      <c r="E45" s="27">
        <v>5</v>
      </c>
      <c r="F45" s="31" t="s">
        <v>30</v>
      </c>
      <c r="G45" s="410">
        <v>2.7879999999999998</v>
      </c>
      <c r="H45" s="68">
        <f t="shared" si="0"/>
        <v>1.2</v>
      </c>
      <c r="I45" s="69">
        <v>27</v>
      </c>
      <c r="J45" s="69">
        <f t="shared" si="1"/>
        <v>90.331199999999995</v>
      </c>
      <c r="K45" s="100"/>
      <c r="L45" s="140"/>
    </row>
    <row r="46" spans="1:35" s="3" customFormat="1" ht="15.95" customHeight="1" outlineLevel="2" x14ac:dyDescent="0.3">
      <c r="A46" s="29">
        <v>36</v>
      </c>
      <c r="B46" s="164" t="s">
        <v>449</v>
      </c>
      <c r="C46" s="484" t="s">
        <v>834</v>
      </c>
      <c r="D46" s="29" t="s">
        <v>403</v>
      </c>
      <c r="E46" s="540">
        <v>5</v>
      </c>
      <c r="F46" s="43" t="s">
        <v>30</v>
      </c>
      <c r="G46" s="507">
        <v>11.003</v>
      </c>
      <c r="H46" s="68">
        <f t="shared" si="0"/>
        <v>1.2</v>
      </c>
      <c r="I46" s="69">
        <v>27</v>
      </c>
      <c r="J46" s="69">
        <f t="shared" si="1"/>
        <v>356.49720000000002</v>
      </c>
      <c r="K46" s="100"/>
      <c r="L46" s="140"/>
    </row>
    <row r="47" spans="1:35" s="3" customFormat="1" ht="15.95" customHeight="1" outlineLevel="2" x14ac:dyDescent="0.3">
      <c r="A47" s="29">
        <v>37</v>
      </c>
      <c r="B47" s="164" t="s">
        <v>449</v>
      </c>
      <c r="C47" s="487" t="s">
        <v>148</v>
      </c>
      <c r="D47" s="541" t="s">
        <v>18</v>
      </c>
      <c r="E47" s="28">
        <v>6</v>
      </c>
      <c r="F47" s="31" t="s">
        <v>30</v>
      </c>
      <c r="G47" s="457">
        <v>3.1720000000000002</v>
      </c>
      <c r="H47" s="68">
        <f t="shared" si="0"/>
        <v>0.7</v>
      </c>
      <c r="I47" s="69">
        <v>27</v>
      </c>
      <c r="J47" s="69">
        <f t="shared" si="1"/>
        <v>59.950800000000001</v>
      </c>
      <c r="K47" s="100"/>
      <c r="L47" s="140"/>
    </row>
    <row r="48" spans="1:35" s="3" customFormat="1" ht="15.95" customHeight="1" outlineLevel="2" x14ac:dyDescent="0.3">
      <c r="A48" s="29">
        <v>38</v>
      </c>
      <c r="B48" s="161" t="s">
        <v>449</v>
      </c>
      <c r="C48" s="463" t="s">
        <v>645</v>
      </c>
      <c r="D48" s="32" t="s">
        <v>606</v>
      </c>
      <c r="E48" s="540">
        <v>10</v>
      </c>
      <c r="F48" s="43" t="s">
        <v>30</v>
      </c>
      <c r="G48" s="336">
        <v>4.6989999999999998</v>
      </c>
      <c r="H48" s="68">
        <f t="shared" si="0"/>
        <v>0.7</v>
      </c>
      <c r="I48" s="69">
        <v>27</v>
      </c>
      <c r="J48" s="69">
        <f t="shared" si="1"/>
        <v>88.811099999999996</v>
      </c>
      <c r="K48" s="100"/>
      <c r="L48" s="140"/>
    </row>
    <row r="49" spans="1:68" s="3" customFormat="1" ht="15.95" customHeight="1" outlineLevel="2" x14ac:dyDescent="0.3">
      <c r="A49" s="29">
        <v>39</v>
      </c>
      <c r="B49" s="161" t="s">
        <v>449</v>
      </c>
      <c r="C49" s="463" t="s">
        <v>654</v>
      </c>
      <c r="D49" s="32" t="s">
        <v>643</v>
      </c>
      <c r="E49" s="540">
        <v>10</v>
      </c>
      <c r="F49" s="43" t="s">
        <v>30</v>
      </c>
      <c r="G49" s="336">
        <v>20.734999999999999</v>
      </c>
      <c r="H49" s="68">
        <f t="shared" si="0"/>
        <v>1.2</v>
      </c>
      <c r="I49" s="69">
        <v>27</v>
      </c>
      <c r="J49" s="69">
        <f t="shared" si="1"/>
        <v>671.81399999999996</v>
      </c>
      <c r="K49" s="100"/>
      <c r="L49" s="140"/>
    </row>
    <row r="50" spans="1:68" s="3" customFormat="1" ht="15.95" customHeight="1" outlineLevel="2" x14ac:dyDescent="0.3">
      <c r="A50" s="29">
        <v>40</v>
      </c>
      <c r="B50" s="164" t="s">
        <v>449</v>
      </c>
      <c r="C50" s="489" t="s">
        <v>741</v>
      </c>
      <c r="D50" s="541" t="s">
        <v>728</v>
      </c>
      <c r="E50" s="540">
        <v>9</v>
      </c>
      <c r="F50" s="43" t="s">
        <v>30</v>
      </c>
      <c r="G50" s="410">
        <v>4.6040000000000001</v>
      </c>
      <c r="H50" s="68">
        <f t="shared" si="0"/>
        <v>0.7</v>
      </c>
      <c r="I50" s="69">
        <v>27</v>
      </c>
      <c r="J50" s="69">
        <f t="shared" si="1"/>
        <v>87.015599999999992</v>
      </c>
      <c r="K50" s="100"/>
      <c r="L50" s="140"/>
    </row>
    <row r="51" spans="1:68" s="3" customFormat="1" ht="15.95" customHeight="1" outlineLevel="2" x14ac:dyDescent="0.3">
      <c r="A51" s="29">
        <v>41</v>
      </c>
      <c r="B51" s="161" t="s">
        <v>449</v>
      </c>
      <c r="C51" s="463" t="s">
        <v>646</v>
      </c>
      <c r="D51" s="32" t="s">
        <v>643</v>
      </c>
      <c r="E51" s="540">
        <v>5</v>
      </c>
      <c r="F51" s="43" t="s">
        <v>30</v>
      </c>
      <c r="G51" s="336">
        <v>13.598000000000001</v>
      </c>
      <c r="H51" s="68">
        <f t="shared" si="0"/>
        <v>1.2</v>
      </c>
      <c r="I51" s="69">
        <v>27</v>
      </c>
      <c r="J51" s="69">
        <f t="shared" si="1"/>
        <v>440.5752</v>
      </c>
      <c r="K51" s="100"/>
      <c r="L51" s="140"/>
    </row>
    <row r="52" spans="1:68" s="3" customFormat="1" ht="15.95" customHeight="1" outlineLevel="2" x14ac:dyDescent="0.3">
      <c r="A52" s="29">
        <v>42</v>
      </c>
      <c r="B52" s="161" t="s">
        <v>449</v>
      </c>
      <c r="C52" s="463" t="s">
        <v>649</v>
      </c>
      <c r="D52" s="32" t="s">
        <v>643</v>
      </c>
      <c r="E52" s="540">
        <v>9</v>
      </c>
      <c r="F52" s="43" t="s">
        <v>30</v>
      </c>
      <c r="G52" s="336">
        <v>9.0500000000000007</v>
      </c>
      <c r="H52" s="68">
        <f t="shared" si="0"/>
        <v>0.7</v>
      </c>
      <c r="I52" s="69">
        <v>27</v>
      </c>
      <c r="J52" s="69">
        <f t="shared" si="1"/>
        <v>171.04499999999999</v>
      </c>
      <c r="K52" s="100"/>
      <c r="L52" s="140"/>
    </row>
    <row r="53" spans="1:68" s="3" customFormat="1" ht="15.95" customHeight="1" outlineLevel="2" x14ac:dyDescent="0.3">
      <c r="A53" s="29">
        <v>43</v>
      </c>
      <c r="B53" s="161" t="s">
        <v>449</v>
      </c>
      <c r="C53" s="463" t="s">
        <v>650</v>
      </c>
      <c r="D53" s="32" t="s">
        <v>643</v>
      </c>
      <c r="E53" s="540">
        <v>9</v>
      </c>
      <c r="F53" s="43" t="s">
        <v>30</v>
      </c>
      <c r="G53" s="336">
        <v>5.8250000000000002</v>
      </c>
      <c r="H53" s="68">
        <f t="shared" si="0"/>
        <v>0.7</v>
      </c>
      <c r="I53" s="69">
        <v>27</v>
      </c>
      <c r="J53" s="69">
        <f t="shared" si="1"/>
        <v>110.09249999999999</v>
      </c>
      <c r="K53" s="100"/>
      <c r="L53" s="140"/>
    </row>
    <row r="54" spans="1:68" s="3" customFormat="1" ht="15.95" customHeight="1" outlineLevel="2" x14ac:dyDescent="0.3">
      <c r="A54" s="29">
        <v>44</v>
      </c>
      <c r="B54" s="161" t="s">
        <v>449</v>
      </c>
      <c r="C54" s="463" t="s">
        <v>653</v>
      </c>
      <c r="D54" s="32" t="s">
        <v>643</v>
      </c>
      <c r="E54" s="540">
        <v>9</v>
      </c>
      <c r="F54" s="43" t="s">
        <v>30</v>
      </c>
      <c r="G54" s="336">
        <v>46.02</v>
      </c>
      <c r="H54" s="68">
        <f t="shared" si="0"/>
        <v>1.2</v>
      </c>
      <c r="I54" s="69">
        <v>27</v>
      </c>
      <c r="J54" s="69">
        <f t="shared" si="1"/>
        <v>1491.048</v>
      </c>
      <c r="K54" s="100"/>
      <c r="L54" s="140"/>
    </row>
    <row r="55" spans="1:68" s="3" customFormat="1" ht="15.95" customHeight="1" outlineLevel="2" x14ac:dyDescent="0.3">
      <c r="A55" s="29">
        <v>45</v>
      </c>
      <c r="B55" s="164" t="s">
        <v>449</v>
      </c>
      <c r="C55" s="406" t="s">
        <v>323</v>
      </c>
      <c r="D55" s="541" t="s">
        <v>404</v>
      </c>
      <c r="E55" s="34">
        <v>3</v>
      </c>
      <c r="F55" s="37" t="s">
        <v>324</v>
      </c>
      <c r="G55" s="509">
        <v>2.8</v>
      </c>
      <c r="H55" s="68">
        <f t="shared" si="0"/>
        <v>1.2</v>
      </c>
      <c r="I55" s="69">
        <v>27</v>
      </c>
      <c r="J55" s="69">
        <f t="shared" si="1"/>
        <v>90.72</v>
      </c>
      <c r="K55" s="100"/>
      <c r="L55" s="140"/>
    </row>
    <row r="56" spans="1:68" s="3" customFormat="1" ht="15.95" customHeight="1" outlineLevel="2" x14ac:dyDescent="0.3">
      <c r="A56" s="29">
        <v>46</v>
      </c>
      <c r="B56" s="164" t="s">
        <v>449</v>
      </c>
      <c r="C56" s="484" t="s">
        <v>1293</v>
      </c>
      <c r="D56" s="127" t="s">
        <v>828</v>
      </c>
      <c r="E56" s="28">
        <v>6</v>
      </c>
      <c r="F56" s="43" t="s">
        <v>30</v>
      </c>
      <c r="G56" s="507">
        <v>26.305</v>
      </c>
      <c r="H56" s="68">
        <f t="shared" si="0"/>
        <v>1.2</v>
      </c>
      <c r="I56" s="69">
        <v>27</v>
      </c>
      <c r="J56" s="69">
        <f t="shared" si="1"/>
        <v>852.28199999999993</v>
      </c>
      <c r="K56" s="100"/>
      <c r="L56" s="140"/>
    </row>
    <row r="57" spans="1:68" s="15" customFormat="1" ht="15.95" customHeight="1" outlineLevel="1" x14ac:dyDescent="0.3">
      <c r="A57" s="29"/>
      <c r="B57" s="216" t="s">
        <v>450</v>
      </c>
      <c r="C57" s="468"/>
      <c r="D57" s="405"/>
      <c r="E57" s="407"/>
      <c r="F57" s="408"/>
      <c r="G57" s="510">
        <f>SUM(G11:G56)</f>
        <v>223.76000000000002</v>
      </c>
      <c r="H57" s="68"/>
      <c r="I57" s="68"/>
      <c r="J57" s="69"/>
      <c r="K57" s="100"/>
      <c r="L57" s="140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</row>
    <row r="58" spans="1:68" s="2" customFormat="1" ht="15.95" customHeight="1" outlineLevel="1" x14ac:dyDescent="0.3">
      <c r="A58" s="94"/>
      <c r="B58" s="39"/>
      <c r="C58" s="469"/>
      <c r="D58" s="32"/>
      <c r="E58" s="55"/>
      <c r="F58" s="40"/>
      <c r="G58" s="511"/>
      <c r="H58" s="68"/>
      <c r="I58" s="68"/>
      <c r="J58" s="69"/>
      <c r="K58" s="100"/>
      <c r="L58" s="140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</row>
    <row r="59" spans="1:68" s="15" customFormat="1" ht="15.95" customHeight="1" outlineLevel="1" x14ac:dyDescent="0.3">
      <c r="A59" s="29"/>
      <c r="B59" s="39"/>
      <c r="C59" s="36"/>
      <c r="D59" s="541"/>
      <c r="E59" s="175"/>
      <c r="F59" s="41"/>
      <c r="G59" s="175"/>
      <c r="H59" s="68"/>
      <c r="I59" s="68"/>
      <c r="J59" s="69"/>
      <c r="K59" s="100"/>
      <c r="L59" s="140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</row>
    <row r="60" spans="1:68" s="3" customFormat="1" ht="15.95" customHeight="1" outlineLevel="1" x14ac:dyDescent="0.3">
      <c r="A60" s="29"/>
      <c r="B60" s="31"/>
      <c r="C60" s="36"/>
      <c r="D60" s="541"/>
      <c r="E60" s="175"/>
      <c r="F60" s="41"/>
      <c r="G60" s="175"/>
      <c r="H60" s="68"/>
      <c r="I60" s="68"/>
      <c r="J60" s="69"/>
      <c r="K60" s="100"/>
      <c r="L60" s="140"/>
    </row>
    <row r="61" spans="1:68" s="15" customFormat="1" ht="15.95" customHeight="1" outlineLevel="2" x14ac:dyDescent="0.3">
      <c r="A61" s="46">
        <v>1</v>
      </c>
      <c r="B61" s="43" t="s">
        <v>448</v>
      </c>
      <c r="C61" s="44" t="s">
        <v>233</v>
      </c>
      <c r="D61" s="537" t="s">
        <v>393</v>
      </c>
      <c r="E61" s="62">
        <v>5</v>
      </c>
      <c r="F61" s="45" t="s">
        <v>30</v>
      </c>
      <c r="G61" s="62">
        <v>2.0529999999999999</v>
      </c>
      <c r="H61" s="68">
        <f t="shared" si="0"/>
        <v>1.2</v>
      </c>
      <c r="I61" s="69">
        <v>41</v>
      </c>
      <c r="J61" s="69">
        <f t="shared" si="1"/>
        <v>101.0076</v>
      </c>
      <c r="K61" s="100"/>
      <c r="L61" s="140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</row>
    <row r="62" spans="1:68" s="15" customFormat="1" ht="15.95" customHeight="1" outlineLevel="2" x14ac:dyDescent="0.3">
      <c r="A62" s="46">
        <v>2</v>
      </c>
      <c r="B62" s="43" t="s">
        <v>448</v>
      </c>
      <c r="C62" s="44" t="s">
        <v>235</v>
      </c>
      <c r="D62" s="46" t="s">
        <v>395</v>
      </c>
      <c r="E62" s="62">
        <v>4</v>
      </c>
      <c r="F62" s="45" t="s">
        <v>30</v>
      </c>
      <c r="G62" s="62">
        <v>1.464</v>
      </c>
      <c r="H62" s="68">
        <f t="shared" si="0"/>
        <v>1.2</v>
      </c>
      <c r="I62" s="69">
        <v>41</v>
      </c>
      <c r="J62" s="69">
        <f t="shared" si="1"/>
        <v>72.02879999999999</v>
      </c>
      <c r="K62" s="100"/>
      <c r="L62" s="140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</row>
    <row r="63" spans="1:68" s="15" customFormat="1" ht="15.95" customHeight="1" outlineLevel="2" x14ac:dyDescent="0.3">
      <c r="A63" s="46">
        <v>3</v>
      </c>
      <c r="B63" s="43" t="s">
        <v>448</v>
      </c>
      <c r="C63" s="44" t="s">
        <v>236</v>
      </c>
      <c r="D63" s="46" t="s">
        <v>395</v>
      </c>
      <c r="E63" s="62">
        <v>4</v>
      </c>
      <c r="F63" s="45" t="s">
        <v>30</v>
      </c>
      <c r="G63" s="62">
        <v>0.80300000000000005</v>
      </c>
      <c r="H63" s="68">
        <f t="shared" si="0"/>
        <v>1</v>
      </c>
      <c r="I63" s="69">
        <v>41</v>
      </c>
      <c r="J63" s="69">
        <f t="shared" si="1"/>
        <v>32.923000000000002</v>
      </c>
      <c r="K63" s="100"/>
      <c r="L63" s="140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</row>
    <row r="64" spans="1:68" s="15" customFormat="1" ht="15.95" customHeight="1" outlineLevel="2" x14ac:dyDescent="0.3">
      <c r="A64" s="46">
        <v>4</v>
      </c>
      <c r="B64" s="49" t="s">
        <v>448</v>
      </c>
      <c r="C64" s="33" t="s">
        <v>580</v>
      </c>
      <c r="D64" s="32" t="s">
        <v>581</v>
      </c>
      <c r="E64" s="175">
        <v>3</v>
      </c>
      <c r="F64" s="45" t="s">
        <v>30</v>
      </c>
      <c r="G64" s="55">
        <v>4.9009999999999998</v>
      </c>
      <c r="H64" s="68">
        <f t="shared" si="0"/>
        <v>1.2</v>
      </c>
      <c r="I64" s="69">
        <v>41</v>
      </c>
      <c r="J64" s="69">
        <f t="shared" si="1"/>
        <v>241.1292</v>
      </c>
      <c r="K64" s="100"/>
      <c r="L64" s="140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</row>
    <row r="65" spans="1:68" s="15" customFormat="1" ht="15.95" customHeight="1" outlineLevel="2" x14ac:dyDescent="0.3">
      <c r="A65" s="46">
        <v>5</v>
      </c>
      <c r="B65" s="43" t="s">
        <v>448</v>
      </c>
      <c r="C65" s="44" t="s">
        <v>237</v>
      </c>
      <c r="D65" s="46" t="s">
        <v>396</v>
      </c>
      <c r="E65" s="42">
        <v>5</v>
      </c>
      <c r="F65" s="43" t="s">
        <v>30</v>
      </c>
      <c r="G65" s="62">
        <v>1.151</v>
      </c>
      <c r="H65" s="68">
        <f t="shared" si="0"/>
        <v>1.2</v>
      </c>
      <c r="I65" s="69">
        <v>41</v>
      </c>
      <c r="J65" s="69">
        <f t="shared" si="1"/>
        <v>56.629199999999997</v>
      </c>
      <c r="K65" s="100"/>
      <c r="L65" s="140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</row>
    <row r="66" spans="1:68" s="15" customFormat="1" ht="15.95" customHeight="1" outlineLevel="1" x14ac:dyDescent="0.3">
      <c r="A66" s="46"/>
      <c r="B66" s="47" t="s">
        <v>451</v>
      </c>
      <c r="C66" s="44"/>
      <c r="D66" s="46"/>
      <c r="E66" s="62"/>
      <c r="F66" s="45"/>
      <c r="G66" s="512">
        <f>SUBTOTAL(9,G61:G65)</f>
        <v>10.372</v>
      </c>
      <c r="H66" s="68"/>
      <c r="I66" s="68"/>
      <c r="J66" s="69"/>
      <c r="K66" s="100"/>
      <c r="L66" s="140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</row>
    <row r="67" spans="1:68" s="15" customFormat="1" ht="15.95" customHeight="1" outlineLevel="1" x14ac:dyDescent="0.3">
      <c r="A67" s="46"/>
      <c r="B67" s="38"/>
      <c r="C67" s="33"/>
      <c r="D67" s="32"/>
      <c r="E67" s="55"/>
      <c r="F67" s="45"/>
      <c r="G67" s="511"/>
      <c r="H67" s="68"/>
      <c r="I67" s="68"/>
      <c r="J67" s="69"/>
      <c r="K67" s="100"/>
      <c r="L67" s="140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</row>
    <row r="68" spans="1:68" s="15" customFormat="1" ht="15.95" customHeight="1" outlineLevel="1" x14ac:dyDescent="0.3">
      <c r="A68" s="46"/>
      <c r="B68" s="47"/>
      <c r="C68" s="44"/>
      <c r="D68" s="46"/>
      <c r="E68" s="62"/>
      <c r="F68" s="45"/>
      <c r="G68" s="62"/>
      <c r="H68" s="68"/>
      <c r="I68" s="68"/>
      <c r="J68" s="69"/>
      <c r="K68" s="100"/>
      <c r="L68" s="140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</row>
    <row r="69" spans="1:68" s="3" customFormat="1" ht="15.95" customHeight="1" outlineLevel="1" x14ac:dyDescent="0.3">
      <c r="A69" s="46"/>
      <c r="B69" s="43"/>
      <c r="C69" s="44"/>
      <c r="D69" s="46"/>
      <c r="E69" s="62"/>
      <c r="F69" s="45"/>
      <c r="G69" s="62"/>
      <c r="H69" s="68"/>
      <c r="I69" s="68"/>
      <c r="J69" s="69"/>
      <c r="K69" s="100"/>
      <c r="L69" s="140"/>
    </row>
    <row r="70" spans="1:68" s="2" customFormat="1" ht="15.95" customHeight="1" outlineLevel="1" x14ac:dyDescent="0.3">
      <c r="A70" s="32">
        <v>1</v>
      </c>
      <c r="B70" s="49" t="s">
        <v>447</v>
      </c>
      <c r="C70" s="33" t="s">
        <v>898</v>
      </c>
      <c r="D70" s="541" t="s">
        <v>45</v>
      </c>
      <c r="E70" s="42">
        <v>5</v>
      </c>
      <c r="F70" s="50" t="s">
        <v>30</v>
      </c>
      <c r="G70" s="55">
        <v>0.67900000000000005</v>
      </c>
      <c r="H70" s="68">
        <f t="shared" si="0"/>
        <v>1</v>
      </c>
      <c r="I70" s="69">
        <v>22</v>
      </c>
      <c r="J70" s="69">
        <f t="shared" si="1"/>
        <v>14.938000000000001</v>
      </c>
      <c r="K70" s="100"/>
      <c r="L70" s="140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</row>
    <row r="71" spans="1:68" s="2" customFormat="1" ht="15.95" customHeight="1" outlineLevel="1" x14ac:dyDescent="0.3">
      <c r="A71" s="32">
        <v>2</v>
      </c>
      <c r="B71" s="49" t="s">
        <v>447</v>
      </c>
      <c r="C71" s="33" t="s">
        <v>899</v>
      </c>
      <c r="D71" s="541" t="s">
        <v>45</v>
      </c>
      <c r="E71" s="62">
        <v>5</v>
      </c>
      <c r="F71" s="50" t="s">
        <v>30</v>
      </c>
      <c r="G71" s="55">
        <v>0.503</v>
      </c>
      <c r="H71" s="68">
        <f t="shared" si="0"/>
        <v>1</v>
      </c>
      <c r="I71" s="69">
        <v>22</v>
      </c>
      <c r="J71" s="69">
        <f t="shared" si="1"/>
        <v>11.066000000000001</v>
      </c>
      <c r="K71" s="100"/>
      <c r="L71" s="140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</row>
    <row r="72" spans="1:68" s="2" customFormat="1" ht="15.95" customHeight="1" outlineLevel="1" x14ac:dyDescent="0.3">
      <c r="A72" s="32">
        <v>3</v>
      </c>
      <c r="B72" s="49" t="s">
        <v>447</v>
      </c>
      <c r="C72" s="33" t="s">
        <v>900</v>
      </c>
      <c r="D72" s="166" t="s">
        <v>45</v>
      </c>
      <c r="E72" s="42">
        <v>5</v>
      </c>
      <c r="F72" s="169" t="s">
        <v>30</v>
      </c>
      <c r="G72" s="55">
        <v>0.623</v>
      </c>
      <c r="H72" s="68">
        <f t="shared" si="0"/>
        <v>1</v>
      </c>
      <c r="I72" s="69">
        <v>22</v>
      </c>
      <c r="J72" s="69">
        <f t="shared" si="1"/>
        <v>13.706</v>
      </c>
      <c r="K72" s="100"/>
      <c r="L72" s="140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</row>
    <row r="73" spans="1:68" s="2" customFormat="1" ht="15.95" customHeight="1" outlineLevel="1" x14ac:dyDescent="0.3">
      <c r="A73" s="32">
        <v>4</v>
      </c>
      <c r="B73" s="49" t="s">
        <v>447</v>
      </c>
      <c r="C73" s="33" t="s">
        <v>901</v>
      </c>
      <c r="D73" s="166" t="s">
        <v>45</v>
      </c>
      <c r="E73" s="34">
        <v>3</v>
      </c>
      <c r="F73" s="169" t="s">
        <v>30</v>
      </c>
      <c r="G73" s="55">
        <v>0.29499999999999998</v>
      </c>
      <c r="H73" s="68">
        <f t="shared" si="0"/>
        <v>1</v>
      </c>
      <c r="I73" s="69">
        <v>22</v>
      </c>
      <c r="J73" s="69">
        <f t="shared" si="1"/>
        <v>6.4899999999999993</v>
      </c>
      <c r="K73" s="100"/>
      <c r="L73" s="140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</row>
    <row r="74" spans="1:68" s="2" customFormat="1" ht="15.95" customHeight="1" outlineLevel="1" x14ac:dyDescent="0.3">
      <c r="A74" s="32">
        <v>5</v>
      </c>
      <c r="B74" s="49" t="s">
        <v>447</v>
      </c>
      <c r="C74" s="33" t="s">
        <v>902</v>
      </c>
      <c r="D74" s="166" t="s">
        <v>45</v>
      </c>
      <c r="E74" s="42">
        <v>5</v>
      </c>
      <c r="F74" s="169" t="s">
        <v>30</v>
      </c>
      <c r="G74" s="513">
        <v>0.22</v>
      </c>
      <c r="H74" s="68">
        <f t="shared" ref="H74:H129" si="2">IF(AND(E74&lt;6,G74&lt;1),1,IF(AND(E74&gt;=6,G74&lt;10),0.7,1.2))</f>
        <v>1</v>
      </c>
      <c r="I74" s="69">
        <v>22</v>
      </c>
      <c r="J74" s="69">
        <f t="shared" ref="J74:J129" si="3">(G74*H74*I74)</f>
        <v>4.84</v>
      </c>
      <c r="K74" s="100"/>
      <c r="L74" s="140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</row>
    <row r="75" spans="1:68" s="2" customFormat="1" ht="15.95" customHeight="1" outlineLevel="1" x14ac:dyDescent="0.3">
      <c r="A75" s="32">
        <v>6</v>
      </c>
      <c r="B75" s="49" t="s">
        <v>447</v>
      </c>
      <c r="C75" s="33" t="s">
        <v>903</v>
      </c>
      <c r="D75" s="166" t="s">
        <v>45</v>
      </c>
      <c r="E75" s="28">
        <v>6</v>
      </c>
      <c r="F75" s="169" t="s">
        <v>30</v>
      </c>
      <c r="G75" s="513">
        <v>0.67</v>
      </c>
      <c r="H75" s="68">
        <f t="shared" si="2"/>
        <v>0.7</v>
      </c>
      <c r="I75" s="69">
        <v>22</v>
      </c>
      <c r="J75" s="69">
        <f t="shared" si="3"/>
        <v>10.318</v>
      </c>
      <c r="K75" s="100"/>
      <c r="L75" s="140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</row>
    <row r="76" spans="1:68" s="2" customFormat="1" ht="15.95" customHeight="1" outlineLevel="1" x14ac:dyDescent="0.3">
      <c r="A76" s="32">
        <v>7</v>
      </c>
      <c r="B76" s="49" t="s">
        <v>447</v>
      </c>
      <c r="C76" s="33" t="s">
        <v>904</v>
      </c>
      <c r="D76" s="166" t="s">
        <v>45</v>
      </c>
      <c r="E76" s="42">
        <v>5</v>
      </c>
      <c r="F76" s="169" t="s">
        <v>30</v>
      </c>
      <c r="G76" s="513">
        <v>0.37</v>
      </c>
      <c r="H76" s="68">
        <f t="shared" si="2"/>
        <v>1</v>
      </c>
      <c r="I76" s="69">
        <v>22</v>
      </c>
      <c r="J76" s="69">
        <f t="shared" si="3"/>
        <v>8.14</v>
      </c>
      <c r="K76" s="100"/>
      <c r="L76" s="140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</row>
    <row r="77" spans="1:68" s="96" customFormat="1" ht="15.95" customHeight="1" outlineLevel="1" x14ac:dyDescent="0.3">
      <c r="A77" s="32">
        <v>8</v>
      </c>
      <c r="B77" s="49" t="s">
        <v>447</v>
      </c>
      <c r="C77" s="490" t="s">
        <v>905</v>
      </c>
      <c r="D77" s="395" t="s">
        <v>45</v>
      </c>
      <c r="E77" s="42">
        <v>5</v>
      </c>
      <c r="F77" s="169" t="s">
        <v>30</v>
      </c>
      <c r="G77" s="55">
        <v>0.629</v>
      </c>
      <c r="H77" s="68">
        <f t="shared" si="2"/>
        <v>1</v>
      </c>
      <c r="I77" s="69">
        <v>22</v>
      </c>
      <c r="J77" s="69">
        <f t="shared" si="3"/>
        <v>13.838000000000001</v>
      </c>
      <c r="K77" s="100"/>
      <c r="L77" s="140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</row>
    <row r="78" spans="1:68" s="96" customFormat="1" ht="15.95" customHeight="1" outlineLevel="1" x14ac:dyDescent="0.3">
      <c r="A78" s="32">
        <v>9</v>
      </c>
      <c r="B78" s="49" t="s">
        <v>447</v>
      </c>
      <c r="C78" s="490" t="s">
        <v>906</v>
      </c>
      <c r="D78" s="395" t="s">
        <v>45</v>
      </c>
      <c r="E78" s="42">
        <v>5</v>
      </c>
      <c r="F78" s="169" t="s">
        <v>30</v>
      </c>
      <c r="G78" s="55">
        <v>0.80100000000000005</v>
      </c>
      <c r="H78" s="68">
        <f t="shared" si="2"/>
        <v>1</v>
      </c>
      <c r="I78" s="69">
        <v>22</v>
      </c>
      <c r="J78" s="69">
        <f t="shared" si="3"/>
        <v>17.622</v>
      </c>
      <c r="K78" s="100"/>
      <c r="L78" s="140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</row>
    <row r="79" spans="1:68" s="3" customFormat="1" ht="15.95" customHeight="1" outlineLevel="2" x14ac:dyDescent="0.3">
      <c r="A79" s="32">
        <v>10</v>
      </c>
      <c r="B79" s="49" t="s">
        <v>447</v>
      </c>
      <c r="C79" s="396" t="s">
        <v>357</v>
      </c>
      <c r="D79" s="491" t="s">
        <v>45</v>
      </c>
      <c r="E79" s="413">
        <v>5</v>
      </c>
      <c r="F79" s="492" t="s">
        <v>30</v>
      </c>
      <c r="G79" s="207">
        <v>1.268</v>
      </c>
      <c r="H79" s="68">
        <f t="shared" si="2"/>
        <v>1.2</v>
      </c>
      <c r="I79" s="69">
        <v>22</v>
      </c>
      <c r="J79" s="69">
        <f t="shared" si="3"/>
        <v>33.475200000000001</v>
      </c>
      <c r="K79" s="100"/>
      <c r="L79" s="140"/>
    </row>
    <row r="80" spans="1:68" s="3" customFormat="1" ht="15.95" customHeight="1" outlineLevel="2" x14ac:dyDescent="0.3">
      <c r="A80" s="32">
        <v>11</v>
      </c>
      <c r="B80" s="147" t="s">
        <v>447</v>
      </c>
      <c r="C80" s="36" t="s">
        <v>358</v>
      </c>
      <c r="D80" s="541" t="s">
        <v>45</v>
      </c>
      <c r="E80" s="34">
        <v>3</v>
      </c>
      <c r="F80" s="31" t="s">
        <v>30</v>
      </c>
      <c r="G80" s="175">
        <v>1.4179999999999999</v>
      </c>
      <c r="H80" s="68">
        <f t="shared" si="2"/>
        <v>1.2</v>
      </c>
      <c r="I80" s="69">
        <v>22</v>
      </c>
      <c r="J80" s="69">
        <f t="shared" si="3"/>
        <v>37.435199999999995</v>
      </c>
      <c r="K80" s="100"/>
      <c r="L80" s="140"/>
    </row>
    <row r="81" spans="1:12" s="3" customFormat="1" ht="15.95" customHeight="1" outlineLevel="2" x14ac:dyDescent="0.3">
      <c r="A81" s="32">
        <v>12</v>
      </c>
      <c r="B81" s="49" t="s">
        <v>447</v>
      </c>
      <c r="C81" s="36" t="s">
        <v>363</v>
      </c>
      <c r="D81" s="541" t="s">
        <v>10</v>
      </c>
      <c r="E81" s="28">
        <v>6</v>
      </c>
      <c r="F81" s="31" t="s">
        <v>30</v>
      </c>
      <c r="G81" s="175">
        <v>1.101</v>
      </c>
      <c r="H81" s="68">
        <f t="shared" si="2"/>
        <v>0.7</v>
      </c>
      <c r="I81" s="69">
        <v>22</v>
      </c>
      <c r="J81" s="69">
        <f t="shared" si="3"/>
        <v>16.955399999999997</v>
      </c>
      <c r="K81" s="100"/>
      <c r="L81" s="140"/>
    </row>
    <row r="82" spans="1:12" s="3" customFormat="1" ht="15.95" customHeight="1" outlineLevel="2" x14ac:dyDescent="0.3">
      <c r="A82" s="32">
        <v>13</v>
      </c>
      <c r="B82" s="49" t="s">
        <v>447</v>
      </c>
      <c r="C82" s="36" t="s">
        <v>364</v>
      </c>
      <c r="D82" s="541" t="s">
        <v>10</v>
      </c>
      <c r="E82" s="28">
        <v>6</v>
      </c>
      <c r="F82" s="50" t="s">
        <v>30</v>
      </c>
      <c r="G82" s="175">
        <v>1.3959999999999999</v>
      </c>
      <c r="H82" s="68">
        <f t="shared" si="2"/>
        <v>0.7</v>
      </c>
      <c r="I82" s="69">
        <v>22</v>
      </c>
      <c r="J82" s="69">
        <f t="shared" si="3"/>
        <v>21.498399999999997</v>
      </c>
      <c r="K82" s="100"/>
      <c r="L82" s="140"/>
    </row>
    <row r="83" spans="1:12" s="3" customFormat="1" ht="15.95" customHeight="1" outlineLevel="2" x14ac:dyDescent="0.3">
      <c r="A83" s="32">
        <v>14</v>
      </c>
      <c r="B83" s="49" t="s">
        <v>447</v>
      </c>
      <c r="C83" s="36" t="s">
        <v>365</v>
      </c>
      <c r="D83" s="541" t="s">
        <v>10</v>
      </c>
      <c r="E83" s="28">
        <v>6</v>
      </c>
      <c r="F83" s="50" t="s">
        <v>30</v>
      </c>
      <c r="G83" s="175">
        <v>1.266</v>
      </c>
      <c r="H83" s="68">
        <f t="shared" si="2"/>
        <v>0.7</v>
      </c>
      <c r="I83" s="69">
        <v>22</v>
      </c>
      <c r="J83" s="69">
        <f t="shared" si="3"/>
        <v>19.496400000000001</v>
      </c>
      <c r="K83" s="100"/>
      <c r="L83" s="140"/>
    </row>
    <row r="84" spans="1:12" s="3" customFormat="1" ht="15.95" customHeight="1" outlineLevel="1" x14ac:dyDescent="0.3">
      <c r="A84" s="32">
        <v>15</v>
      </c>
      <c r="B84" s="49" t="s">
        <v>447</v>
      </c>
      <c r="C84" s="33" t="s">
        <v>1171</v>
      </c>
      <c r="D84" s="166" t="s">
        <v>10</v>
      </c>
      <c r="E84" s="28">
        <v>6</v>
      </c>
      <c r="F84" s="169" t="s">
        <v>27</v>
      </c>
      <c r="G84" s="55">
        <v>0.70199999999999996</v>
      </c>
      <c r="H84" s="68">
        <f t="shared" si="2"/>
        <v>0.7</v>
      </c>
      <c r="I84" s="69">
        <v>116</v>
      </c>
      <c r="J84" s="69">
        <f t="shared" si="3"/>
        <v>57.002399999999994</v>
      </c>
      <c r="K84" s="100"/>
      <c r="L84" s="140"/>
    </row>
    <row r="85" spans="1:12" s="3" customFormat="1" ht="15.95" customHeight="1" outlineLevel="1" x14ac:dyDescent="0.3">
      <c r="A85" s="32">
        <v>16</v>
      </c>
      <c r="B85" s="49" t="s">
        <v>447</v>
      </c>
      <c r="C85" s="33" t="s">
        <v>1172</v>
      </c>
      <c r="D85" s="166" t="s">
        <v>10</v>
      </c>
      <c r="E85" s="28">
        <v>6</v>
      </c>
      <c r="F85" s="169" t="s">
        <v>27</v>
      </c>
      <c r="G85" s="55">
        <v>0.35599999999999998</v>
      </c>
      <c r="H85" s="68">
        <f t="shared" si="2"/>
        <v>0.7</v>
      </c>
      <c r="I85" s="69">
        <v>116</v>
      </c>
      <c r="J85" s="69">
        <f t="shared" si="3"/>
        <v>28.907199999999996</v>
      </c>
      <c r="K85" s="100"/>
      <c r="L85" s="140"/>
    </row>
    <row r="86" spans="1:12" s="3" customFormat="1" ht="15.95" customHeight="1" outlineLevel="1" x14ac:dyDescent="0.3">
      <c r="A86" s="32">
        <v>17</v>
      </c>
      <c r="B86" s="49" t="s">
        <v>447</v>
      </c>
      <c r="C86" s="33" t="s">
        <v>907</v>
      </c>
      <c r="D86" s="166" t="s">
        <v>10</v>
      </c>
      <c r="E86" s="28">
        <v>6</v>
      </c>
      <c r="F86" s="169" t="s">
        <v>30</v>
      </c>
      <c r="G86" s="55">
        <v>0.30099999999999999</v>
      </c>
      <c r="H86" s="68">
        <f t="shared" si="2"/>
        <v>0.7</v>
      </c>
      <c r="I86" s="69">
        <v>22</v>
      </c>
      <c r="J86" s="69">
        <f t="shared" si="3"/>
        <v>4.6353999999999997</v>
      </c>
      <c r="K86" s="100"/>
      <c r="L86" s="140"/>
    </row>
    <row r="87" spans="1:12" s="3" customFormat="1" ht="15.95" customHeight="1" outlineLevel="1" x14ac:dyDescent="0.3">
      <c r="A87" s="32">
        <v>18</v>
      </c>
      <c r="B87" s="49" t="s">
        <v>447</v>
      </c>
      <c r="C87" s="33" t="s">
        <v>1173</v>
      </c>
      <c r="D87" s="166" t="s">
        <v>10</v>
      </c>
      <c r="E87" s="28">
        <v>6</v>
      </c>
      <c r="F87" s="169" t="s">
        <v>27</v>
      </c>
      <c r="G87" s="55">
        <v>0.123</v>
      </c>
      <c r="H87" s="68">
        <f t="shared" si="2"/>
        <v>0.7</v>
      </c>
      <c r="I87" s="69">
        <v>116</v>
      </c>
      <c r="J87" s="69">
        <f t="shared" si="3"/>
        <v>9.9875999999999987</v>
      </c>
      <c r="K87" s="100"/>
      <c r="L87" s="140"/>
    </row>
    <row r="88" spans="1:12" s="3" customFormat="1" ht="15.95" customHeight="1" outlineLevel="1" x14ac:dyDescent="0.3">
      <c r="A88" s="32">
        <v>19</v>
      </c>
      <c r="B88" s="49" t="s">
        <v>447</v>
      </c>
      <c r="C88" s="33" t="s">
        <v>908</v>
      </c>
      <c r="D88" s="166" t="s">
        <v>10</v>
      </c>
      <c r="E88" s="28">
        <v>6</v>
      </c>
      <c r="F88" s="169" t="s">
        <v>30</v>
      </c>
      <c r="G88" s="55">
        <v>0.48899999999999999</v>
      </c>
      <c r="H88" s="68">
        <f t="shared" si="2"/>
        <v>0.7</v>
      </c>
      <c r="I88" s="69">
        <v>22</v>
      </c>
      <c r="J88" s="69">
        <f t="shared" si="3"/>
        <v>7.5305999999999997</v>
      </c>
      <c r="K88" s="100"/>
      <c r="L88" s="140"/>
    </row>
    <row r="89" spans="1:12" s="3" customFormat="1" ht="15.95" customHeight="1" outlineLevel="1" x14ac:dyDescent="0.3">
      <c r="A89" s="32">
        <v>20</v>
      </c>
      <c r="B89" s="49" t="s">
        <v>447</v>
      </c>
      <c r="C89" s="33" t="s">
        <v>909</v>
      </c>
      <c r="D89" s="166" t="s">
        <v>10</v>
      </c>
      <c r="E89" s="28">
        <v>6</v>
      </c>
      <c r="F89" s="169" t="s">
        <v>30</v>
      </c>
      <c r="G89" s="55">
        <v>0.17399999999999999</v>
      </c>
      <c r="H89" s="68">
        <f t="shared" si="2"/>
        <v>0.7</v>
      </c>
      <c r="I89" s="69">
        <v>22</v>
      </c>
      <c r="J89" s="69">
        <f t="shared" si="3"/>
        <v>2.6795999999999993</v>
      </c>
      <c r="K89" s="100"/>
      <c r="L89" s="140"/>
    </row>
    <row r="90" spans="1:12" s="3" customFormat="1" ht="15.95" customHeight="1" outlineLevel="1" x14ac:dyDescent="0.3">
      <c r="A90" s="32">
        <v>21</v>
      </c>
      <c r="B90" s="49" t="s">
        <v>447</v>
      </c>
      <c r="C90" s="33" t="s">
        <v>910</v>
      </c>
      <c r="D90" s="166" t="s">
        <v>10</v>
      </c>
      <c r="E90" s="28">
        <v>6</v>
      </c>
      <c r="F90" s="169" t="s">
        <v>30</v>
      </c>
      <c r="G90" s="55">
        <v>0.20300000000000001</v>
      </c>
      <c r="H90" s="68">
        <f t="shared" si="2"/>
        <v>0.7</v>
      </c>
      <c r="I90" s="69">
        <v>22</v>
      </c>
      <c r="J90" s="69">
        <f t="shared" si="3"/>
        <v>3.1261999999999999</v>
      </c>
      <c r="K90" s="100"/>
      <c r="L90" s="140"/>
    </row>
    <row r="91" spans="1:12" s="3" customFormat="1" ht="15.95" customHeight="1" outlineLevel="1" x14ac:dyDescent="0.3">
      <c r="A91" s="32">
        <v>22</v>
      </c>
      <c r="B91" s="49" t="s">
        <v>447</v>
      </c>
      <c r="C91" s="33" t="s">
        <v>1169</v>
      </c>
      <c r="D91" s="166" t="s">
        <v>10</v>
      </c>
      <c r="E91" s="28">
        <v>6</v>
      </c>
      <c r="F91" s="169" t="s">
        <v>27</v>
      </c>
      <c r="G91" s="55">
        <v>0.28899999999999998</v>
      </c>
      <c r="H91" s="68">
        <f t="shared" si="2"/>
        <v>0.7</v>
      </c>
      <c r="I91" s="69">
        <v>116</v>
      </c>
      <c r="J91" s="69">
        <f t="shared" si="3"/>
        <v>23.466799999999999</v>
      </c>
      <c r="K91" s="100"/>
      <c r="L91" s="140"/>
    </row>
    <row r="92" spans="1:12" s="3" customFormat="1" ht="15.95" customHeight="1" outlineLevel="1" x14ac:dyDescent="0.3">
      <c r="A92" s="32">
        <v>23</v>
      </c>
      <c r="B92" s="49" t="s">
        <v>447</v>
      </c>
      <c r="C92" s="33" t="s">
        <v>1170</v>
      </c>
      <c r="D92" s="166" t="s">
        <v>10</v>
      </c>
      <c r="E92" s="28">
        <v>6</v>
      </c>
      <c r="F92" s="169" t="s">
        <v>27</v>
      </c>
      <c r="G92" s="55">
        <v>0.17899999999999999</v>
      </c>
      <c r="H92" s="68">
        <f t="shared" si="2"/>
        <v>0.7</v>
      </c>
      <c r="I92" s="69">
        <v>116</v>
      </c>
      <c r="J92" s="69">
        <f t="shared" si="3"/>
        <v>14.534799999999999</v>
      </c>
      <c r="K92" s="100"/>
      <c r="L92" s="140"/>
    </row>
    <row r="93" spans="1:12" s="3" customFormat="1" ht="15.95" customHeight="1" outlineLevel="1" x14ac:dyDescent="0.3">
      <c r="A93" s="32">
        <v>24</v>
      </c>
      <c r="B93" s="49" t="s">
        <v>447</v>
      </c>
      <c r="C93" s="33" t="s">
        <v>911</v>
      </c>
      <c r="D93" s="166" t="s">
        <v>10</v>
      </c>
      <c r="E93" s="28">
        <v>6</v>
      </c>
      <c r="F93" s="169" t="s">
        <v>30</v>
      </c>
      <c r="G93" s="55">
        <v>0.124</v>
      </c>
      <c r="H93" s="68">
        <f t="shared" si="2"/>
        <v>0.7</v>
      </c>
      <c r="I93" s="69">
        <v>22</v>
      </c>
      <c r="J93" s="69">
        <f t="shared" si="3"/>
        <v>1.9095999999999997</v>
      </c>
      <c r="K93" s="100"/>
      <c r="L93" s="140"/>
    </row>
    <row r="94" spans="1:12" s="3" customFormat="1" ht="15.95" customHeight="1" outlineLevel="1" x14ac:dyDescent="0.3">
      <c r="A94" s="32">
        <v>25</v>
      </c>
      <c r="B94" s="49" t="s">
        <v>447</v>
      </c>
      <c r="C94" s="33" t="s">
        <v>912</v>
      </c>
      <c r="D94" s="166" t="s">
        <v>10</v>
      </c>
      <c r="E94" s="28">
        <v>6</v>
      </c>
      <c r="F94" s="169" t="s">
        <v>30</v>
      </c>
      <c r="G94" s="55">
        <v>0.69499999999999995</v>
      </c>
      <c r="H94" s="68">
        <f t="shared" si="2"/>
        <v>0.7</v>
      </c>
      <c r="I94" s="69">
        <v>22</v>
      </c>
      <c r="J94" s="69">
        <f t="shared" si="3"/>
        <v>10.702999999999999</v>
      </c>
      <c r="K94" s="100"/>
      <c r="L94" s="140"/>
    </row>
    <row r="95" spans="1:12" s="3" customFormat="1" ht="15.95" customHeight="1" outlineLevel="1" x14ac:dyDescent="0.3">
      <c r="A95" s="32">
        <v>26</v>
      </c>
      <c r="B95" s="49" t="s">
        <v>447</v>
      </c>
      <c r="C95" s="33" t="s">
        <v>940</v>
      </c>
      <c r="D95" s="166" t="s">
        <v>10</v>
      </c>
      <c r="E95" s="28">
        <v>6</v>
      </c>
      <c r="F95" s="169" t="s">
        <v>30</v>
      </c>
      <c r="G95" s="55">
        <v>0.48499999999999999</v>
      </c>
      <c r="H95" s="68">
        <f t="shared" si="2"/>
        <v>0.7</v>
      </c>
      <c r="I95" s="69">
        <v>22</v>
      </c>
      <c r="J95" s="69">
        <f t="shared" si="3"/>
        <v>7.4689999999999994</v>
      </c>
      <c r="K95" s="100"/>
      <c r="L95" s="140"/>
    </row>
    <row r="96" spans="1:12" s="3" customFormat="1" ht="15.95" customHeight="1" outlineLevel="1" x14ac:dyDescent="0.3">
      <c r="A96" s="32">
        <v>27</v>
      </c>
      <c r="B96" s="49" t="s">
        <v>447</v>
      </c>
      <c r="C96" s="33" t="s">
        <v>1174</v>
      </c>
      <c r="D96" s="166" t="s">
        <v>10</v>
      </c>
      <c r="E96" s="28">
        <v>6</v>
      </c>
      <c r="F96" s="169" t="s">
        <v>27</v>
      </c>
      <c r="G96" s="55">
        <v>0.63800000000000001</v>
      </c>
      <c r="H96" s="68">
        <f t="shared" si="2"/>
        <v>0.7</v>
      </c>
      <c r="I96" s="69">
        <v>116</v>
      </c>
      <c r="J96" s="69">
        <f t="shared" si="3"/>
        <v>51.805599999999998</v>
      </c>
      <c r="K96" s="100"/>
      <c r="L96" s="140"/>
    </row>
    <row r="97" spans="1:12" s="3" customFormat="1" ht="15.95" customHeight="1" outlineLevel="1" x14ac:dyDescent="0.3">
      <c r="A97" s="32">
        <v>28</v>
      </c>
      <c r="B97" s="49" t="s">
        <v>447</v>
      </c>
      <c r="C97" s="33" t="s">
        <v>1175</v>
      </c>
      <c r="D97" s="166" t="s">
        <v>10</v>
      </c>
      <c r="E97" s="28">
        <v>6</v>
      </c>
      <c r="F97" s="169" t="s">
        <v>27</v>
      </c>
      <c r="G97" s="55">
        <v>0.498</v>
      </c>
      <c r="H97" s="68">
        <f t="shared" si="2"/>
        <v>0.7</v>
      </c>
      <c r="I97" s="69">
        <v>116</v>
      </c>
      <c r="J97" s="69">
        <f t="shared" si="3"/>
        <v>40.437599999999996</v>
      </c>
      <c r="K97" s="100"/>
      <c r="L97" s="140"/>
    </row>
    <row r="98" spans="1:12" s="3" customFormat="1" ht="15.95" customHeight="1" outlineLevel="1" x14ac:dyDescent="0.3">
      <c r="A98" s="32">
        <v>29</v>
      </c>
      <c r="B98" s="49" t="s">
        <v>447</v>
      </c>
      <c r="C98" s="33" t="s">
        <v>1176</v>
      </c>
      <c r="D98" s="166" t="s">
        <v>10</v>
      </c>
      <c r="E98" s="28">
        <v>6</v>
      </c>
      <c r="F98" s="169" t="s">
        <v>27</v>
      </c>
      <c r="G98" s="55">
        <v>0.52200000000000002</v>
      </c>
      <c r="H98" s="68">
        <f t="shared" si="2"/>
        <v>0.7</v>
      </c>
      <c r="I98" s="69">
        <v>116</v>
      </c>
      <c r="J98" s="69">
        <f t="shared" si="3"/>
        <v>42.386400000000002</v>
      </c>
      <c r="K98" s="100"/>
      <c r="L98" s="140"/>
    </row>
    <row r="99" spans="1:12" s="3" customFormat="1" ht="15.95" customHeight="1" outlineLevel="1" x14ac:dyDescent="0.3">
      <c r="A99" s="32">
        <v>30</v>
      </c>
      <c r="B99" s="49" t="s">
        <v>447</v>
      </c>
      <c r="C99" s="33" t="s">
        <v>913</v>
      </c>
      <c r="D99" s="166" t="s">
        <v>10</v>
      </c>
      <c r="E99" s="28">
        <v>6</v>
      </c>
      <c r="F99" s="169" t="s">
        <v>30</v>
      </c>
      <c r="G99" s="55">
        <v>0.222</v>
      </c>
      <c r="H99" s="68">
        <f t="shared" si="2"/>
        <v>0.7</v>
      </c>
      <c r="I99" s="69">
        <v>22</v>
      </c>
      <c r="J99" s="69">
        <f t="shared" si="3"/>
        <v>3.4187999999999996</v>
      </c>
      <c r="K99" s="100"/>
      <c r="L99" s="140"/>
    </row>
    <row r="100" spans="1:12" s="3" customFormat="1" ht="15.95" customHeight="1" outlineLevel="1" x14ac:dyDescent="0.3">
      <c r="A100" s="32">
        <v>31</v>
      </c>
      <c r="B100" s="49" t="s">
        <v>447</v>
      </c>
      <c r="C100" s="33" t="s">
        <v>1177</v>
      </c>
      <c r="D100" s="166" t="s">
        <v>10</v>
      </c>
      <c r="E100" s="28">
        <v>6</v>
      </c>
      <c r="F100" s="169" t="s">
        <v>27</v>
      </c>
      <c r="G100" s="55">
        <v>0.499</v>
      </c>
      <c r="H100" s="68">
        <f t="shared" si="2"/>
        <v>0.7</v>
      </c>
      <c r="I100" s="69">
        <v>116</v>
      </c>
      <c r="J100" s="69">
        <f t="shared" si="3"/>
        <v>40.518799999999999</v>
      </c>
      <c r="K100" s="100"/>
      <c r="L100" s="140"/>
    </row>
    <row r="101" spans="1:12" s="3" customFormat="1" ht="15.95" customHeight="1" outlineLevel="1" x14ac:dyDescent="0.3">
      <c r="A101" s="32">
        <v>32</v>
      </c>
      <c r="B101" s="49" t="s">
        <v>447</v>
      </c>
      <c r="C101" s="33" t="s">
        <v>914</v>
      </c>
      <c r="D101" s="166" t="s">
        <v>10</v>
      </c>
      <c r="E101" s="28">
        <v>6</v>
      </c>
      <c r="F101" s="169" t="s">
        <v>30</v>
      </c>
      <c r="G101" s="513">
        <v>0.31</v>
      </c>
      <c r="H101" s="68">
        <f t="shared" si="2"/>
        <v>0.7</v>
      </c>
      <c r="I101" s="69">
        <v>22</v>
      </c>
      <c r="J101" s="69">
        <f t="shared" si="3"/>
        <v>4.774</v>
      </c>
      <c r="K101" s="100"/>
      <c r="L101" s="140"/>
    </row>
    <row r="102" spans="1:12" s="3" customFormat="1" ht="15.95" customHeight="1" outlineLevel="1" x14ac:dyDescent="0.3">
      <c r="A102" s="32">
        <v>33</v>
      </c>
      <c r="B102" s="49" t="s">
        <v>447</v>
      </c>
      <c r="C102" s="33" t="s">
        <v>1178</v>
      </c>
      <c r="D102" s="166" t="s">
        <v>10</v>
      </c>
      <c r="E102" s="28">
        <v>6</v>
      </c>
      <c r="F102" s="169" t="s">
        <v>27</v>
      </c>
      <c r="G102" s="55">
        <v>0.59799999999999998</v>
      </c>
      <c r="H102" s="68">
        <f t="shared" si="2"/>
        <v>0.7</v>
      </c>
      <c r="I102" s="69">
        <v>116</v>
      </c>
      <c r="J102" s="69">
        <f t="shared" si="3"/>
        <v>48.557599999999994</v>
      </c>
      <c r="K102" s="100"/>
      <c r="L102" s="140"/>
    </row>
    <row r="103" spans="1:12" s="3" customFormat="1" ht="15.95" customHeight="1" outlineLevel="1" x14ac:dyDescent="0.3">
      <c r="A103" s="32">
        <v>34</v>
      </c>
      <c r="B103" s="49" t="s">
        <v>447</v>
      </c>
      <c r="C103" s="33" t="s">
        <v>915</v>
      </c>
      <c r="D103" s="166" t="s">
        <v>10</v>
      </c>
      <c r="E103" s="28">
        <v>6</v>
      </c>
      <c r="F103" s="169" t="s">
        <v>30</v>
      </c>
      <c r="G103" s="55">
        <v>0.16800000000000001</v>
      </c>
      <c r="H103" s="68">
        <f t="shared" si="2"/>
        <v>0.7</v>
      </c>
      <c r="I103" s="69">
        <v>22</v>
      </c>
      <c r="J103" s="69">
        <f t="shared" si="3"/>
        <v>2.5871999999999997</v>
      </c>
      <c r="K103" s="100"/>
      <c r="L103" s="140"/>
    </row>
    <row r="104" spans="1:12" s="3" customFormat="1" ht="15.95" customHeight="1" outlineLevel="1" x14ac:dyDescent="0.3">
      <c r="A104" s="32">
        <v>35</v>
      </c>
      <c r="B104" s="49" t="s">
        <v>447</v>
      </c>
      <c r="C104" s="33" t="s">
        <v>1179</v>
      </c>
      <c r="D104" s="166" t="s">
        <v>10</v>
      </c>
      <c r="E104" s="28">
        <v>6</v>
      </c>
      <c r="F104" s="169" t="s">
        <v>27</v>
      </c>
      <c r="G104" s="55">
        <v>0.83899999999999997</v>
      </c>
      <c r="H104" s="68">
        <f t="shared" si="2"/>
        <v>0.7</v>
      </c>
      <c r="I104" s="69">
        <v>116</v>
      </c>
      <c r="J104" s="69">
        <f t="shared" si="3"/>
        <v>68.126799999999989</v>
      </c>
      <c r="K104" s="100"/>
      <c r="L104" s="140"/>
    </row>
    <row r="105" spans="1:12" s="3" customFormat="1" ht="15.95" customHeight="1" outlineLevel="1" x14ac:dyDescent="0.3">
      <c r="A105" s="32">
        <v>36</v>
      </c>
      <c r="B105" s="49" t="s">
        <v>447</v>
      </c>
      <c r="C105" s="33" t="s">
        <v>916</v>
      </c>
      <c r="D105" s="166" t="s">
        <v>10</v>
      </c>
      <c r="E105" s="28">
        <v>6</v>
      </c>
      <c r="F105" s="169" t="s">
        <v>30</v>
      </c>
      <c r="G105" s="55">
        <v>0.39400000000000002</v>
      </c>
      <c r="H105" s="68">
        <f t="shared" si="2"/>
        <v>0.7</v>
      </c>
      <c r="I105" s="69">
        <v>22</v>
      </c>
      <c r="J105" s="69">
        <f t="shared" si="3"/>
        <v>6.0675999999999997</v>
      </c>
      <c r="K105" s="100"/>
      <c r="L105" s="140"/>
    </row>
    <row r="106" spans="1:12" s="3" customFormat="1" ht="15.95" customHeight="1" outlineLevel="1" x14ac:dyDescent="0.3">
      <c r="A106" s="32">
        <v>37</v>
      </c>
      <c r="B106" s="49" t="s">
        <v>447</v>
      </c>
      <c r="C106" s="33" t="s">
        <v>917</v>
      </c>
      <c r="D106" s="166" t="s">
        <v>10</v>
      </c>
      <c r="E106" s="28">
        <v>6</v>
      </c>
      <c r="F106" s="169" t="s">
        <v>30</v>
      </c>
      <c r="G106" s="55">
        <v>0.108</v>
      </c>
      <c r="H106" s="68">
        <f t="shared" si="2"/>
        <v>0.7</v>
      </c>
      <c r="I106" s="69">
        <v>22</v>
      </c>
      <c r="J106" s="69">
        <f t="shared" si="3"/>
        <v>1.6632</v>
      </c>
      <c r="K106" s="100"/>
      <c r="L106" s="140"/>
    </row>
    <row r="107" spans="1:12" s="3" customFormat="1" ht="15.95" customHeight="1" outlineLevel="1" x14ac:dyDescent="0.3">
      <c r="A107" s="32">
        <v>38</v>
      </c>
      <c r="B107" s="49" t="s">
        <v>447</v>
      </c>
      <c r="C107" s="33" t="s">
        <v>918</v>
      </c>
      <c r="D107" s="166" t="s">
        <v>10</v>
      </c>
      <c r="E107" s="28">
        <v>6</v>
      </c>
      <c r="F107" s="169" t="s">
        <v>30</v>
      </c>
      <c r="G107" s="55">
        <v>0.68300000000000005</v>
      </c>
      <c r="H107" s="68">
        <f t="shared" si="2"/>
        <v>0.7</v>
      </c>
      <c r="I107" s="69">
        <v>22</v>
      </c>
      <c r="J107" s="69">
        <f t="shared" si="3"/>
        <v>10.5182</v>
      </c>
      <c r="K107" s="100"/>
      <c r="L107" s="140"/>
    </row>
    <row r="108" spans="1:12" s="3" customFormat="1" ht="15.95" customHeight="1" outlineLevel="1" x14ac:dyDescent="0.3">
      <c r="A108" s="32">
        <v>39</v>
      </c>
      <c r="B108" s="49" t="s">
        <v>447</v>
      </c>
      <c r="C108" s="33" t="s">
        <v>919</v>
      </c>
      <c r="D108" s="166" t="s">
        <v>10</v>
      </c>
      <c r="E108" s="28">
        <v>6</v>
      </c>
      <c r="F108" s="169" t="s">
        <v>30</v>
      </c>
      <c r="G108" s="513">
        <v>0.36</v>
      </c>
      <c r="H108" s="68">
        <f t="shared" si="2"/>
        <v>0.7</v>
      </c>
      <c r="I108" s="69">
        <v>22</v>
      </c>
      <c r="J108" s="69">
        <f t="shared" si="3"/>
        <v>5.5440000000000005</v>
      </c>
      <c r="K108" s="100"/>
      <c r="L108" s="140"/>
    </row>
    <row r="109" spans="1:12" s="3" customFormat="1" ht="15.95" customHeight="1" outlineLevel="1" x14ac:dyDescent="0.3">
      <c r="A109" s="32">
        <v>40</v>
      </c>
      <c r="B109" s="49" t="s">
        <v>447</v>
      </c>
      <c r="C109" s="33" t="s">
        <v>1180</v>
      </c>
      <c r="D109" s="166" t="s">
        <v>10</v>
      </c>
      <c r="E109" s="28">
        <v>6</v>
      </c>
      <c r="F109" s="169" t="s">
        <v>27</v>
      </c>
      <c r="G109" s="55">
        <v>0.66600000000000004</v>
      </c>
      <c r="H109" s="68">
        <f t="shared" si="2"/>
        <v>0.7</v>
      </c>
      <c r="I109" s="69">
        <v>116</v>
      </c>
      <c r="J109" s="69">
        <f t="shared" si="3"/>
        <v>54.0792</v>
      </c>
      <c r="K109" s="100"/>
      <c r="L109" s="140"/>
    </row>
    <row r="110" spans="1:12" s="3" customFormat="1" ht="15.95" customHeight="1" outlineLevel="1" x14ac:dyDescent="0.3">
      <c r="A110" s="32">
        <v>41</v>
      </c>
      <c r="B110" s="49" t="s">
        <v>447</v>
      </c>
      <c r="C110" s="33" t="s">
        <v>920</v>
      </c>
      <c r="D110" s="166" t="s">
        <v>10</v>
      </c>
      <c r="E110" s="28">
        <v>6</v>
      </c>
      <c r="F110" s="169" t="s">
        <v>30</v>
      </c>
      <c r="G110" s="55">
        <v>0.152</v>
      </c>
      <c r="H110" s="68">
        <f t="shared" si="2"/>
        <v>0.7</v>
      </c>
      <c r="I110" s="69">
        <v>22</v>
      </c>
      <c r="J110" s="69">
        <f t="shared" si="3"/>
        <v>2.3407999999999998</v>
      </c>
      <c r="K110" s="100"/>
      <c r="L110" s="140"/>
    </row>
    <row r="111" spans="1:12" s="3" customFormat="1" ht="15.95" customHeight="1" outlineLevel="1" x14ac:dyDescent="0.3">
      <c r="A111" s="32">
        <v>42</v>
      </c>
      <c r="B111" s="49" t="s">
        <v>447</v>
      </c>
      <c r="C111" s="33" t="s">
        <v>1181</v>
      </c>
      <c r="D111" s="166" t="s">
        <v>10</v>
      </c>
      <c r="E111" s="28">
        <v>6</v>
      </c>
      <c r="F111" s="169" t="s">
        <v>27</v>
      </c>
      <c r="G111" s="513">
        <v>0.54</v>
      </c>
      <c r="H111" s="68">
        <f t="shared" si="2"/>
        <v>0.7</v>
      </c>
      <c r="I111" s="69">
        <v>116</v>
      </c>
      <c r="J111" s="69">
        <f t="shared" si="3"/>
        <v>43.847999999999999</v>
      </c>
      <c r="K111" s="100"/>
      <c r="L111" s="140"/>
    </row>
    <row r="112" spans="1:12" s="3" customFormat="1" ht="15.95" customHeight="1" outlineLevel="1" x14ac:dyDescent="0.3">
      <c r="A112" s="32">
        <v>43</v>
      </c>
      <c r="B112" s="49" t="s">
        <v>447</v>
      </c>
      <c r="C112" s="33" t="s">
        <v>921</v>
      </c>
      <c r="D112" s="166" t="s">
        <v>10</v>
      </c>
      <c r="E112" s="540">
        <v>4</v>
      </c>
      <c r="F112" s="169" t="s">
        <v>30</v>
      </c>
      <c r="G112" s="55">
        <v>0.82299999999999995</v>
      </c>
      <c r="H112" s="68">
        <f t="shared" si="2"/>
        <v>1</v>
      </c>
      <c r="I112" s="69">
        <v>22</v>
      </c>
      <c r="J112" s="69">
        <f t="shared" si="3"/>
        <v>18.105999999999998</v>
      </c>
      <c r="K112" s="100"/>
      <c r="L112" s="140"/>
    </row>
    <row r="113" spans="1:12" s="3" customFormat="1" ht="15.95" customHeight="1" outlineLevel="1" x14ac:dyDescent="0.3">
      <c r="A113" s="32">
        <v>44</v>
      </c>
      <c r="B113" s="49" t="s">
        <v>447</v>
      </c>
      <c r="C113" s="33" t="s">
        <v>1199</v>
      </c>
      <c r="D113" s="166" t="s">
        <v>10</v>
      </c>
      <c r="E113" s="540">
        <v>4</v>
      </c>
      <c r="F113" s="169" t="s">
        <v>27</v>
      </c>
      <c r="G113" s="55">
        <v>1.0680000000000001</v>
      </c>
      <c r="H113" s="68">
        <f t="shared" si="2"/>
        <v>1.2</v>
      </c>
      <c r="I113" s="69">
        <v>116</v>
      </c>
      <c r="J113" s="69">
        <f t="shared" si="3"/>
        <v>148.66560000000001</v>
      </c>
      <c r="K113" s="100"/>
      <c r="L113" s="140"/>
    </row>
    <row r="114" spans="1:12" s="3" customFormat="1" ht="15.95" customHeight="1" outlineLevel="1" x14ac:dyDescent="0.3">
      <c r="A114" s="32">
        <v>45</v>
      </c>
      <c r="B114" s="49" t="s">
        <v>447</v>
      </c>
      <c r="C114" s="33" t="s">
        <v>922</v>
      </c>
      <c r="D114" s="166" t="s">
        <v>10</v>
      </c>
      <c r="E114" s="540">
        <v>4</v>
      </c>
      <c r="F114" s="169" t="s">
        <v>30</v>
      </c>
      <c r="G114" s="55">
        <v>0.629</v>
      </c>
      <c r="H114" s="68">
        <f t="shared" si="2"/>
        <v>1</v>
      </c>
      <c r="I114" s="69">
        <v>22</v>
      </c>
      <c r="J114" s="69">
        <f t="shared" si="3"/>
        <v>13.838000000000001</v>
      </c>
      <c r="K114" s="100"/>
      <c r="L114" s="140"/>
    </row>
    <row r="115" spans="1:12" s="3" customFormat="1" ht="15.95" customHeight="1" outlineLevel="1" x14ac:dyDescent="0.3">
      <c r="A115" s="32">
        <v>46</v>
      </c>
      <c r="B115" s="49" t="s">
        <v>447</v>
      </c>
      <c r="C115" s="33" t="s">
        <v>1200</v>
      </c>
      <c r="D115" s="166" t="s">
        <v>10</v>
      </c>
      <c r="E115" s="28">
        <v>6</v>
      </c>
      <c r="F115" s="169" t="s">
        <v>27</v>
      </c>
      <c r="G115" s="55">
        <v>0.46800000000000003</v>
      </c>
      <c r="H115" s="68">
        <f t="shared" si="2"/>
        <v>0.7</v>
      </c>
      <c r="I115" s="69">
        <v>116</v>
      </c>
      <c r="J115" s="69">
        <f t="shared" si="3"/>
        <v>38.001600000000003</v>
      </c>
      <c r="K115" s="100"/>
      <c r="L115" s="140"/>
    </row>
    <row r="116" spans="1:12" s="3" customFormat="1" ht="15.95" customHeight="1" outlineLevel="1" x14ac:dyDescent="0.3">
      <c r="A116" s="32">
        <v>47</v>
      </c>
      <c r="B116" s="49" t="s">
        <v>447</v>
      </c>
      <c r="C116" s="33" t="s">
        <v>923</v>
      </c>
      <c r="D116" s="166" t="s">
        <v>10</v>
      </c>
      <c r="E116" s="28">
        <v>6</v>
      </c>
      <c r="F116" s="169" t="s">
        <v>30</v>
      </c>
      <c r="G116" s="55">
        <v>0.219</v>
      </c>
      <c r="H116" s="68">
        <f t="shared" si="2"/>
        <v>0.7</v>
      </c>
      <c r="I116" s="69">
        <v>22</v>
      </c>
      <c r="J116" s="69">
        <f t="shared" si="3"/>
        <v>3.3725999999999998</v>
      </c>
      <c r="K116" s="100"/>
      <c r="L116" s="140"/>
    </row>
    <row r="117" spans="1:12" s="3" customFormat="1" ht="15.95" customHeight="1" outlineLevel="1" x14ac:dyDescent="0.3">
      <c r="A117" s="32">
        <v>48</v>
      </c>
      <c r="B117" s="49" t="s">
        <v>447</v>
      </c>
      <c r="C117" s="33" t="s">
        <v>1201</v>
      </c>
      <c r="D117" s="166" t="s">
        <v>10</v>
      </c>
      <c r="E117" s="28">
        <v>6</v>
      </c>
      <c r="F117" s="169" t="s">
        <v>27</v>
      </c>
      <c r="G117" s="513">
        <v>2.2000000000000002</v>
      </c>
      <c r="H117" s="68">
        <f t="shared" si="2"/>
        <v>0.7</v>
      </c>
      <c r="I117" s="69">
        <v>116</v>
      </c>
      <c r="J117" s="69">
        <f t="shared" si="3"/>
        <v>178.64000000000001</v>
      </c>
      <c r="K117" s="100"/>
      <c r="L117" s="140"/>
    </row>
    <row r="118" spans="1:12" s="3" customFormat="1" ht="15.95" customHeight="1" outlineLevel="1" x14ac:dyDescent="0.3">
      <c r="A118" s="32">
        <v>49</v>
      </c>
      <c r="B118" s="49" t="s">
        <v>447</v>
      </c>
      <c r="C118" s="33" t="s">
        <v>924</v>
      </c>
      <c r="D118" s="166" t="s">
        <v>10</v>
      </c>
      <c r="E118" s="28">
        <v>6</v>
      </c>
      <c r="F118" s="169" t="s">
        <v>30</v>
      </c>
      <c r="G118" s="55">
        <v>0.47899999999999998</v>
      </c>
      <c r="H118" s="68">
        <f t="shared" si="2"/>
        <v>0.7</v>
      </c>
      <c r="I118" s="69">
        <v>22</v>
      </c>
      <c r="J118" s="69">
        <f t="shared" si="3"/>
        <v>7.3765999999999998</v>
      </c>
      <c r="K118" s="100"/>
      <c r="L118" s="140"/>
    </row>
    <row r="119" spans="1:12" s="3" customFormat="1" ht="15.95" customHeight="1" outlineLevel="1" x14ac:dyDescent="0.3">
      <c r="A119" s="32">
        <v>50</v>
      </c>
      <c r="B119" s="49" t="s">
        <v>447</v>
      </c>
      <c r="C119" s="33" t="s">
        <v>1202</v>
      </c>
      <c r="D119" s="166" t="s">
        <v>10</v>
      </c>
      <c r="E119" s="28">
        <v>6</v>
      </c>
      <c r="F119" s="169" t="s">
        <v>27</v>
      </c>
      <c r="G119" s="55">
        <v>0.72399999999999998</v>
      </c>
      <c r="H119" s="68">
        <f t="shared" si="2"/>
        <v>0.7</v>
      </c>
      <c r="I119" s="69">
        <v>116</v>
      </c>
      <c r="J119" s="69">
        <f t="shared" si="3"/>
        <v>58.788799999999988</v>
      </c>
      <c r="K119" s="100"/>
      <c r="L119" s="140"/>
    </row>
    <row r="120" spans="1:12" s="3" customFormat="1" ht="15.95" customHeight="1" outlineLevel="1" x14ac:dyDescent="0.3">
      <c r="A120" s="32">
        <v>51</v>
      </c>
      <c r="B120" s="49" t="s">
        <v>447</v>
      </c>
      <c r="C120" s="33" t="s">
        <v>1203</v>
      </c>
      <c r="D120" s="166" t="s">
        <v>10</v>
      </c>
      <c r="E120" s="28">
        <v>6</v>
      </c>
      <c r="F120" s="169" t="s">
        <v>27</v>
      </c>
      <c r="G120" s="55">
        <v>0.46200000000000002</v>
      </c>
      <c r="H120" s="68">
        <f t="shared" si="2"/>
        <v>0.7</v>
      </c>
      <c r="I120" s="69">
        <v>116</v>
      </c>
      <c r="J120" s="69">
        <f t="shared" si="3"/>
        <v>37.514400000000002</v>
      </c>
      <c r="K120" s="100"/>
      <c r="L120" s="140"/>
    </row>
    <row r="121" spans="1:12" s="3" customFormat="1" ht="15.95" customHeight="1" outlineLevel="1" x14ac:dyDescent="0.3">
      <c r="A121" s="32">
        <v>52</v>
      </c>
      <c r="B121" s="49" t="s">
        <v>447</v>
      </c>
      <c r="C121" s="33" t="s">
        <v>1204</v>
      </c>
      <c r="D121" s="166" t="s">
        <v>10</v>
      </c>
      <c r="E121" s="28">
        <v>6</v>
      </c>
      <c r="F121" s="169" t="s">
        <v>27</v>
      </c>
      <c r="G121" s="55">
        <v>0.82799999999999996</v>
      </c>
      <c r="H121" s="68">
        <f t="shared" si="2"/>
        <v>0.7</v>
      </c>
      <c r="I121" s="69">
        <v>116</v>
      </c>
      <c r="J121" s="69">
        <f t="shared" si="3"/>
        <v>67.233599999999981</v>
      </c>
      <c r="K121" s="100"/>
      <c r="L121" s="140"/>
    </row>
    <row r="122" spans="1:12" s="3" customFormat="1" ht="15.95" customHeight="1" outlineLevel="1" x14ac:dyDescent="0.3">
      <c r="A122" s="32">
        <v>53</v>
      </c>
      <c r="B122" s="49" t="s">
        <v>447</v>
      </c>
      <c r="C122" s="33" t="s">
        <v>1205</v>
      </c>
      <c r="D122" s="166" t="s">
        <v>10</v>
      </c>
      <c r="E122" s="28">
        <v>6</v>
      </c>
      <c r="F122" s="169" t="s">
        <v>27</v>
      </c>
      <c r="G122" s="55">
        <v>0.75600000000000001</v>
      </c>
      <c r="H122" s="68">
        <f t="shared" si="2"/>
        <v>0.7</v>
      </c>
      <c r="I122" s="69">
        <v>116</v>
      </c>
      <c r="J122" s="69">
        <f t="shared" si="3"/>
        <v>61.3872</v>
      </c>
      <c r="K122" s="100"/>
      <c r="L122" s="140"/>
    </row>
    <row r="123" spans="1:12" s="3" customFormat="1" ht="15.95" customHeight="1" outlineLevel="1" x14ac:dyDescent="0.3">
      <c r="A123" s="32">
        <v>54</v>
      </c>
      <c r="B123" s="49" t="s">
        <v>447</v>
      </c>
      <c r="C123" s="33" t="s">
        <v>1206</v>
      </c>
      <c r="D123" s="166" t="s">
        <v>10</v>
      </c>
      <c r="E123" s="28">
        <v>6</v>
      </c>
      <c r="F123" s="169" t="s">
        <v>27</v>
      </c>
      <c r="G123" s="513">
        <v>0.8</v>
      </c>
      <c r="H123" s="68">
        <f t="shared" si="2"/>
        <v>0.7</v>
      </c>
      <c r="I123" s="69">
        <v>116</v>
      </c>
      <c r="J123" s="69">
        <f t="shared" si="3"/>
        <v>64.959999999999994</v>
      </c>
      <c r="K123" s="100"/>
      <c r="L123" s="140"/>
    </row>
    <row r="124" spans="1:12" s="3" customFormat="1" ht="15.95" customHeight="1" outlineLevel="1" x14ac:dyDescent="0.3">
      <c r="A124" s="32">
        <v>55</v>
      </c>
      <c r="B124" s="49" t="s">
        <v>447</v>
      </c>
      <c r="C124" s="33" t="s">
        <v>925</v>
      </c>
      <c r="D124" s="166" t="s">
        <v>10</v>
      </c>
      <c r="E124" s="28">
        <v>6</v>
      </c>
      <c r="F124" s="169" t="s">
        <v>30</v>
      </c>
      <c r="G124" s="55">
        <v>0.40699999999999997</v>
      </c>
      <c r="H124" s="68">
        <f t="shared" si="2"/>
        <v>0.7</v>
      </c>
      <c r="I124" s="69">
        <v>22</v>
      </c>
      <c r="J124" s="69">
        <f t="shared" si="3"/>
        <v>6.2677999999999994</v>
      </c>
      <c r="K124" s="100"/>
      <c r="L124" s="140"/>
    </row>
    <row r="125" spans="1:12" s="3" customFormat="1" ht="15.95" customHeight="1" outlineLevel="1" x14ac:dyDescent="0.3">
      <c r="A125" s="32">
        <v>56</v>
      </c>
      <c r="B125" s="49" t="s">
        <v>447</v>
      </c>
      <c r="C125" s="33" t="s">
        <v>927</v>
      </c>
      <c r="D125" s="166" t="s">
        <v>10</v>
      </c>
      <c r="E125" s="28">
        <v>6</v>
      </c>
      <c r="F125" s="169" t="s">
        <v>30</v>
      </c>
      <c r="G125" s="55">
        <v>0.50600000000000001</v>
      </c>
      <c r="H125" s="68">
        <f t="shared" si="2"/>
        <v>0.7</v>
      </c>
      <c r="I125" s="69">
        <v>22</v>
      </c>
      <c r="J125" s="69">
        <f t="shared" si="3"/>
        <v>7.7923999999999989</v>
      </c>
      <c r="K125" s="100"/>
      <c r="L125" s="140"/>
    </row>
    <row r="126" spans="1:12" s="3" customFormat="1" ht="15.95" customHeight="1" outlineLevel="1" x14ac:dyDescent="0.3">
      <c r="A126" s="32">
        <v>57</v>
      </c>
      <c r="B126" s="49" t="s">
        <v>447</v>
      </c>
      <c r="C126" s="33" t="s">
        <v>1207</v>
      </c>
      <c r="D126" s="166" t="s">
        <v>10</v>
      </c>
      <c r="E126" s="28">
        <v>6</v>
      </c>
      <c r="F126" s="169" t="s">
        <v>27</v>
      </c>
      <c r="G126" s="55">
        <v>0.49199999999999999</v>
      </c>
      <c r="H126" s="68">
        <f t="shared" si="2"/>
        <v>0.7</v>
      </c>
      <c r="I126" s="69">
        <v>116</v>
      </c>
      <c r="J126" s="69">
        <f t="shared" si="3"/>
        <v>39.950399999999995</v>
      </c>
      <c r="K126" s="100"/>
      <c r="L126" s="140"/>
    </row>
    <row r="127" spans="1:12" s="3" customFormat="1" ht="15.95" customHeight="1" outlineLevel="1" x14ac:dyDescent="0.3">
      <c r="A127" s="32">
        <v>58</v>
      </c>
      <c r="B127" s="49" t="s">
        <v>447</v>
      </c>
      <c r="C127" s="33" t="s">
        <v>928</v>
      </c>
      <c r="D127" s="166" t="s">
        <v>10</v>
      </c>
      <c r="E127" s="28">
        <v>6</v>
      </c>
      <c r="F127" s="169" t="s">
        <v>30</v>
      </c>
      <c r="G127" s="55">
        <v>0.216</v>
      </c>
      <c r="H127" s="68">
        <f t="shared" si="2"/>
        <v>0.7</v>
      </c>
      <c r="I127" s="69">
        <v>22</v>
      </c>
      <c r="J127" s="69">
        <f t="shared" si="3"/>
        <v>3.3264</v>
      </c>
      <c r="K127" s="100"/>
      <c r="L127" s="140"/>
    </row>
    <row r="128" spans="1:12" s="3" customFormat="1" ht="15.95" customHeight="1" outlineLevel="1" x14ac:dyDescent="0.3">
      <c r="A128" s="32">
        <v>59</v>
      </c>
      <c r="B128" s="49" t="s">
        <v>447</v>
      </c>
      <c r="C128" s="33" t="s">
        <v>1208</v>
      </c>
      <c r="D128" s="166" t="s">
        <v>10</v>
      </c>
      <c r="E128" s="28">
        <v>6</v>
      </c>
      <c r="F128" s="169" t="s">
        <v>27</v>
      </c>
      <c r="G128" s="55">
        <v>0.497</v>
      </c>
      <c r="H128" s="68">
        <f t="shared" si="2"/>
        <v>0.7</v>
      </c>
      <c r="I128" s="69">
        <v>116</v>
      </c>
      <c r="J128" s="69">
        <f t="shared" si="3"/>
        <v>40.356400000000001</v>
      </c>
      <c r="K128" s="100"/>
      <c r="L128" s="140"/>
    </row>
    <row r="129" spans="1:12" s="3" customFormat="1" ht="15.95" customHeight="1" outlineLevel="1" x14ac:dyDescent="0.3">
      <c r="A129" s="32">
        <v>60</v>
      </c>
      <c r="B129" s="49" t="s">
        <v>447</v>
      </c>
      <c r="C129" s="33" t="s">
        <v>1210</v>
      </c>
      <c r="D129" s="166" t="s">
        <v>10</v>
      </c>
      <c r="E129" s="28">
        <v>6</v>
      </c>
      <c r="F129" s="169" t="s">
        <v>27</v>
      </c>
      <c r="G129" s="55">
        <v>0.441</v>
      </c>
      <c r="H129" s="68">
        <f t="shared" si="2"/>
        <v>0.7</v>
      </c>
      <c r="I129" s="69">
        <v>116</v>
      </c>
      <c r="J129" s="69">
        <f t="shared" si="3"/>
        <v>35.809199999999997</v>
      </c>
      <c r="K129" s="100"/>
      <c r="L129" s="140"/>
    </row>
    <row r="130" spans="1:12" s="3" customFormat="1" ht="15.95" customHeight="1" outlineLevel="1" x14ac:dyDescent="0.3">
      <c r="A130" s="32">
        <v>61</v>
      </c>
      <c r="B130" s="49" t="s">
        <v>447</v>
      </c>
      <c r="C130" s="33" t="s">
        <v>1209</v>
      </c>
      <c r="D130" s="166" t="s">
        <v>10</v>
      </c>
      <c r="E130" s="28">
        <v>6</v>
      </c>
      <c r="F130" s="169" t="s">
        <v>27</v>
      </c>
      <c r="G130" s="55">
        <v>0.623</v>
      </c>
      <c r="H130" s="68">
        <f t="shared" ref="H130:H193" si="4">IF(AND(E130&lt;6,G130&lt;1),1,IF(AND(E130&gt;=6,G130&lt;10),0.7,1.2))</f>
        <v>0.7</v>
      </c>
      <c r="I130" s="69">
        <v>116</v>
      </c>
      <c r="J130" s="69">
        <f t="shared" ref="J130:J193" si="5">(G130*H130*I130)</f>
        <v>50.587600000000002</v>
      </c>
      <c r="K130" s="100"/>
      <c r="L130" s="140"/>
    </row>
    <row r="131" spans="1:12" s="3" customFormat="1" ht="15.95" customHeight="1" outlineLevel="1" x14ac:dyDescent="0.3">
      <c r="A131" s="32">
        <v>62</v>
      </c>
      <c r="B131" s="49" t="s">
        <v>447</v>
      </c>
      <c r="C131" s="33" t="s">
        <v>929</v>
      </c>
      <c r="D131" s="166" t="s">
        <v>10</v>
      </c>
      <c r="E131" s="28">
        <v>6</v>
      </c>
      <c r="F131" s="169" t="s">
        <v>30</v>
      </c>
      <c r="G131" s="55">
        <v>0.54200000000000004</v>
      </c>
      <c r="H131" s="68">
        <f t="shared" si="4"/>
        <v>0.7</v>
      </c>
      <c r="I131" s="69">
        <v>22</v>
      </c>
      <c r="J131" s="69">
        <f t="shared" si="5"/>
        <v>8.3468</v>
      </c>
      <c r="K131" s="100"/>
      <c r="L131" s="140"/>
    </row>
    <row r="132" spans="1:12" s="3" customFormat="1" ht="15.95" customHeight="1" outlineLevel="1" x14ac:dyDescent="0.3">
      <c r="A132" s="32">
        <v>63</v>
      </c>
      <c r="B132" s="49" t="s">
        <v>447</v>
      </c>
      <c r="C132" s="33" t="s">
        <v>930</v>
      </c>
      <c r="D132" s="166" t="s">
        <v>10</v>
      </c>
      <c r="E132" s="28">
        <v>6</v>
      </c>
      <c r="F132" s="169" t="s">
        <v>30</v>
      </c>
      <c r="G132" s="55">
        <v>0.54400000000000004</v>
      </c>
      <c r="H132" s="68">
        <f t="shared" si="4"/>
        <v>0.7</v>
      </c>
      <c r="I132" s="69">
        <v>22</v>
      </c>
      <c r="J132" s="69">
        <f t="shared" si="5"/>
        <v>8.377600000000001</v>
      </c>
      <c r="K132" s="100"/>
      <c r="L132" s="140"/>
    </row>
    <row r="133" spans="1:12" s="3" customFormat="1" ht="15.95" customHeight="1" outlineLevel="1" x14ac:dyDescent="0.3">
      <c r="A133" s="32">
        <v>64</v>
      </c>
      <c r="B133" s="49" t="s">
        <v>447</v>
      </c>
      <c r="C133" s="33" t="s">
        <v>1222</v>
      </c>
      <c r="D133" s="166" t="s">
        <v>10</v>
      </c>
      <c r="E133" s="28">
        <v>6</v>
      </c>
      <c r="F133" s="169" t="s">
        <v>27</v>
      </c>
      <c r="G133" s="55">
        <v>0.68899999999999995</v>
      </c>
      <c r="H133" s="68">
        <f t="shared" si="4"/>
        <v>0.7</v>
      </c>
      <c r="I133" s="69">
        <v>116</v>
      </c>
      <c r="J133" s="69">
        <f t="shared" si="5"/>
        <v>55.946799999999996</v>
      </c>
      <c r="K133" s="100"/>
      <c r="L133" s="140"/>
    </row>
    <row r="134" spans="1:12" s="3" customFormat="1" ht="15.95" customHeight="1" outlineLevel="1" x14ac:dyDescent="0.3">
      <c r="A134" s="32">
        <v>65</v>
      </c>
      <c r="B134" s="49" t="s">
        <v>447</v>
      </c>
      <c r="C134" s="33" t="s">
        <v>926</v>
      </c>
      <c r="D134" s="166" t="s">
        <v>10</v>
      </c>
      <c r="E134" s="28">
        <v>6</v>
      </c>
      <c r="F134" s="169" t="s">
        <v>30</v>
      </c>
      <c r="G134" s="55">
        <v>0.128</v>
      </c>
      <c r="H134" s="68">
        <f t="shared" si="4"/>
        <v>0.7</v>
      </c>
      <c r="I134" s="69">
        <v>22</v>
      </c>
      <c r="J134" s="69">
        <f t="shared" si="5"/>
        <v>1.9712000000000001</v>
      </c>
      <c r="K134" s="100"/>
      <c r="L134" s="140"/>
    </row>
    <row r="135" spans="1:12" s="3" customFormat="1" ht="15.95" customHeight="1" outlineLevel="1" x14ac:dyDescent="0.3">
      <c r="A135" s="32">
        <v>66</v>
      </c>
      <c r="B135" s="49" t="s">
        <v>447</v>
      </c>
      <c r="C135" s="33" t="s">
        <v>1221</v>
      </c>
      <c r="D135" s="166" t="s">
        <v>10</v>
      </c>
      <c r="E135" s="28">
        <v>6</v>
      </c>
      <c r="F135" s="169" t="s">
        <v>27</v>
      </c>
      <c r="G135" s="55">
        <v>0.89600000000000002</v>
      </c>
      <c r="H135" s="68">
        <f t="shared" si="4"/>
        <v>0.7</v>
      </c>
      <c r="I135" s="69">
        <v>116</v>
      </c>
      <c r="J135" s="69">
        <f t="shared" si="5"/>
        <v>72.755200000000002</v>
      </c>
      <c r="K135" s="100"/>
      <c r="L135" s="140"/>
    </row>
    <row r="136" spans="1:12" s="3" customFormat="1" ht="15.95" customHeight="1" outlineLevel="1" x14ac:dyDescent="0.3">
      <c r="A136" s="32">
        <v>67</v>
      </c>
      <c r="B136" s="49" t="s">
        <v>447</v>
      </c>
      <c r="C136" s="33" t="s">
        <v>1220</v>
      </c>
      <c r="D136" s="166" t="s">
        <v>10</v>
      </c>
      <c r="E136" s="28">
        <v>6</v>
      </c>
      <c r="F136" s="169" t="s">
        <v>27</v>
      </c>
      <c r="G136" s="55">
        <v>0.80100000000000005</v>
      </c>
      <c r="H136" s="68">
        <f t="shared" si="4"/>
        <v>0.7</v>
      </c>
      <c r="I136" s="69">
        <v>116</v>
      </c>
      <c r="J136" s="69">
        <f t="shared" si="5"/>
        <v>65.041200000000003</v>
      </c>
      <c r="K136" s="100"/>
      <c r="L136" s="140"/>
    </row>
    <row r="137" spans="1:12" s="3" customFormat="1" ht="15.95" customHeight="1" outlineLevel="1" x14ac:dyDescent="0.3">
      <c r="A137" s="32">
        <v>68</v>
      </c>
      <c r="B137" s="49" t="s">
        <v>447</v>
      </c>
      <c r="C137" s="33" t="s">
        <v>1219</v>
      </c>
      <c r="D137" s="166" t="s">
        <v>10</v>
      </c>
      <c r="E137" s="28">
        <v>6</v>
      </c>
      <c r="F137" s="169" t="s">
        <v>27</v>
      </c>
      <c r="G137" s="55">
        <v>0.65100000000000002</v>
      </c>
      <c r="H137" s="68">
        <f t="shared" si="4"/>
        <v>0.7</v>
      </c>
      <c r="I137" s="69">
        <v>116</v>
      </c>
      <c r="J137" s="69">
        <f t="shared" si="5"/>
        <v>52.861199999999997</v>
      </c>
      <c r="K137" s="100"/>
      <c r="L137" s="140"/>
    </row>
    <row r="138" spans="1:12" s="3" customFormat="1" ht="15.95" customHeight="1" outlineLevel="1" x14ac:dyDescent="0.3">
      <c r="A138" s="32">
        <v>69</v>
      </c>
      <c r="B138" s="49" t="s">
        <v>447</v>
      </c>
      <c r="C138" s="33" t="s">
        <v>1218</v>
      </c>
      <c r="D138" s="166" t="s">
        <v>10</v>
      </c>
      <c r="E138" s="28">
        <v>6</v>
      </c>
      <c r="F138" s="169" t="s">
        <v>27</v>
      </c>
      <c r="G138" s="55">
        <v>0.64900000000000002</v>
      </c>
      <c r="H138" s="68">
        <f t="shared" si="4"/>
        <v>0.7</v>
      </c>
      <c r="I138" s="69">
        <v>116</v>
      </c>
      <c r="J138" s="69">
        <f t="shared" si="5"/>
        <v>52.698799999999999</v>
      </c>
      <c r="K138" s="100"/>
      <c r="L138" s="140"/>
    </row>
    <row r="139" spans="1:12" s="3" customFormat="1" ht="15.95" customHeight="1" outlineLevel="1" x14ac:dyDescent="0.3">
      <c r="A139" s="32">
        <v>70</v>
      </c>
      <c r="B139" s="49" t="s">
        <v>447</v>
      </c>
      <c r="C139" s="33" t="s">
        <v>1217</v>
      </c>
      <c r="D139" s="166" t="s">
        <v>10</v>
      </c>
      <c r="E139" s="28">
        <v>6</v>
      </c>
      <c r="F139" s="169" t="s">
        <v>27</v>
      </c>
      <c r="G139" s="55">
        <v>0.873</v>
      </c>
      <c r="H139" s="68">
        <f t="shared" si="4"/>
        <v>0.7</v>
      </c>
      <c r="I139" s="69">
        <v>116</v>
      </c>
      <c r="J139" s="69">
        <f t="shared" si="5"/>
        <v>70.887599999999992</v>
      </c>
      <c r="K139" s="100"/>
      <c r="L139" s="140"/>
    </row>
    <row r="140" spans="1:12" s="3" customFormat="1" ht="15.95" customHeight="1" outlineLevel="1" x14ac:dyDescent="0.3">
      <c r="A140" s="32">
        <v>71</v>
      </c>
      <c r="B140" s="49" t="s">
        <v>447</v>
      </c>
      <c r="C140" s="33" t="s">
        <v>1216</v>
      </c>
      <c r="D140" s="166" t="s">
        <v>10</v>
      </c>
      <c r="E140" s="28">
        <v>6</v>
      </c>
      <c r="F140" s="169" t="s">
        <v>27</v>
      </c>
      <c r="G140" s="55">
        <v>0.48499999999999999</v>
      </c>
      <c r="H140" s="68">
        <f t="shared" si="4"/>
        <v>0.7</v>
      </c>
      <c r="I140" s="69">
        <v>116</v>
      </c>
      <c r="J140" s="69">
        <f t="shared" si="5"/>
        <v>39.381999999999998</v>
      </c>
      <c r="K140" s="100"/>
      <c r="L140" s="140"/>
    </row>
    <row r="141" spans="1:12" s="3" customFormat="1" ht="15.95" customHeight="1" outlineLevel="1" x14ac:dyDescent="0.3">
      <c r="A141" s="32">
        <v>72</v>
      </c>
      <c r="B141" s="49" t="s">
        <v>447</v>
      </c>
      <c r="C141" s="33" t="s">
        <v>1215</v>
      </c>
      <c r="D141" s="166" t="s">
        <v>10</v>
      </c>
      <c r="E141" s="28">
        <v>6</v>
      </c>
      <c r="F141" s="169" t="s">
        <v>27</v>
      </c>
      <c r="G141" s="55">
        <v>0.54400000000000004</v>
      </c>
      <c r="H141" s="68">
        <f t="shared" si="4"/>
        <v>0.7</v>
      </c>
      <c r="I141" s="69">
        <v>116</v>
      </c>
      <c r="J141" s="69">
        <f t="shared" si="5"/>
        <v>44.172800000000002</v>
      </c>
      <c r="K141" s="100"/>
      <c r="L141" s="140"/>
    </row>
    <row r="142" spans="1:12" s="3" customFormat="1" ht="15.95" customHeight="1" outlineLevel="1" x14ac:dyDescent="0.3">
      <c r="A142" s="32">
        <v>73</v>
      </c>
      <c r="B142" s="49" t="s">
        <v>447</v>
      </c>
      <c r="C142" s="33" t="s">
        <v>1214</v>
      </c>
      <c r="D142" s="166" t="s">
        <v>10</v>
      </c>
      <c r="E142" s="28">
        <v>6</v>
      </c>
      <c r="F142" s="169" t="s">
        <v>27</v>
      </c>
      <c r="G142" s="55">
        <v>0.67500000000000004</v>
      </c>
      <c r="H142" s="68">
        <f t="shared" si="4"/>
        <v>0.7</v>
      </c>
      <c r="I142" s="69">
        <v>116</v>
      </c>
      <c r="J142" s="69">
        <f t="shared" si="5"/>
        <v>54.809999999999995</v>
      </c>
      <c r="K142" s="100"/>
      <c r="L142" s="140"/>
    </row>
    <row r="143" spans="1:12" s="3" customFormat="1" ht="15.95" customHeight="1" outlineLevel="1" x14ac:dyDescent="0.3">
      <c r="A143" s="32">
        <v>74</v>
      </c>
      <c r="B143" s="49" t="s">
        <v>447</v>
      </c>
      <c r="C143" s="33" t="s">
        <v>1213</v>
      </c>
      <c r="D143" s="166" t="s">
        <v>10</v>
      </c>
      <c r="E143" s="28">
        <v>6</v>
      </c>
      <c r="F143" s="169" t="s">
        <v>27</v>
      </c>
      <c r="G143" s="55">
        <v>0.56499999999999995</v>
      </c>
      <c r="H143" s="68">
        <f t="shared" si="4"/>
        <v>0.7</v>
      </c>
      <c r="I143" s="69">
        <v>116</v>
      </c>
      <c r="J143" s="69">
        <f t="shared" si="5"/>
        <v>45.877999999999993</v>
      </c>
      <c r="K143" s="100"/>
      <c r="L143" s="140"/>
    </row>
    <row r="144" spans="1:12" s="3" customFormat="1" ht="15.95" customHeight="1" outlineLevel="1" x14ac:dyDescent="0.3">
      <c r="A144" s="32">
        <v>75</v>
      </c>
      <c r="B144" s="49" t="s">
        <v>447</v>
      </c>
      <c r="C144" s="33" t="s">
        <v>1212</v>
      </c>
      <c r="D144" s="166" t="s">
        <v>10</v>
      </c>
      <c r="E144" s="28">
        <v>6</v>
      </c>
      <c r="F144" s="169" t="s">
        <v>27</v>
      </c>
      <c r="G144" s="55">
        <v>0.58599999999999997</v>
      </c>
      <c r="H144" s="68">
        <f t="shared" si="4"/>
        <v>0.7</v>
      </c>
      <c r="I144" s="69">
        <v>116</v>
      </c>
      <c r="J144" s="69">
        <f t="shared" si="5"/>
        <v>47.583199999999998</v>
      </c>
      <c r="K144" s="100"/>
      <c r="L144" s="140"/>
    </row>
    <row r="145" spans="1:12" s="3" customFormat="1" ht="15.95" customHeight="1" outlineLevel="1" x14ac:dyDescent="0.3">
      <c r="A145" s="32">
        <v>76</v>
      </c>
      <c r="B145" s="49" t="s">
        <v>447</v>
      </c>
      <c r="C145" s="33" t="s">
        <v>1211</v>
      </c>
      <c r="D145" s="166" t="s">
        <v>10</v>
      </c>
      <c r="E145" s="28">
        <v>6</v>
      </c>
      <c r="F145" s="169" t="s">
        <v>27</v>
      </c>
      <c r="G145" s="55">
        <v>0.504</v>
      </c>
      <c r="H145" s="68">
        <f t="shared" si="4"/>
        <v>0.7</v>
      </c>
      <c r="I145" s="69">
        <v>116</v>
      </c>
      <c r="J145" s="69">
        <f t="shared" si="5"/>
        <v>40.924799999999998</v>
      </c>
      <c r="K145" s="100"/>
      <c r="L145" s="140"/>
    </row>
    <row r="146" spans="1:12" s="3" customFormat="1" ht="15.95" customHeight="1" outlineLevel="1" x14ac:dyDescent="0.3">
      <c r="A146" s="32">
        <v>77</v>
      </c>
      <c r="B146" s="49" t="s">
        <v>447</v>
      </c>
      <c r="C146" s="33" t="s">
        <v>941</v>
      </c>
      <c r="D146" s="166" t="s">
        <v>10</v>
      </c>
      <c r="E146" s="28">
        <v>6</v>
      </c>
      <c r="F146" s="169" t="s">
        <v>30</v>
      </c>
      <c r="G146" s="55">
        <v>0.13200000000000001</v>
      </c>
      <c r="H146" s="68">
        <f t="shared" si="4"/>
        <v>0.7</v>
      </c>
      <c r="I146" s="69">
        <v>22</v>
      </c>
      <c r="J146" s="69">
        <f t="shared" si="5"/>
        <v>2.0327999999999999</v>
      </c>
      <c r="K146" s="100"/>
      <c r="L146" s="140"/>
    </row>
    <row r="147" spans="1:12" s="3" customFormat="1" ht="15.95" customHeight="1" outlineLevel="1" x14ac:dyDescent="0.3">
      <c r="A147" s="32">
        <v>78</v>
      </c>
      <c r="B147" s="49" t="s">
        <v>447</v>
      </c>
      <c r="C147" s="33" t="s">
        <v>1252</v>
      </c>
      <c r="D147" s="166" t="s">
        <v>10</v>
      </c>
      <c r="E147" s="28">
        <v>6</v>
      </c>
      <c r="F147" s="169" t="s">
        <v>27</v>
      </c>
      <c r="G147" s="55">
        <v>0.63100000000000001</v>
      </c>
      <c r="H147" s="68">
        <f t="shared" si="4"/>
        <v>0.7</v>
      </c>
      <c r="I147" s="69">
        <v>116</v>
      </c>
      <c r="J147" s="69">
        <f t="shared" si="5"/>
        <v>51.237200000000001</v>
      </c>
      <c r="K147" s="100"/>
      <c r="L147" s="140"/>
    </row>
    <row r="148" spans="1:12" s="3" customFormat="1" ht="15.95" customHeight="1" outlineLevel="1" x14ac:dyDescent="0.3">
      <c r="A148" s="32">
        <v>79</v>
      </c>
      <c r="B148" s="49" t="s">
        <v>447</v>
      </c>
      <c r="C148" s="33" t="s">
        <v>1253</v>
      </c>
      <c r="D148" s="166" t="s">
        <v>10</v>
      </c>
      <c r="E148" s="28">
        <v>6</v>
      </c>
      <c r="F148" s="169" t="s">
        <v>14</v>
      </c>
      <c r="G148" s="55">
        <v>0.33600000000000002</v>
      </c>
      <c r="H148" s="68">
        <f t="shared" si="4"/>
        <v>0.7</v>
      </c>
      <c r="I148" s="69">
        <v>22</v>
      </c>
      <c r="J148" s="69">
        <f t="shared" si="5"/>
        <v>5.1743999999999994</v>
      </c>
      <c r="K148" s="100"/>
      <c r="L148" s="140"/>
    </row>
    <row r="149" spans="1:12" s="3" customFormat="1" ht="15.95" customHeight="1" outlineLevel="1" x14ac:dyDescent="0.3">
      <c r="A149" s="32">
        <v>80</v>
      </c>
      <c r="B149" s="49" t="s">
        <v>447</v>
      </c>
      <c r="C149" s="33" t="s">
        <v>1254</v>
      </c>
      <c r="D149" s="166" t="s">
        <v>10</v>
      </c>
      <c r="E149" s="28">
        <v>6</v>
      </c>
      <c r="F149" s="169" t="s">
        <v>27</v>
      </c>
      <c r="G149" s="55">
        <v>0.55600000000000005</v>
      </c>
      <c r="H149" s="68">
        <f t="shared" si="4"/>
        <v>0.7</v>
      </c>
      <c r="I149" s="69">
        <v>116</v>
      </c>
      <c r="J149" s="69">
        <f t="shared" si="5"/>
        <v>45.147199999999998</v>
      </c>
      <c r="K149" s="100"/>
      <c r="L149" s="140"/>
    </row>
    <row r="150" spans="1:12" s="3" customFormat="1" ht="15.95" customHeight="1" outlineLevel="1" x14ac:dyDescent="0.3">
      <c r="A150" s="32">
        <v>81</v>
      </c>
      <c r="B150" s="49" t="s">
        <v>447</v>
      </c>
      <c r="C150" s="33" t="s">
        <v>942</v>
      </c>
      <c r="D150" s="166" t="s">
        <v>10</v>
      </c>
      <c r="E150" s="28">
        <v>6</v>
      </c>
      <c r="F150" s="169" t="s">
        <v>30</v>
      </c>
      <c r="G150" s="55">
        <v>0.47099999999999997</v>
      </c>
      <c r="H150" s="68">
        <f t="shared" si="4"/>
        <v>0.7</v>
      </c>
      <c r="I150" s="69">
        <v>22</v>
      </c>
      <c r="J150" s="69">
        <f t="shared" si="5"/>
        <v>7.2533999999999983</v>
      </c>
      <c r="K150" s="100"/>
      <c r="L150" s="140"/>
    </row>
    <row r="151" spans="1:12" s="3" customFormat="1" ht="15.95" customHeight="1" outlineLevel="1" x14ac:dyDescent="0.3">
      <c r="A151" s="32">
        <v>82</v>
      </c>
      <c r="B151" s="49" t="s">
        <v>447</v>
      </c>
      <c r="C151" s="33" t="s">
        <v>1255</v>
      </c>
      <c r="D151" s="166" t="s">
        <v>10</v>
      </c>
      <c r="E151" s="28">
        <v>6</v>
      </c>
      <c r="F151" s="169" t="s">
        <v>27</v>
      </c>
      <c r="G151" s="55">
        <v>0.57099999999999995</v>
      </c>
      <c r="H151" s="68">
        <f t="shared" si="4"/>
        <v>0.7</v>
      </c>
      <c r="I151" s="69">
        <v>116</v>
      </c>
      <c r="J151" s="69">
        <f t="shared" si="5"/>
        <v>46.365199999999994</v>
      </c>
      <c r="K151" s="100"/>
      <c r="L151" s="140"/>
    </row>
    <row r="152" spans="1:12" s="3" customFormat="1" ht="15.95" customHeight="1" outlineLevel="1" x14ac:dyDescent="0.3">
      <c r="A152" s="32">
        <v>83</v>
      </c>
      <c r="B152" s="49" t="s">
        <v>447</v>
      </c>
      <c r="C152" s="33" t="s">
        <v>1256</v>
      </c>
      <c r="D152" s="166" t="s">
        <v>10</v>
      </c>
      <c r="E152" s="28">
        <v>6</v>
      </c>
      <c r="F152" s="169" t="s">
        <v>27</v>
      </c>
      <c r="G152" s="55">
        <v>0.54800000000000004</v>
      </c>
      <c r="H152" s="68">
        <f t="shared" si="4"/>
        <v>0.7</v>
      </c>
      <c r="I152" s="69">
        <v>116</v>
      </c>
      <c r="J152" s="69">
        <f t="shared" si="5"/>
        <v>44.497599999999998</v>
      </c>
      <c r="K152" s="100"/>
      <c r="L152" s="140"/>
    </row>
    <row r="153" spans="1:12" s="3" customFormat="1" ht="15.95" customHeight="1" outlineLevel="1" x14ac:dyDescent="0.3">
      <c r="A153" s="32">
        <v>84</v>
      </c>
      <c r="B153" s="49" t="s">
        <v>447</v>
      </c>
      <c r="C153" s="33" t="s">
        <v>943</v>
      </c>
      <c r="D153" s="166" t="s">
        <v>10</v>
      </c>
      <c r="E153" s="28">
        <v>6</v>
      </c>
      <c r="F153" s="169" t="s">
        <v>30</v>
      </c>
      <c r="G153" s="513">
        <v>0.72</v>
      </c>
      <c r="H153" s="68">
        <f t="shared" si="4"/>
        <v>0.7</v>
      </c>
      <c r="I153" s="69">
        <v>22</v>
      </c>
      <c r="J153" s="69">
        <f t="shared" si="5"/>
        <v>11.088000000000001</v>
      </c>
      <c r="K153" s="100"/>
      <c r="L153" s="140"/>
    </row>
    <row r="154" spans="1:12" s="3" customFormat="1" ht="15.95" customHeight="1" outlineLevel="1" x14ac:dyDescent="0.3">
      <c r="A154" s="32">
        <v>85</v>
      </c>
      <c r="B154" s="49" t="s">
        <v>447</v>
      </c>
      <c r="C154" s="33" t="s">
        <v>944</v>
      </c>
      <c r="D154" s="166" t="s">
        <v>10</v>
      </c>
      <c r="E154" s="28">
        <v>6</v>
      </c>
      <c r="F154" s="169" t="s">
        <v>30</v>
      </c>
      <c r="G154" s="55">
        <v>0.13500000000000001</v>
      </c>
      <c r="H154" s="68">
        <f t="shared" si="4"/>
        <v>0.7</v>
      </c>
      <c r="I154" s="69">
        <v>22</v>
      </c>
      <c r="J154" s="69">
        <f t="shared" si="5"/>
        <v>2.0790000000000002</v>
      </c>
      <c r="K154" s="100"/>
      <c r="L154" s="140"/>
    </row>
    <row r="155" spans="1:12" s="3" customFormat="1" ht="15.95" customHeight="1" outlineLevel="1" x14ac:dyDescent="0.3">
      <c r="A155" s="32">
        <v>86</v>
      </c>
      <c r="B155" s="49" t="s">
        <v>447</v>
      </c>
      <c r="C155" s="33" t="s">
        <v>1257</v>
      </c>
      <c r="D155" s="166" t="s">
        <v>10</v>
      </c>
      <c r="E155" s="28">
        <v>6</v>
      </c>
      <c r="F155" s="169" t="s">
        <v>27</v>
      </c>
      <c r="G155" s="55">
        <v>0.49199999999999999</v>
      </c>
      <c r="H155" s="68">
        <f t="shared" si="4"/>
        <v>0.7</v>
      </c>
      <c r="I155" s="69">
        <v>116</v>
      </c>
      <c r="J155" s="69">
        <f t="shared" si="5"/>
        <v>39.950399999999995</v>
      </c>
      <c r="K155" s="100"/>
      <c r="L155" s="140"/>
    </row>
    <row r="156" spans="1:12" s="3" customFormat="1" ht="15.95" customHeight="1" outlineLevel="1" x14ac:dyDescent="0.3">
      <c r="A156" s="32">
        <v>87</v>
      </c>
      <c r="B156" s="49" t="s">
        <v>447</v>
      </c>
      <c r="C156" s="33" t="s">
        <v>1258</v>
      </c>
      <c r="D156" s="166" t="s">
        <v>10</v>
      </c>
      <c r="E156" s="28">
        <v>6</v>
      </c>
      <c r="F156" s="169" t="s">
        <v>27</v>
      </c>
      <c r="G156" s="55">
        <v>0.57499999999999996</v>
      </c>
      <c r="H156" s="68">
        <f t="shared" si="4"/>
        <v>0.7</v>
      </c>
      <c r="I156" s="69">
        <v>116</v>
      </c>
      <c r="J156" s="69">
        <f t="shared" si="5"/>
        <v>46.69</v>
      </c>
      <c r="K156" s="100"/>
      <c r="L156" s="140"/>
    </row>
    <row r="157" spans="1:12" s="3" customFormat="1" ht="15.95" customHeight="1" outlineLevel="1" x14ac:dyDescent="0.3">
      <c r="A157" s="32">
        <v>88</v>
      </c>
      <c r="B157" s="49" t="s">
        <v>447</v>
      </c>
      <c r="C157" s="33" t="s">
        <v>945</v>
      </c>
      <c r="D157" s="166" t="s">
        <v>10</v>
      </c>
      <c r="E157" s="28">
        <v>6</v>
      </c>
      <c r="F157" s="169" t="s">
        <v>30</v>
      </c>
      <c r="G157" s="55">
        <v>0.28599999999999998</v>
      </c>
      <c r="H157" s="68">
        <f t="shared" si="4"/>
        <v>0.7</v>
      </c>
      <c r="I157" s="69">
        <v>22</v>
      </c>
      <c r="J157" s="69">
        <f t="shared" si="5"/>
        <v>4.404399999999999</v>
      </c>
      <c r="K157" s="100"/>
      <c r="L157" s="140"/>
    </row>
    <row r="158" spans="1:12" s="3" customFormat="1" ht="15.95" customHeight="1" outlineLevel="1" x14ac:dyDescent="0.3">
      <c r="A158" s="32">
        <v>89</v>
      </c>
      <c r="B158" s="49" t="s">
        <v>447</v>
      </c>
      <c r="C158" s="33" t="s">
        <v>951</v>
      </c>
      <c r="D158" s="166" t="s">
        <v>10</v>
      </c>
      <c r="E158" s="28">
        <v>6</v>
      </c>
      <c r="F158" s="169" t="s">
        <v>30</v>
      </c>
      <c r="G158" s="55">
        <v>0.42399999999999999</v>
      </c>
      <c r="H158" s="68">
        <f t="shared" si="4"/>
        <v>0.7</v>
      </c>
      <c r="I158" s="69">
        <v>22</v>
      </c>
      <c r="J158" s="69">
        <f t="shared" si="5"/>
        <v>6.5295999999999985</v>
      </c>
      <c r="K158" s="100"/>
      <c r="L158" s="140"/>
    </row>
    <row r="159" spans="1:12" s="3" customFormat="1" ht="15.95" customHeight="1" outlineLevel="1" x14ac:dyDescent="0.3">
      <c r="A159" s="32">
        <v>90</v>
      </c>
      <c r="B159" s="49" t="s">
        <v>447</v>
      </c>
      <c r="C159" s="33" t="s">
        <v>1259</v>
      </c>
      <c r="D159" s="166" t="s">
        <v>10</v>
      </c>
      <c r="E159" s="28">
        <v>6</v>
      </c>
      <c r="F159" s="169" t="s">
        <v>27</v>
      </c>
      <c r="G159" s="513">
        <v>0.7</v>
      </c>
      <c r="H159" s="68">
        <f t="shared" si="4"/>
        <v>0.7</v>
      </c>
      <c r="I159" s="69">
        <v>116</v>
      </c>
      <c r="J159" s="69">
        <f t="shared" si="5"/>
        <v>56.839999999999989</v>
      </c>
      <c r="K159" s="100"/>
      <c r="L159" s="140"/>
    </row>
    <row r="160" spans="1:12" s="3" customFormat="1" ht="15.95" customHeight="1" outlineLevel="1" x14ac:dyDescent="0.3">
      <c r="A160" s="32">
        <v>91</v>
      </c>
      <c r="B160" s="49" t="s">
        <v>447</v>
      </c>
      <c r="C160" s="33" t="s">
        <v>1260</v>
      </c>
      <c r="D160" s="166" t="s">
        <v>10</v>
      </c>
      <c r="E160" s="28">
        <v>6</v>
      </c>
      <c r="F160" s="169" t="s">
        <v>27</v>
      </c>
      <c r="G160" s="55">
        <v>0.76200000000000001</v>
      </c>
      <c r="H160" s="68">
        <f t="shared" si="4"/>
        <v>0.7</v>
      </c>
      <c r="I160" s="69">
        <v>116</v>
      </c>
      <c r="J160" s="69">
        <f t="shared" si="5"/>
        <v>61.874400000000001</v>
      </c>
      <c r="K160" s="100"/>
      <c r="L160" s="140"/>
    </row>
    <row r="161" spans="1:12" s="3" customFormat="1" ht="15.95" customHeight="1" outlineLevel="1" x14ac:dyDescent="0.3">
      <c r="A161" s="32">
        <v>92</v>
      </c>
      <c r="B161" s="49" t="s">
        <v>447</v>
      </c>
      <c r="C161" s="33" t="s">
        <v>1261</v>
      </c>
      <c r="D161" s="166" t="s">
        <v>10</v>
      </c>
      <c r="E161" s="28">
        <v>6</v>
      </c>
      <c r="F161" s="169" t="s">
        <v>27</v>
      </c>
      <c r="G161" s="55">
        <v>0.47099999999999997</v>
      </c>
      <c r="H161" s="68">
        <f t="shared" si="4"/>
        <v>0.7</v>
      </c>
      <c r="I161" s="69">
        <v>116</v>
      </c>
      <c r="J161" s="69">
        <f t="shared" si="5"/>
        <v>38.24519999999999</v>
      </c>
      <c r="K161" s="100"/>
      <c r="L161" s="140"/>
    </row>
    <row r="162" spans="1:12" s="3" customFormat="1" ht="15.95" customHeight="1" outlineLevel="1" x14ac:dyDescent="0.3">
      <c r="A162" s="32">
        <v>93</v>
      </c>
      <c r="B162" s="49" t="s">
        <v>447</v>
      </c>
      <c r="C162" s="33" t="s">
        <v>946</v>
      </c>
      <c r="D162" s="166" t="s">
        <v>10</v>
      </c>
      <c r="E162" s="28">
        <v>6</v>
      </c>
      <c r="F162" s="169" t="s">
        <v>30</v>
      </c>
      <c r="G162" s="55">
        <v>0.24399999999999999</v>
      </c>
      <c r="H162" s="68">
        <f t="shared" si="4"/>
        <v>0.7</v>
      </c>
      <c r="I162" s="69">
        <v>22</v>
      </c>
      <c r="J162" s="69">
        <f t="shared" si="5"/>
        <v>3.7575999999999996</v>
      </c>
      <c r="K162" s="100"/>
      <c r="L162" s="140"/>
    </row>
    <row r="163" spans="1:12" s="3" customFormat="1" ht="15.95" customHeight="1" outlineLevel="1" x14ac:dyDescent="0.3">
      <c r="A163" s="32">
        <v>94</v>
      </c>
      <c r="B163" s="49" t="s">
        <v>447</v>
      </c>
      <c r="C163" s="33" t="s">
        <v>947</v>
      </c>
      <c r="D163" s="166" t="s">
        <v>10</v>
      </c>
      <c r="E163" s="28">
        <v>6</v>
      </c>
      <c r="F163" s="169" t="s">
        <v>30</v>
      </c>
      <c r="G163" s="55">
        <v>0.45600000000000002</v>
      </c>
      <c r="H163" s="68">
        <f t="shared" si="4"/>
        <v>0.7</v>
      </c>
      <c r="I163" s="69">
        <v>22</v>
      </c>
      <c r="J163" s="69">
        <f t="shared" si="5"/>
        <v>7.0223999999999993</v>
      </c>
      <c r="K163" s="100"/>
      <c r="L163" s="140"/>
    </row>
    <row r="164" spans="1:12" s="3" customFormat="1" ht="15.95" customHeight="1" outlineLevel="1" x14ac:dyDescent="0.3">
      <c r="A164" s="32">
        <v>95</v>
      </c>
      <c r="B164" s="49" t="s">
        <v>447</v>
      </c>
      <c r="C164" s="33" t="s">
        <v>948</v>
      </c>
      <c r="D164" s="166" t="s">
        <v>10</v>
      </c>
      <c r="E164" s="28">
        <v>6</v>
      </c>
      <c r="F164" s="169" t="s">
        <v>30</v>
      </c>
      <c r="G164" s="55">
        <v>0.50600000000000001</v>
      </c>
      <c r="H164" s="68">
        <f t="shared" si="4"/>
        <v>0.7</v>
      </c>
      <c r="I164" s="69">
        <v>22</v>
      </c>
      <c r="J164" s="69">
        <f t="shared" si="5"/>
        <v>7.7923999999999989</v>
      </c>
      <c r="K164" s="100"/>
      <c r="L164" s="140"/>
    </row>
    <row r="165" spans="1:12" s="3" customFormat="1" ht="15.95" customHeight="1" outlineLevel="1" x14ac:dyDescent="0.3">
      <c r="A165" s="32">
        <v>96</v>
      </c>
      <c r="B165" s="49" t="s">
        <v>447</v>
      </c>
      <c r="C165" s="33" t="s">
        <v>1262</v>
      </c>
      <c r="D165" s="166" t="s">
        <v>10</v>
      </c>
      <c r="E165" s="28">
        <v>6</v>
      </c>
      <c r="F165" s="169" t="s">
        <v>27</v>
      </c>
      <c r="G165" s="55">
        <v>1.083</v>
      </c>
      <c r="H165" s="68">
        <f t="shared" si="4"/>
        <v>0.7</v>
      </c>
      <c r="I165" s="69">
        <v>116</v>
      </c>
      <c r="J165" s="69">
        <f t="shared" si="5"/>
        <v>87.939599999999984</v>
      </c>
      <c r="K165" s="100"/>
      <c r="L165" s="140"/>
    </row>
    <row r="166" spans="1:12" s="3" customFormat="1" ht="15.95" customHeight="1" outlineLevel="1" x14ac:dyDescent="0.3">
      <c r="A166" s="32">
        <v>97</v>
      </c>
      <c r="B166" s="49" t="s">
        <v>447</v>
      </c>
      <c r="C166" s="33" t="s">
        <v>949</v>
      </c>
      <c r="D166" s="166" t="s">
        <v>10</v>
      </c>
      <c r="E166" s="28">
        <v>6</v>
      </c>
      <c r="F166" s="169" t="s">
        <v>30</v>
      </c>
      <c r="G166" s="55">
        <v>0.217</v>
      </c>
      <c r="H166" s="68">
        <f t="shared" si="4"/>
        <v>0.7</v>
      </c>
      <c r="I166" s="69">
        <v>22</v>
      </c>
      <c r="J166" s="69">
        <f t="shared" si="5"/>
        <v>3.3417999999999997</v>
      </c>
      <c r="K166" s="100"/>
      <c r="L166" s="140"/>
    </row>
    <row r="167" spans="1:12" s="3" customFormat="1" ht="15.95" customHeight="1" outlineLevel="1" x14ac:dyDescent="0.3">
      <c r="A167" s="32">
        <v>98</v>
      </c>
      <c r="B167" s="49" t="s">
        <v>447</v>
      </c>
      <c r="C167" s="33" t="s">
        <v>1263</v>
      </c>
      <c r="D167" s="166" t="s">
        <v>10</v>
      </c>
      <c r="E167" s="28">
        <v>6</v>
      </c>
      <c r="F167" s="169" t="s">
        <v>27</v>
      </c>
      <c r="G167" s="55">
        <v>0.871</v>
      </c>
      <c r="H167" s="68">
        <f t="shared" si="4"/>
        <v>0.7</v>
      </c>
      <c r="I167" s="69">
        <v>116</v>
      </c>
      <c r="J167" s="69">
        <f t="shared" si="5"/>
        <v>70.725199999999987</v>
      </c>
      <c r="K167" s="100"/>
      <c r="L167" s="140"/>
    </row>
    <row r="168" spans="1:12" s="3" customFormat="1" ht="15.95" customHeight="1" outlineLevel="1" x14ac:dyDescent="0.3">
      <c r="A168" s="32">
        <v>99</v>
      </c>
      <c r="B168" s="49" t="s">
        <v>447</v>
      </c>
      <c r="C168" s="33" t="s">
        <v>950</v>
      </c>
      <c r="D168" s="166" t="s">
        <v>10</v>
      </c>
      <c r="E168" s="28">
        <v>6</v>
      </c>
      <c r="F168" s="169" t="s">
        <v>30</v>
      </c>
      <c r="G168" s="55">
        <v>0.45300000000000001</v>
      </c>
      <c r="H168" s="68">
        <f t="shared" si="4"/>
        <v>0.7</v>
      </c>
      <c r="I168" s="69">
        <v>22</v>
      </c>
      <c r="J168" s="69">
        <f t="shared" si="5"/>
        <v>6.9761999999999995</v>
      </c>
      <c r="K168" s="100"/>
      <c r="L168" s="140"/>
    </row>
    <row r="169" spans="1:12" s="3" customFormat="1" ht="15.95" customHeight="1" outlineLevel="1" x14ac:dyDescent="0.3">
      <c r="A169" s="32">
        <v>100</v>
      </c>
      <c r="B169" s="49" t="s">
        <v>447</v>
      </c>
      <c r="C169" s="33" t="s">
        <v>1264</v>
      </c>
      <c r="D169" s="166" t="s">
        <v>10</v>
      </c>
      <c r="E169" s="28">
        <v>6</v>
      </c>
      <c r="F169" s="169" t="s">
        <v>27</v>
      </c>
      <c r="G169" s="55">
        <v>0.88500000000000001</v>
      </c>
      <c r="H169" s="68">
        <f t="shared" si="4"/>
        <v>0.7</v>
      </c>
      <c r="I169" s="69">
        <v>116</v>
      </c>
      <c r="J169" s="69">
        <f t="shared" si="5"/>
        <v>71.861999999999995</v>
      </c>
      <c r="K169" s="100"/>
      <c r="L169" s="140"/>
    </row>
    <row r="170" spans="1:12" s="3" customFormat="1" ht="15.95" customHeight="1" outlineLevel="1" x14ac:dyDescent="0.3">
      <c r="A170" s="32">
        <v>101</v>
      </c>
      <c r="B170" s="49" t="s">
        <v>447</v>
      </c>
      <c r="C170" s="33" t="s">
        <v>1265</v>
      </c>
      <c r="D170" s="166" t="s">
        <v>10</v>
      </c>
      <c r="E170" s="28">
        <v>6</v>
      </c>
      <c r="F170" s="169" t="s">
        <v>27</v>
      </c>
      <c r="G170" s="55">
        <v>0.70299999999999996</v>
      </c>
      <c r="H170" s="68">
        <f t="shared" si="4"/>
        <v>0.7</v>
      </c>
      <c r="I170" s="69">
        <v>116</v>
      </c>
      <c r="J170" s="69">
        <f t="shared" si="5"/>
        <v>57.08359999999999</v>
      </c>
      <c r="K170" s="100"/>
      <c r="L170" s="140"/>
    </row>
    <row r="171" spans="1:12" s="3" customFormat="1" ht="15.95" customHeight="1" outlineLevel="1" x14ac:dyDescent="0.3">
      <c r="A171" s="32">
        <v>102</v>
      </c>
      <c r="B171" s="49" t="s">
        <v>447</v>
      </c>
      <c r="C171" s="33" t="s">
        <v>1266</v>
      </c>
      <c r="D171" s="166" t="s">
        <v>10</v>
      </c>
      <c r="E171" s="28">
        <v>6</v>
      </c>
      <c r="F171" s="50" t="s">
        <v>27</v>
      </c>
      <c r="G171" s="55">
        <v>0.70799999999999996</v>
      </c>
      <c r="H171" s="68">
        <f t="shared" si="4"/>
        <v>0.7</v>
      </c>
      <c r="I171" s="69">
        <v>116</v>
      </c>
      <c r="J171" s="69">
        <f t="shared" si="5"/>
        <v>57.489599999999989</v>
      </c>
      <c r="K171" s="100"/>
      <c r="L171" s="140"/>
    </row>
    <row r="172" spans="1:12" s="3" customFormat="1" ht="15.95" customHeight="1" outlineLevel="1" x14ac:dyDescent="0.3">
      <c r="A172" s="32">
        <v>103</v>
      </c>
      <c r="B172" s="49" t="s">
        <v>447</v>
      </c>
      <c r="C172" s="33" t="s">
        <v>1267</v>
      </c>
      <c r="D172" s="166" t="s">
        <v>10</v>
      </c>
      <c r="E172" s="28">
        <v>6</v>
      </c>
      <c r="F172" s="169" t="s">
        <v>27</v>
      </c>
      <c r="G172" s="55">
        <v>0.55200000000000005</v>
      </c>
      <c r="H172" s="68">
        <f t="shared" si="4"/>
        <v>0.7</v>
      </c>
      <c r="I172" s="69">
        <v>116</v>
      </c>
      <c r="J172" s="69">
        <f t="shared" si="5"/>
        <v>44.822400000000002</v>
      </c>
      <c r="K172" s="100"/>
      <c r="L172" s="140"/>
    </row>
    <row r="173" spans="1:12" s="3" customFormat="1" ht="15.95" customHeight="1" outlineLevel="1" x14ac:dyDescent="0.3">
      <c r="A173" s="32">
        <v>104</v>
      </c>
      <c r="B173" s="49" t="s">
        <v>447</v>
      </c>
      <c r="C173" s="33" t="s">
        <v>962</v>
      </c>
      <c r="D173" s="166" t="s">
        <v>10</v>
      </c>
      <c r="E173" s="28">
        <v>6</v>
      </c>
      <c r="F173" s="169" t="s">
        <v>30</v>
      </c>
      <c r="G173" s="55">
        <v>0.28199999999999997</v>
      </c>
      <c r="H173" s="68">
        <f t="shared" si="4"/>
        <v>0.7</v>
      </c>
      <c r="I173" s="69">
        <v>22</v>
      </c>
      <c r="J173" s="69">
        <f t="shared" si="5"/>
        <v>4.3427999999999995</v>
      </c>
      <c r="K173" s="100"/>
      <c r="L173" s="140"/>
    </row>
    <row r="174" spans="1:12" s="3" customFormat="1" ht="15.95" customHeight="1" outlineLevel="1" x14ac:dyDescent="0.3">
      <c r="A174" s="32">
        <v>105</v>
      </c>
      <c r="B174" s="49" t="s">
        <v>447</v>
      </c>
      <c r="C174" s="33" t="s">
        <v>1234</v>
      </c>
      <c r="D174" s="166" t="s">
        <v>10</v>
      </c>
      <c r="E174" s="28">
        <v>6</v>
      </c>
      <c r="F174" s="169" t="s">
        <v>27</v>
      </c>
      <c r="G174" s="55">
        <v>0.72299999999999998</v>
      </c>
      <c r="H174" s="68">
        <f t="shared" si="4"/>
        <v>0.7</v>
      </c>
      <c r="I174" s="69">
        <v>116</v>
      </c>
      <c r="J174" s="69">
        <f t="shared" si="5"/>
        <v>58.707599999999999</v>
      </c>
      <c r="K174" s="100"/>
      <c r="L174" s="140"/>
    </row>
    <row r="175" spans="1:12" s="3" customFormat="1" ht="15.95" customHeight="1" outlineLevel="1" x14ac:dyDescent="0.3">
      <c r="A175" s="32">
        <v>106</v>
      </c>
      <c r="B175" s="49" t="s">
        <v>447</v>
      </c>
      <c r="C175" s="33" t="s">
        <v>1235</v>
      </c>
      <c r="D175" s="166" t="s">
        <v>10</v>
      </c>
      <c r="E175" s="28">
        <v>6</v>
      </c>
      <c r="F175" s="169" t="s">
        <v>27</v>
      </c>
      <c r="G175" s="55">
        <v>0.70599999999999996</v>
      </c>
      <c r="H175" s="68">
        <f t="shared" si="4"/>
        <v>0.7</v>
      </c>
      <c r="I175" s="69">
        <v>116</v>
      </c>
      <c r="J175" s="69">
        <f t="shared" si="5"/>
        <v>57.327199999999991</v>
      </c>
      <c r="K175" s="100"/>
      <c r="L175" s="140"/>
    </row>
    <row r="176" spans="1:12" s="3" customFormat="1" ht="15.95" customHeight="1" outlineLevel="1" x14ac:dyDescent="0.3">
      <c r="A176" s="32">
        <v>107</v>
      </c>
      <c r="B176" s="49" t="s">
        <v>447</v>
      </c>
      <c r="C176" s="33" t="s">
        <v>961</v>
      </c>
      <c r="D176" s="166" t="s">
        <v>10</v>
      </c>
      <c r="E176" s="28">
        <v>6</v>
      </c>
      <c r="F176" s="169" t="s">
        <v>30</v>
      </c>
      <c r="G176" s="55">
        <v>0.36799999999999999</v>
      </c>
      <c r="H176" s="68">
        <f t="shared" si="4"/>
        <v>0.7</v>
      </c>
      <c r="I176" s="69">
        <v>22</v>
      </c>
      <c r="J176" s="69">
        <f t="shared" si="5"/>
        <v>5.6672000000000002</v>
      </c>
      <c r="K176" s="100"/>
      <c r="L176" s="140"/>
    </row>
    <row r="177" spans="1:12" s="3" customFormat="1" ht="15.95" customHeight="1" outlineLevel="1" x14ac:dyDescent="0.3">
      <c r="A177" s="32">
        <v>108</v>
      </c>
      <c r="B177" s="49" t="s">
        <v>447</v>
      </c>
      <c r="C177" s="33" t="s">
        <v>1236</v>
      </c>
      <c r="D177" s="166" t="s">
        <v>10</v>
      </c>
      <c r="E177" s="28">
        <v>6</v>
      </c>
      <c r="F177" s="169" t="s">
        <v>27</v>
      </c>
      <c r="G177" s="55">
        <v>0.59099999999999997</v>
      </c>
      <c r="H177" s="68">
        <f t="shared" si="4"/>
        <v>0.7</v>
      </c>
      <c r="I177" s="69">
        <v>116</v>
      </c>
      <c r="J177" s="69">
        <f t="shared" si="5"/>
        <v>47.989199999999997</v>
      </c>
      <c r="K177" s="100"/>
      <c r="L177" s="140"/>
    </row>
    <row r="178" spans="1:12" s="3" customFormat="1" ht="15.95" customHeight="1" outlineLevel="1" x14ac:dyDescent="0.3">
      <c r="A178" s="32">
        <v>109</v>
      </c>
      <c r="B178" s="49" t="s">
        <v>447</v>
      </c>
      <c r="C178" s="33" t="s">
        <v>1237</v>
      </c>
      <c r="D178" s="166" t="s">
        <v>10</v>
      </c>
      <c r="E178" s="28">
        <v>6</v>
      </c>
      <c r="F178" s="169" t="s">
        <v>27</v>
      </c>
      <c r="G178" s="55">
        <v>0.65600000000000003</v>
      </c>
      <c r="H178" s="68">
        <f t="shared" si="4"/>
        <v>0.7</v>
      </c>
      <c r="I178" s="69">
        <v>116</v>
      </c>
      <c r="J178" s="69">
        <f t="shared" si="5"/>
        <v>53.267200000000003</v>
      </c>
      <c r="K178" s="100"/>
      <c r="L178" s="140"/>
    </row>
    <row r="179" spans="1:12" s="3" customFormat="1" ht="15.95" customHeight="1" outlineLevel="1" x14ac:dyDescent="0.3">
      <c r="A179" s="32">
        <v>110</v>
      </c>
      <c r="B179" s="49" t="s">
        <v>447</v>
      </c>
      <c r="C179" s="33" t="s">
        <v>1239</v>
      </c>
      <c r="D179" s="166" t="s">
        <v>10</v>
      </c>
      <c r="E179" s="28">
        <v>6</v>
      </c>
      <c r="F179" s="169" t="s">
        <v>27</v>
      </c>
      <c r="G179" s="55">
        <v>0.47199999999999998</v>
      </c>
      <c r="H179" s="68">
        <f t="shared" si="4"/>
        <v>0.7</v>
      </c>
      <c r="I179" s="69">
        <v>116</v>
      </c>
      <c r="J179" s="69">
        <f t="shared" si="5"/>
        <v>38.3264</v>
      </c>
      <c r="K179" s="100"/>
      <c r="L179" s="140"/>
    </row>
    <row r="180" spans="1:12" s="3" customFormat="1" ht="15.95" customHeight="1" outlineLevel="1" x14ac:dyDescent="0.3">
      <c r="A180" s="32">
        <v>111</v>
      </c>
      <c r="B180" s="49" t="s">
        <v>447</v>
      </c>
      <c r="C180" s="33" t="s">
        <v>1238</v>
      </c>
      <c r="D180" s="166" t="s">
        <v>10</v>
      </c>
      <c r="E180" s="28">
        <v>6</v>
      </c>
      <c r="F180" s="169" t="s">
        <v>27</v>
      </c>
      <c r="G180" s="55">
        <v>0.66400000000000003</v>
      </c>
      <c r="H180" s="68">
        <f t="shared" si="4"/>
        <v>0.7</v>
      </c>
      <c r="I180" s="69">
        <v>116</v>
      </c>
      <c r="J180" s="69">
        <f t="shared" si="5"/>
        <v>53.916800000000002</v>
      </c>
      <c r="K180" s="100"/>
      <c r="L180" s="140"/>
    </row>
    <row r="181" spans="1:12" s="3" customFormat="1" ht="15.95" customHeight="1" outlineLevel="1" x14ac:dyDescent="0.3">
      <c r="A181" s="32">
        <v>112</v>
      </c>
      <c r="B181" s="49" t="s">
        <v>447</v>
      </c>
      <c r="C181" s="33" t="s">
        <v>1240</v>
      </c>
      <c r="D181" s="166" t="s">
        <v>10</v>
      </c>
      <c r="E181" s="28">
        <v>6</v>
      </c>
      <c r="F181" s="169" t="s">
        <v>27</v>
      </c>
      <c r="G181" s="55">
        <v>0.57399999999999995</v>
      </c>
      <c r="H181" s="68">
        <f t="shared" si="4"/>
        <v>0.7</v>
      </c>
      <c r="I181" s="69">
        <v>116</v>
      </c>
      <c r="J181" s="69">
        <f t="shared" si="5"/>
        <v>46.608799999999995</v>
      </c>
      <c r="K181" s="100"/>
      <c r="L181" s="140"/>
    </row>
    <row r="182" spans="1:12" s="3" customFormat="1" ht="15.95" customHeight="1" outlineLevel="1" x14ac:dyDescent="0.3">
      <c r="A182" s="32">
        <v>113</v>
      </c>
      <c r="B182" s="49" t="s">
        <v>447</v>
      </c>
      <c r="C182" s="33" t="s">
        <v>1241</v>
      </c>
      <c r="D182" s="166" t="s">
        <v>10</v>
      </c>
      <c r="E182" s="28">
        <v>6</v>
      </c>
      <c r="F182" s="169" t="s">
        <v>27</v>
      </c>
      <c r="G182" s="55">
        <v>0.57099999999999995</v>
      </c>
      <c r="H182" s="68">
        <f t="shared" si="4"/>
        <v>0.7</v>
      </c>
      <c r="I182" s="69">
        <v>116</v>
      </c>
      <c r="J182" s="69">
        <f t="shared" si="5"/>
        <v>46.365199999999994</v>
      </c>
      <c r="K182" s="100"/>
      <c r="L182" s="140"/>
    </row>
    <row r="183" spans="1:12" s="3" customFormat="1" ht="15.95" customHeight="1" outlineLevel="1" x14ac:dyDescent="0.3">
      <c r="A183" s="32">
        <v>114</v>
      </c>
      <c r="B183" s="49" t="s">
        <v>447</v>
      </c>
      <c r="C183" s="33" t="s">
        <v>1242</v>
      </c>
      <c r="D183" s="166" t="s">
        <v>10</v>
      </c>
      <c r="E183" s="28">
        <v>6</v>
      </c>
      <c r="F183" s="169" t="s">
        <v>27</v>
      </c>
      <c r="G183" s="55">
        <v>1.2390000000000001</v>
      </c>
      <c r="H183" s="68">
        <f t="shared" si="4"/>
        <v>0.7</v>
      </c>
      <c r="I183" s="69">
        <v>116</v>
      </c>
      <c r="J183" s="69">
        <f t="shared" si="5"/>
        <v>100.60680000000001</v>
      </c>
      <c r="K183" s="100"/>
      <c r="L183" s="140"/>
    </row>
    <row r="184" spans="1:12" s="3" customFormat="1" ht="15.95" customHeight="1" outlineLevel="1" x14ac:dyDescent="0.3">
      <c r="A184" s="32">
        <v>115</v>
      </c>
      <c r="B184" s="49" t="s">
        <v>447</v>
      </c>
      <c r="C184" s="33" t="s">
        <v>1243</v>
      </c>
      <c r="D184" s="166" t="s">
        <v>10</v>
      </c>
      <c r="E184" s="28">
        <v>6</v>
      </c>
      <c r="F184" s="169" t="s">
        <v>27</v>
      </c>
      <c r="G184" s="55">
        <v>0.71199999999999997</v>
      </c>
      <c r="H184" s="68">
        <f t="shared" si="4"/>
        <v>0.7</v>
      </c>
      <c r="I184" s="69">
        <v>116</v>
      </c>
      <c r="J184" s="69">
        <f t="shared" si="5"/>
        <v>57.814399999999992</v>
      </c>
      <c r="K184" s="100"/>
      <c r="L184" s="140"/>
    </row>
    <row r="185" spans="1:12" s="3" customFormat="1" ht="15.95" customHeight="1" outlineLevel="1" x14ac:dyDescent="0.3">
      <c r="A185" s="32">
        <v>116</v>
      </c>
      <c r="B185" s="49" t="s">
        <v>447</v>
      </c>
      <c r="C185" s="33" t="s">
        <v>1244</v>
      </c>
      <c r="D185" s="166" t="s">
        <v>10</v>
      </c>
      <c r="E185" s="28">
        <v>6</v>
      </c>
      <c r="F185" s="169" t="s">
        <v>27</v>
      </c>
      <c r="G185" s="55">
        <v>0.755</v>
      </c>
      <c r="H185" s="68">
        <f t="shared" si="4"/>
        <v>0.7</v>
      </c>
      <c r="I185" s="69">
        <v>116</v>
      </c>
      <c r="J185" s="69">
        <f t="shared" si="5"/>
        <v>61.305999999999997</v>
      </c>
      <c r="K185" s="100"/>
      <c r="L185" s="140"/>
    </row>
    <row r="186" spans="1:12" s="3" customFormat="1" ht="15.95" customHeight="1" outlineLevel="1" x14ac:dyDescent="0.3">
      <c r="A186" s="32">
        <v>117</v>
      </c>
      <c r="B186" s="49" t="s">
        <v>447</v>
      </c>
      <c r="C186" s="33" t="s">
        <v>960</v>
      </c>
      <c r="D186" s="166" t="s">
        <v>10</v>
      </c>
      <c r="E186" s="28">
        <v>6</v>
      </c>
      <c r="F186" s="169" t="s">
        <v>30</v>
      </c>
      <c r="G186" s="55">
        <v>0.498</v>
      </c>
      <c r="H186" s="68">
        <f t="shared" si="4"/>
        <v>0.7</v>
      </c>
      <c r="I186" s="69">
        <v>22</v>
      </c>
      <c r="J186" s="69">
        <f t="shared" si="5"/>
        <v>7.6691999999999991</v>
      </c>
      <c r="K186" s="100"/>
      <c r="L186" s="140"/>
    </row>
    <row r="187" spans="1:12" s="3" customFormat="1" ht="15.95" customHeight="1" outlineLevel="1" x14ac:dyDescent="0.3">
      <c r="A187" s="32">
        <v>118</v>
      </c>
      <c r="B187" s="49" t="s">
        <v>447</v>
      </c>
      <c r="C187" s="33" t="s">
        <v>1245</v>
      </c>
      <c r="D187" s="166" t="s">
        <v>10</v>
      </c>
      <c r="E187" s="28">
        <v>6</v>
      </c>
      <c r="F187" s="169" t="s">
        <v>27</v>
      </c>
      <c r="G187" s="55">
        <v>0.56599999999999995</v>
      </c>
      <c r="H187" s="68">
        <f t="shared" si="4"/>
        <v>0.7</v>
      </c>
      <c r="I187" s="69">
        <v>116</v>
      </c>
      <c r="J187" s="69">
        <f t="shared" si="5"/>
        <v>45.959199999999996</v>
      </c>
      <c r="K187" s="100"/>
      <c r="L187" s="140"/>
    </row>
    <row r="188" spans="1:12" s="3" customFormat="1" ht="15.95" customHeight="1" outlineLevel="1" x14ac:dyDescent="0.3">
      <c r="A188" s="32">
        <v>119</v>
      </c>
      <c r="B188" s="49" t="s">
        <v>447</v>
      </c>
      <c r="C188" s="33" t="s">
        <v>1246</v>
      </c>
      <c r="D188" s="166" t="s">
        <v>10</v>
      </c>
      <c r="E188" s="28">
        <v>6</v>
      </c>
      <c r="F188" s="169" t="s">
        <v>27</v>
      </c>
      <c r="G188" s="513">
        <v>0.49</v>
      </c>
      <c r="H188" s="68">
        <f t="shared" si="4"/>
        <v>0.7</v>
      </c>
      <c r="I188" s="69">
        <v>116</v>
      </c>
      <c r="J188" s="69">
        <f t="shared" si="5"/>
        <v>39.787999999999997</v>
      </c>
      <c r="K188" s="100"/>
      <c r="L188" s="140"/>
    </row>
    <row r="189" spans="1:12" s="3" customFormat="1" ht="15.95" customHeight="1" outlineLevel="1" x14ac:dyDescent="0.3">
      <c r="A189" s="32">
        <v>120</v>
      </c>
      <c r="B189" s="49" t="s">
        <v>447</v>
      </c>
      <c r="C189" s="33" t="s">
        <v>1247</v>
      </c>
      <c r="D189" s="166" t="s">
        <v>10</v>
      </c>
      <c r="E189" s="28">
        <v>6</v>
      </c>
      <c r="F189" s="169" t="s">
        <v>27</v>
      </c>
      <c r="G189" s="55">
        <v>0.67700000000000005</v>
      </c>
      <c r="H189" s="68">
        <f t="shared" si="4"/>
        <v>0.7</v>
      </c>
      <c r="I189" s="69">
        <v>116</v>
      </c>
      <c r="J189" s="69">
        <f t="shared" si="5"/>
        <v>54.9724</v>
      </c>
      <c r="K189" s="100"/>
      <c r="L189" s="140"/>
    </row>
    <row r="190" spans="1:12" s="3" customFormat="1" ht="15.95" customHeight="1" outlineLevel="1" x14ac:dyDescent="0.3">
      <c r="A190" s="32">
        <v>121</v>
      </c>
      <c r="B190" s="49" t="s">
        <v>447</v>
      </c>
      <c r="C190" s="33" t="s">
        <v>1248</v>
      </c>
      <c r="D190" s="166" t="s">
        <v>10</v>
      </c>
      <c r="E190" s="28">
        <v>6</v>
      </c>
      <c r="F190" s="169" t="s">
        <v>27</v>
      </c>
      <c r="G190" s="513">
        <v>0.63</v>
      </c>
      <c r="H190" s="68">
        <f t="shared" si="4"/>
        <v>0.7</v>
      </c>
      <c r="I190" s="69">
        <v>116</v>
      </c>
      <c r="J190" s="69">
        <f t="shared" si="5"/>
        <v>51.155999999999992</v>
      </c>
      <c r="K190" s="100"/>
      <c r="L190" s="140"/>
    </row>
    <row r="191" spans="1:12" s="3" customFormat="1" ht="15.95" customHeight="1" outlineLevel="1" x14ac:dyDescent="0.3">
      <c r="A191" s="32">
        <v>122</v>
      </c>
      <c r="B191" s="49" t="s">
        <v>447</v>
      </c>
      <c r="C191" s="33" t="s">
        <v>1249</v>
      </c>
      <c r="D191" s="166" t="s">
        <v>10</v>
      </c>
      <c r="E191" s="28">
        <v>6</v>
      </c>
      <c r="F191" s="169" t="s">
        <v>27</v>
      </c>
      <c r="G191" s="55">
        <v>0.48399999999999999</v>
      </c>
      <c r="H191" s="68">
        <f t="shared" si="4"/>
        <v>0.7</v>
      </c>
      <c r="I191" s="69">
        <v>116</v>
      </c>
      <c r="J191" s="69">
        <f t="shared" si="5"/>
        <v>39.300799999999995</v>
      </c>
      <c r="K191" s="100"/>
      <c r="L191" s="140"/>
    </row>
    <row r="192" spans="1:12" s="3" customFormat="1" ht="15.95" customHeight="1" outlineLevel="1" x14ac:dyDescent="0.3">
      <c r="A192" s="32">
        <v>123</v>
      </c>
      <c r="B192" s="49" t="s">
        <v>447</v>
      </c>
      <c r="C192" s="33" t="s">
        <v>959</v>
      </c>
      <c r="D192" s="166" t="s">
        <v>10</v>
      </c>
      <c r="E192" s="28">
        <v>6</v>
      </c>
      <c r="F192" s="169" t="s">
        <v>30</v>
      </c>
      <c r="G192" s="55">
        <v>0.17799999999999999</v>
      </c>
      <c r="H192" s="68">
        <f t="shared" si="4"/>
        <v>0.7</v>
      </c>
      <c r="I192" s="69">
        <v>22</v>
      </c>
      <c r="J192" s="69">
        <f t="shared" si="5"/>
        <v>2.7411999999999996</v>
      </c>
      <c r="K192" s="100"/>
      <c r="L192" s="140"/>
    </row>
    <row r="193" spans="1:12" s="3" customFormat="1" ht="15.95" customHeight="1" outlineLevel="1" x14ac:dyDescent="0.3">
      <c r="A193" s="32">
        <v>124</v>
      </c>
      <c r="B193" s="49" t="s">
        <v>447</v>
      </c>
      <c r="C193" s="33" t="s">
        <v>958</v>
      </c>
      <c r="D193" s="166" t="s">
        <v>10</v>
      </c>
      <c r="E193" s="28">
        <v>6</v>
      </c>
      <c r="F193" s="169" t="s">
        <v>30</v>
      </c>
      <c r="G193" s="55">
        <v>0.59899999999999998</v>
      </c>
      <c r="H193" s="68">
        <f t="shared" si="4"/>
        <v>0.7</v>
      </c>
      <c r="I193" s="69">
        <v>22</v>
      </c>
      <c r="J193" s="69">
        <f t="shared" si="5"/>
        <v>9.2245999999999988</v>
      </c>
      <c r="K193" s="100"/>
      <c r="L193" s="140"/>
    </row>
    <row r="194" spans="1:12" s="3" customFormat="1" ht="15.95" customHeight="1" outlineLevel="1" x14ac:dyDescent="0.3">
      <c r="A194" s="32">
        <v>125</v>
      </c>
      <c r="B194" s="49" t="s">
        <v>447</v>
      </c>
      <c r="C194" s="33" t="s">
        <v>957</v>
      </c>
      <c r="D194" s="166" t="s">
        <v>10</v>
      </c>
      <c r="E194" s="28">
        <v>6</v>
      </c>
      <c r="F194" s="169" t="s">
        <v>30</v>
      </c>
      <c r="G194" s="55">
        <v>0.254</v>
      </c>
      <c r="H194" s="68">
        <f t="shared" ref="H194:H255" si="6">IF(AND(E194&lt;6,G194&lt;1),1,IF(AND(E194&gt;=6,G194&lt;10),0.7,1.2))</f>
        <v>0.7</v>
      </c>
      <c r="I194" s="69">
        <v>22</v>
      </c>
      <c r="J194" s="69">
        <f t="shared" ref="J194:J255" si="7">(G194*H194*I194)</f>
        <v>3.9115999999999995</v>
      </c>
      <c r="K194" s="100"/>
      <c r="L194" s="140"/>
    </row>
    <row r="195" spans="1:12" s="3" customFormat="1" ht="15.95" customHeight="1" outlineLevel="1" x14ac:dyDescent="0.3">
      <c r="A195" s="32">
        <v>126</v>
      </c>
      <c r="B195" s="49" t="s">
        <v>447</v>
      </c>
      <c r="C195" s="33" t="s">
        <v>956</v>
      </c>
      <c r="D195" s="166" t="s">
        <v>10</v>
      </c>
      <c r="E195" s="28">
        <v>6</v>
      </c>
      <c r="F195" s="169" t="s">
        <v>30</v>
      </c>
      <c r="G195" s="513">
        <v>0.49</v>
      </c>
      <c r="H195" s="68">
        <f t="shared" si="6"/>
        <v>0.7</v>
      </c>
      <c r="I195" s="69">
        <v>22</v>
      </c>
      <c r="J195" s="69">
        <f t="shared" si="7"/>
        <v>7.5459999999999994</v>
      </c>
      <c r="K195" s="100"/>
      <c r="L195" s="140"/>
    </row>
    <row r="196" spans="1:12" s="3" customFormat="1" ht="15.95" customHeight="1" outlineLevel="1" x14ac:dyDescent="0.3">
      <c r="A196" s="32">
        <v>127</v>
      </c>
      <c r="B196" s="49" t="s">
        <v>447</v>
      </c>
      <c r="C196" s="33" t="s">
        <v>955</v>
      </c>
      <c r="D196" s="166" t="s">
        <v>10</v>
      </c>
      <c r="E196" s="28">
        <v>6</v>
      </c>
      <c r="F196" s="169" t="s">
        <v>30</v>
      </c>
      <c r="G196" s="55">
        <v>0.13800000000000001</v>
      </c>
      <c r="H196" s="68">
        <f t="shared" si="6"/>
        <v>0.7</v>
      </c>
      <c r="I196" s="69">
        <v>22</v>
      </c>
      <c r="J196" s="69">
        <f t="shared" si="7"/>
        <v>2.1252</v>
      </c>
      <c r="K196" s="100"/>
      <c r="L196" s="140"/>
    </row>
    <row r="197" spans="1:12" s="3" customFormat="1" ht="15.95" customHeight="1" outlineLevel="1" x14ac:dyDescent="0.3">
      <c r="A197" s="32">
        <v>128</v>
      </c>
      <c r="B197" s="49" t="s">
        <v>447</v>
      </c>
      <c r="C197" s="33" t="s">
        <v>1250</v>
      </c>
      <c r="D197" s="166" t="s">
        <v>10</v>
      </c>
      <c r="E197" s="28">
        <v>6</v>
      </c>
      <c r="F197" s="169" t="s">
        <v>27</v>
      </c>
      <c r="G197" s="55">
        <v>0.45300000000000001</v>
      </c>
      <c r="H197" s="68">
        <f t="shared" si="6"/>
        <v>0.7</v>
      </c>
      <c r="I197" s="69">
        <v>116</v>
      </c>
      <c r="J197" s="69">
        <f t="shared" si="7"/>
        <v>36.7836</v>
      </c>
      <c r="K197" s="100"/>
      <c r="L197" s="140"/>
    </row>
    <row r="198" spans="1:12" s="3" customFormat="1" ht="15.95" customHeight="1" outlineLevel="1" x14ac:dyDescent="0.3">
      <c r="A198" s="32">
        <v>129</v>
      </c>
      <c r="B198" s="49" t="s">
        <v>447</v>
      </c>
      <c r="C198" s="33" t="s">
        <v>1251</v>
      </c>
      <c r="D198" s="166" t="s">
        <v>10</v>
      </c>
      <c r="E198" s="28">
        <v>6</v>
      </c>
      <c r="F198" s="169" t="s">
        <v>27</v>
      </c>
      <c r="G198" s="55">
        <v>0.50700000000000001</v>
      </c>
      <c r="H198" s="68">
        <f t="shared" si="6"/>
        <v>0.7</v>
      </c>
      <c r="I198" s="69">
        <v>116</v>
      </c>
      <c r="J198" s="69">
        <f t="shared" si="7"/>
        <v>41.168399999999998</v>
      </c>
      <c r="K198" s="100"/>
      <c r="L198" s="140"/>
    </row>
    <row r="199" spans="1:12" s="3" customFormat="1" ht="15.95" customHeight="1" outlineLevel="1" x14ac:dyDescent="0.3">
      <c r="A199" s="32">
        <v>130</v>
      </c>
      <c r="B199" s="49" t="s">
        <v>447</v>
      </c>
      <c r="C199" s="33" t="s">
        <v>954</v>
      </c>
      <c r="D199" s="166" t="s">
        <v>10</v>
      </c>
      <c r="E199" s="28">
        <v>6</v>
      </c>
      <c r="F199" s="169" t="s">
        <v>30</v>
      </c>
      <c r="G199" s="55">
        <v>0.25600000000000001</v>
      </c>
      <c r="H199" s="68">
        <f t="shared" si="6"/>
        <v>0.7</v>
      </c>
      <c r="I199" s="69">
        <v>22</v>
      </c>
      <c r="J199" s="69">
        <f t="shared" si="7"/>
        <v>3.9424000000000001</v>
      </c>
      <c r="K199" s="100"/>
      <c r="L199" s="140"/>
    </row>
    <row r="200" spans="1:12" s="3" customFormat="1" ht="15.95" customHeight="1" outlineLevel="1" x14ac:dyDescent="0.3">
      <c r="A200" s="32">
        <v>131</v>
      </c>
      <c r="B200" s="49" t="s">
        <v>447</v>
      </c>
      <c r="C200" s="33" t="s">
        <v>953</v>
      </c>
      <c r="D200" s="166" t="s">
        <v>10</v>
      </c>
      <c r="E200" s="28">
        <v>6</v>
      </c>
      <c r="F200" s="169" t="s">
        <v>30</v>
      </c>
      <c r="G200" s="55">
        <v>0.30099999999999999</v>
      </c>
      <c r="H200" s="68">
        <f t="shared" si="6"/>
        <v>0.7</v>
      </c>
      <c r="I200" s="69">
        <v>22</v>
      </c>
      <c r="J200" s="69">
        <f t="shared" si="7"/>
        <v>4.6353999999999997</v>
      </c>
      <c r="K200" s="100"/>
      <c r="L200" s="140"/>
    </row>
    <row r="201" spans="1:12" s="3" customFormat="1" ht="15.95" customHeight="1" outlineLevel="1" x14ac:dyDescent="0.3">
      <c r="A201" s="32">
        <v>132</v>
      </c>
      <c r="B201" s="49" t="s">
        <v>447</v>
      </c>
      <c r="C201" s="33" t="s">
        <v>952</v>
      </c>
      <c r="D201" s="166" t="s">
        <v>10</v>
      </c>
      <c r="E201" s="28">
        <v>6</v>
      </c>
      <c r="F201" s="169" t="s">
        <v>30</v>
      </c>
      <c r="G201" s="55">
        <v>0.125</v>
      </c>
      <c r="H201" s="68">
        <f t="shared" si="6"/>
        <v>0.7</v>
      </c>
      <c r="I201" s="69">
        <v>22</v>
      </c>
      <c r="J201" s="69">
        <f t="shared" si="7"/>
        <v>1.9249999999999998</v>
      </c>
      <c r="K201" s="100"/>
      <c r="L201" s="140"/>
    </row>
    <row r="202" spans="1:12" s="3" customFormat="1" ht="15.95" customHeight="1" outlineLevel="1" x14ac:dyDescent="0.3">
      <c r="A202" s="32">
        <v>133</v>
      </c>
      <c r="B202" s="49" t="s">
        <v>447</v>
      </c>
      <c r="C202" s="33" t="s">
        <v>1225</v>
      </c>
      <c r="D202" s="166" t="s">
        <v>10</v>
      </c>
      <c r="E202" s="28">
        <v>6</v>
      </c>
      <c r="F202" s="169" t="s">
        <v>27</v>
      </c>
      <c r="G202" s="55">
        <v>0.88600000000000001</v>
      </c>
      <c r="H202" s="68">
        <f t="shared" si="6"/>
        <v>0.7</v>
      </c>
      <c r="I202" s="69">
        <v>116</v>
      </c>
      <c r="J202" s="69">
        <f t="shared" si="7"/>
        <v>71.94319999999999</v>
      </c>
      <c r="K202" s="100"/>
      <c r="L202" s="140"/>
    </row>
    <row r="203" spans="1:12" s="3" customFormat="1" ht="15.95" customHeight="1" outlineLevel="1" x14ac:dyDescent="0.3">
      <c r="A203" s="32">
        <v>134</v>
      </c>
      <c r="B203" s="49" t="s">
        <v>447</v>
      </c>
      <c r="C203" s="33" t="s">
        <v>973</v>
      </c>
      <c r="D203" s="166" t="s">
        <v>10</v>
      </c>
      <c r="E203" s="28">
        <v>6</v>
      </c>
      <c r="F203" s="169" t="s">
        <v>30</v>
      </c>
      <c r="G203" s="55">
        <v>0.245</v>
      </c>
      <c r="H203" s="68">
        <f t="shared" si="6"/>
        <v>0.7</v>
      </c>
      <c r="I203" s="69">
        <v>22</v>
      </c>
      <c r="J203" s="69">
        <f t="shared" si="7"/>
        <v>3.7729999999999997</v>
      </c>
      <c r="K203" s="100"/>
      <c r="L203" s="140"/>
    </row>
    <row r="204" spans="1:12" s="3" customFormat="1" ht="15.95" customHeight="1" outlineLevel="1" x14ac:dyDescent="0.3">
      <c r="A204" s="32">
        <v>135</v>
      </c>
      <c r="B204" s="49" t="s">
        <v>447</v>
      </c>
      <c r="C204" s="33" t="s">
        <v>972</v>
      </c>
      <c r="D204" s="166" t="s">
        <v>10</v>
      </c>
      <c r="E204" s="28">
        <v>6</v>
      </c>
      <c r="F204" s="169" t="s">
        <v>30</v>
      </c>
      <c r="G204" s="55">
        <v>0.439</v>
      </c>
      <c r="H204" s="68">
        <f t="shared" si="6"/>
        <v>0.7</v>
      </c>
      <c r="I204" s="69">
        <v>22</v>
      </c>
      <c r="J204" s="69">
        <f t="shared" si="7"/>
        <v>6.7605999999999993</v>
      </c>
      <c r="K204" s="100"/>
      <c r="L204" s="140"/>
    </row>
    <row r="205" spans="1:12" s="3" customFormat="1" ht="15.95" customHeight="1" outlineLevel="1" x14ac:dyDescent="0.3">
      <c r="A205" s="32">
        <v>136</v>
      </c>
      <c r="B205" s="49" t="s">
        <v>447</v>
      </c>
      <c r="C205" s="33" t="s">
        <v>1224</v>
      </c>
      <c r="D205" s="166" t="s">
        <v>10</v>
      </c>
      <c r="E205" s="28">
        <v>6</v>
      </c>
      <c r="F205" s="169" t="s">
        <v>27</v>
      </c>
      <c r="G205" s="55">
        <v>0.53600000000000003</v>
      </c>
      <c r="H205" s="68">
        <f t="shared" si="6"/>
        <v>0.7</v>
      </c>
      <c r="I205" s="69">
        <v>116</v>
      </c>
      <c r="J205" s="69">
        <f t="shared" si="7"/>
        <v>43.523199999999996</v>
      </c>
      <c r="K205" s="100"/>
      <c r="L205" s="140"/>
    </row>
    <row r="206" spans="1:12" s="3" customFormat="1" ht="15.95" customHeight="1" outlineLevel="1" x14ac:dyDescent="0.3">
      <c r="A206" s="32">
        <v>137</v>
      </c>
      <c r="B206" s="49" t="s">
        <v>447</v>
      </c>
      <c r="C206" s="33" t="s">
        <v>1223</v>
      </c>
      <c r="D206" s="166" t="s">
        <v>10</v>
      </c>
      <c r="E206" s="28">
        <v>6</v>
      </c>
      <c r="F206" s="169" t="s">
        <v>27</v>
      </c>
      <c r="G206" s="55">
        <v>0.56899999999999995</v>
      </c>
      <c r="H206" s="68">
        <f t="shared" si="6"/>
        <v>0.7</v>
      </c>
      <c r="I206" s="69">
        <v>116</v>
      </c>
      <c r="J206" s="69">
        <f t="shared" si="7"/>
        <v>46.202799999999989</v>
      </c>
      <c r="K206" s="100"/>
      <c r="L206" s="140"/>
    </row>
    <row r="207" spans="1:12" s="3" customFormat="1" ht="15.95" customHeight="1" outlineLevel="1" x14ac:dyDescent="0.3">
      <c r="A207" s="32">
        <v>138</v>
      </c>
      <c r="B207" s="49" t="s">
        <v>447</v>
      </c>
      <c r="C207" s="33" t="s">
        <v>1227</v>
      </c>
      <c r="D207" s="166" t="s">
        <v>10</v>
      </c>
      <c r="E207" s="28">
        <v>6</v>
      </c>
      <c r="F207" s="169" t="s">
        <v>27</v>
      </c>
      <c r="G207" s="55">
        <v>0.621</v>
      </c>
      <c r="H207" s="68">
        <f t="shared" si="6"/>
        <v>0.7</v>
      </c>
      <c r="I207" s="69">
        <v>116</v>
      </c>
      <c r="J207" s="69">
        <f t="shared" si="7"/>
        <v>50.425199999999997</v>
      </c>
      <c r="K207" s="100"/>
      <c r="L207" s="140"/>
    </row>
    <row r="208" spans="1:12" s="3" customFormat="1" ht="15.95" customHeight="1" outlineLevel="1" x14ac:dyDescent="0.3">
      <c r="A208" s="32">
        <v>139</v>
      </c>
      <c r="B208" s="49" t="s">
        <v>447</v>
      </c>
      <c r="C208" s="33" t="s">
        <v>1226</v>
      </c>
      <c r="D208" s="166" t="s">
        <v>10</v>
      </c>
      <c r="E208" s="28">
        <v>6</v>
      </c>
      <c r="F208" s="169" t="s">
        <v>27</v>
      </c>
      <c r="G208" s="55">
        <v>0.48199999999999998</v>
      </c>
      <c r="H208" s="68">
        <f t="shared" si="6"/>
        <v>0.7</v>
      </c>
      <c r="I208" s="69">
        <v>116</v>
      </c>
      <c r="J208" s="69">
        <f t="shared" si="7"/>
        <v>39.138399999999997</v>
      </c>
      <c r="K208" s="100"/>
      <c r="L208" s="140"/>
    </row>
    <row r="209" spans="1:12" s="3" customFormat="1" ht="15.95" customHeight="1" outlineLevel="1" x14ac:dyDescent="0.3">
      <c r="A209" s="32">
        <v>140</v>
      </c>
      <c r="B209" s="49" t="s">
        <v>447</v>
      </c>
      <c r="C209" s="33" t="s">
        <v>1228</v>
      </c>
      <c r="D209" s="166" t="s">
        <v>10</v>
      </c>
      <c r="E209" s="28">
        <v>6</v>
      </c>
      <c r="F209" s="169" t="s">
        <v>27</v>
      </c>
      <c r="G209" s="55">
        <v>0.56799999999999995</v>
      </c>
      <c r="H209" s="68">
        <f t="shared" si="6"/>
        <v>0.7</v>
      </c>
      <c r="I209" s="69">
        <v>116</v>
      </c>
      <c r="J209" s="69">
        <f t="shared" si="7"/>
        <v>46.121599999999994</v>
      </c>
      <c r="K209" s="100"/>
      <c r="L209" s="140"/>
    </row>
    <row r="210" spans="1:12" s="3" customFormat="1" ht="15.95" customHeight="1" outlineLevel="1" x14ac:dyDescent="0.3">
      <c r="A210" s="32">
        <v>141</v>
      </c>
      <c r="B210" s="49" t="s">
        <v>447</v>
      </c>
      <c r="C210" s="33" t="s">
        <v>1229</v>
      </c>
      <c r="D210" s="166" t="s">
        <v>10</v>
      </c>
      <c r="E210" s="28">
        <v>6</v>
      </c>
      <c r="F210" s="169" t="s">
        <v>27</v>
      </c>
      <c r="G210" s="513">
        <v>0.73</v>
      </c>
      <c r="H210" s="68">
        <f t="shared" si="6"/>
        <v>0.7</v>
      </c>
      <c r="I210" s="69">
        <v>116</v>
      </c>
      <c r="J210" s="69">
        <f t="shared" si="7"/>
        <v>59.276000000000003</v>
      </c>
      <c r="K210" s="100"/>
      <c r="L210" s="140"/>
    </row>
    <row r="211" spans="1:12" s="3" customFormat="1" ht="15.95" customHeight="1" outlineLevel="1" x14ac:dyDescent="0.3">
      <c r="A211" s="32">
        <v>142</v>
      </c>
      <c r="B211" s="49" t="s">
        <v>447</v>
      </c>
      <c r="C211" s="33" t="s">
        <v>971</v>
      </c>
      <c r="D211" s="166" t="s">
        <v>10</v>
      </c>
      <c r="E211" s="28">
        <v>6</v>
      </c>
      <c r="F211" s="169" t="s">
        <v>30</v>
      </c>
      <c r="G211" s="513">
        <v>0.68</v>
      </c>
      <c r="H211" s="68">
        <f t="shared" si="6"/>
        <v>0.7</v>
      </c>
      <c r="I211" s="69">
        <v>22</v>
      </c>
      <c r="J211" s="69">
        <f t="shared" si="7"/>
        <v>10.472</v>
      </c>
      <c r="K211" s="100"/>
      <c r="L211" s="140"/>
    </row>
    <row r="212" spans="1:12" s="3" customFormat="1" ht="15.95" customHeight="1" outlineLevel="1" x14ac:dyDescent="0.3">
      <c r="A212" s="32">
        <v>143</v>
      </c>
      <c r="B212" s="49" t="s">
        <v>447</v>
      </c>
      <c r="C212" s="33" t="s">
        <v>970</v>
      </c>
      <c r="D212" s="166" t="s">
        <v>10</v>
      </c>
      <c r="E212" s="28">
        <v>6</v>
      </c>
      <c r="F212" s="169" t="s">
        <v>30</v>
      </c>
      <c r="G212" s="55">
        <v>0.51100000000000001</v>
      </c>
      <c r="H212" s="68">
        <f t="shared" si="6"/>
        <v>0.7</v>
      </c>
      <c r="I212" s="69">
        <v>22</v>
      </c>
      <c r="J212" s="69">
        <f t="shared" si="7"/>
        <v>7.8693999999999988</v>
      </c>
      <c r="K212" s="100"/>
      <c r="L212" s="140"/>
    </row>
    <row r="213" spans="1:12" s="3" customFormat="1" ht="15.95" customHeight="1" outlineLevel="1" x14ac:dyDescent="0.3">
      <c r="A213" s="32">
        <v>144</v>
      </c>
      <c r="B213" s="49" t="s">
        <v>447</v>
      </c>
      <c r="C213" s="33" t="s">
        <v>969</v>
      </c>
      <c r="D213" s="166" t="s">
        <v>10</v>
      </c>
      <c r="E213" s="28">
        <v>6</v>
      </c>
      <c r="F213" s="169" t="s">
        <v>30</v>
      </c>
      <c r="G213" s="55">
        <v>0.47099999999999997</v>
      </c>
      <c r="H213" s="68">
        <f t="shared" si="6"/>
        <v>0.7</v>
      </c>
      <c r="I213" s="69">
        <v>22</v>
      </c>
      <c r="J213" s="69">
        <f t="shared" si="7"/>
        <v>7.2533999999999983</v>
      </c>
      <c r="K213" s="100"/>
      <c r="L213" s="140"/>
    </row>
    <row r="214" spans="1:12" s="3" customFormat="1" ht="15.95" customHeight="1" outlineLevel="1" x14ac:dyDescent="0.3">
      <c r="A214" s="32">
        <v>145</v>
      </c>
      <c r="B214" s="49" t="s">
        <v>447</v>
      </c>
      <c r="C214" s="33" t="s">
        <v>968</v>
      </c>
      <c r="D214" s="166" t="s">
        <v>10</v>
      </c>
      <c r="E214" s="28">
        <v>6</v>
      </c>
      <c r="F214" s="169" t="s">
        <v>30</v>
      </c>
      <c r="G214" s="55">
        <v>0.79100000000000004</v>
      </c>
      <c r="H214" s="68">
        <f t="shared" si="6"/>
        <v>0.7</v>
      </c>
      <c r="I214" s="69">
        <v>22</v>
      </c>
      <c r="J214" s="69">
        <f t="shared" si="7"/>
        <v>12.1814</v>
      </c>
      <c r="K214" s="100"/>
      <c r="L214" s="140"/>
    </row>
    <row r="215" spans="1:12" s="3" customFormat="1" ht="15.95" customHeight="1" outlineLevel="1" x14ac:dyDescent="0.3">
      <c r="A215" s="32">
        <v>146</v>
      </c>
      <c r="B215" s="49" t="s">
        <v>447</v>
      </c>
      <c r="C215" s="33" t="s">
        <v>1230</v>
      </c>
      <c r="D215" s="166" t="s">
        <v>10</v>
      </c>
      <c r="E215" s="28">
        <v>6</v>
      </c>
      <c r="F215" s="169" t="s">
        <v>27</v>
      </c>
      <c r="G215" s="55">
        <v>0.503</v>
      </c>
      <c r="H215" s="68">
        <f t="shared" si="6"/>
        <v>0.7</v>
      </c>
      <c r="I215" s="69">
        <v>116</v>
      </c>
      <c r="J215" s="69">
        <f t="shared" si="7"/>
        <v>40.843599999999995</v>
      </c>
      <c r="K215" s="100"/>
      <c r="L215" s="140"/>
    </row>
    <row r="216" spans="1:12" s="3" customFormat="1" ht="15.95" customHeight="1" outlineLevel="1" x14ac:dyDescent="0.3">
      <c r="A216" s="32">
        <v>147</v>
      </c>
      <c r="B216" s="49" t="s">
        <v>447</v>
      </c>
      <c r="C216" s="33" t="s">
        <v>967</v>
      </c>
      <c r="D216" s="166" t="s">
        <v>10</v>
      </c>
      <c r="E216" s="28">
        <v>6</v>
      </c>
      <c r="F216" s="169" t="s">
        <v>30</v>
      </c>
      <c r="G216" s="55">
        <v>0.19600000000000001</v>
      </c>
      <c r="H216" s="68">
        <f t="shared" si="6"/>
        <v>0.7</v>
      </c>
      <c r="I216" s="69">
        <v>22</v>
      </c>
      <c r="J216" s="69">
        <f t="shared" si="7"/>
        <v>3.0183999999999997</v>
      </c>
      <c r="K216" s="100"/>
      <c r="L216" s="140"/>
    </row>
    <row r="217" spans="1:12" s="3" customFormat="1" ht="15.95" customHeight="1" outlineLevel="1" x14ac:dyDescent="0.3">
      <c r="A217" s="32">
        <v>148</v>
      </c>
      <c r="B217" s="49" t="s">
        <v>447</v>
      </c>
      <c r="C217" s="33" t="s">
        <v>966</v>
      </c>
      <c r="D217" s="166" t="s">
        <v>10</v>
      </c>
      <c r="E217" s="28">
        <v>6</v>
      </c>
      <c r="F217" s="169" t="s">
        <v>30</v>
      </c>
      <c r="G217" s="55">
        <v>0.25900000000000001</v>
      </c>
      <c r="H217" s="68">
        <f t="shared" si="6"/>
        <v>0.7</v>
      </c>
      <c r="I217" s="69">
        <v>22</v>
      </c>
      <c r="J217" s="69">
        <f t="shared" si="7"/>
        <v>3.9885999999999999</v>
      </c>
      <c r="K217" s="100"/>
      <c r="L217" s="140"/>
    </row>
    <row r="218" spans="1:12" s="3" customFormat="1" ht="15.95" customHeight="1" outlineLevel="1" x14ac:dyDescent="0.3">
      <c r="A218" s="32">
        <v>149</v>
      </c>
      <c r="B218" s="49" t="s">
        <v>447</v>
      </c>
      <c r="C218" s="33" t="s">
        <v>1231</v>
      </c>
      <c r="D218" s="166" t="s">
        <v>10</v>
      </c>
      <c r="E218" s="28">
        <v>6</v>
      </c>
      <c r="F218" s="169" t="s">
        <v>27</v>
      </c>
      <c r="G218" s="55">
        <v>0.55600000000000005</v>
      </c>
      <c r="H218" s="68">
        <f t="shared" si="6"/>
        <v>0.7</v>
      </c>
      <c r="I218" s="69">
        <v>116</v>
      </c>
      <c r="J218" s="69">
        <f t="shared" si="7"/>
        <v>45.147199999999998</v>
      </c>
      <c r="K218" s="100"/>
      <c r="L218" s="140"/>
    </row>
    <row r="219" spans="1:12" s="3" customFormat="1" ht="15.95" customHeight="1" outlineLevel="1" x14ac:dyDescent="0.3">
      <c r="A219" s="32">
        <v>150</v>
      </c>
      <c r="B219" s="49" t="s">
        <v>447</v>
      </c>
      <c r="C219" s="33" t="s">
        <v>1232</v>
      </c>
      <c r="D219" s="166" t="s">
        <v>10</v>
      </c>
      <c r="E219" s="28">
        <v>6</v>
      </c>
      <c r="F219" s="169" t="s">
        <v>27</v>
      </c>
      <c r="G219" s="55">
        <v>0.48299999999999998</v>
      </c>
      <c r="H219" s="68">
        <f t="shared" si="6"/>
        <v>0.7</v>
      </c>
      <c r="I219" s="69">
        <v>116</v>
      </c>
      <c r="J219" s="69">
        <f t="shared" si="7"/>
        <v>39.219599999999993</v>
      </c>
      <c r="K219" s="100"/>
      <c r="L219" s="140"/>
    </row>
    <row r="220" spans="1:12" s="3" customFormat="1" ht="15.95" customHeight="1" outlineLevel="1" x14ac:dyDescent="0.3">
      <c r="A220" s="32">
        <v>151</v>
      </c>
      <c r="B220" s="49" t="s">
        <v>447</v>
      </c>
      <c r="C220" s="33" t="s">
        <v>965</v>
      </c>
      <c r="D220" s="166" t="s">
        <v>10</v>
      </c>
      <c r="E220" s="28">
        <v>6</v>
      </c>
      <c r="F220" s="169" t="s">
        <v>30</v>
      </c>
      <c r="G220" s="55">
        <v>0.23400000000000001</v>
      </c>
      <c r="H220" s="68">
        <f t="shared" si="6"/>
        <v>0.7</v>
      </c>
      <c r="I220" s="69">
        <v>22</v>
      </c>
      <c r="J220" s="69">
        <f t="shared" si="7"/>
        <v>3.6036000000000001</v>
      </c>
      <c r="K220" s="100"/>
      <c r="L220" s="140"/>
    </row>
    <row r="221" spans="1:12" s="3" customFormat="1" ht="15.95" customHeight="1" outlineLevel="1" x14ac:dyDescent="0.3">
      <c r="A221" s="32">
        <v>152</v>
      </c>
      <c r="B221" s="49" t="s">
        <v>447</v>
      </c>
      <c r="C221" s="33" t="s">
        <v>1233</v>
      </c>
      <c r="D221" s="166" t="s">
        <v>10</v>
      </c>
      <c r="E221" s="28">
        <v>6</v>
      </c>
      <c r="F221" s="169" t="s">
        <v>27</v>
      </c>
      <c r="G221" s="55">
        <v>0.52900000000000003</v>
      </c>
      <c r="H221" s="68">
        <f t="shared" si="6"/>
        <v>0.7</v>
      </c>
      <c r="I221" s="69">
        <v>116</v>
      </c>
      <c r="J221" s="69">
        <f t="shared" si="7"/>
        <v>42.954799999999999</v>
      </c>
      <c r="K221" s="100"/>
      <c r="L221" s="140"/>
    </row>
    <row r="222" spans="1:12" s="3" customFormat="1" ht="15.95" customHeight="1" outlineLevel="1" x14ac:dyDescent="0.3">
      <c r="A222" s="32">
        <v>153</v>
      </c>
      <c r="B222" s="49" t="s">
        <v>447</v>
      </c>
      <c r="C222" s="33" t="s">
        <v>964</v>
      </c>
      <c r="D222" s="166" t="s">
        <v>10</v>
      </c>
      <c r="E222" s="28">
        <v>6</v>
      </c>
      <c r="F222" s="169" t="s">
        <v>30</v>
      </c>
      <c r="G222" s="55">
        <v>0.77700000000000002</v>
      </c>
      <c r="H222" s="68">
        <f t="shared" si="6"/>
        <v>0.7</v>
      </c>
      <c r="I222" s="69">
        <v>22</v>
      </c>
      <c r="J222" s="69">
        <f t="shared" si="7"/>
        <v>11.965799999999998</v>
      </c>
      <c r="K222" s="100"/>
      <c r="L222" s="140"/>
    </row>
    <row r="223" spans="1:12" s="3" customFormat="1" ht="15.95" customHeight="1" outlineLevel="1" x14ac:dyDescent="0.3">
      <c r="A223" s="32">
        <v>154</v>
      </c>
      <c r="B223" s="49" t="s">
        <v>447</v>
      </c>
      <c r="C223" s="33" t="s">
        <v>963</v>
      </c>
      <c r="D223" s="166" t="s">
        <v>10</v>
      </c>
      <c r="E223" s="28">
        <v>6</v>
      </c>
      <c r="F223" s="169" t="s">
        <v>30</v>
      </c>
      <c r="G223" s="55">
        <v>0.501</v>
      </c>
      <c r="H223" s="68">
        <f t="shared" si="6"/>
        <v>0.7</v>
      </c>
      <c r="I223" s="69">
        <v>22</v>
      </c>
      <c r="J223" s="69">
        <f t="shared" si="7"/>
        <v>7.7153999999999989</v>
      </c>
      <c r="K223" s="100"/>
      <c r="L223" s="140"/>
    </row>
    <row r="224" spans="1:12" s="3" customFormat="1" ht="15.95" customHeight="1" outlineLevel="1" x14ac:dyDescent="0.3">
      <c r="A224" s="32">
        <v>155</v>
      </c>
      <c r="B224" s="49" t="s">
        <v>447</v>
      </c>
      <c r="C224" s="33" t="s">
        <v>939</v>
      </c>
      <c r="D224" s="166" t="s">
        <v>10</v>
      </c>
      <c r="E224" s="28">
        <v>6</v>
      </c>
      <c r="F224" s="169" t="s">
        <v>30</v>
      </c>
      <c r="G224" s="55">
        <v>0.20599999999999999</v>
      </c>
      <c r="H224" s="68">
        <f t="shared" si="6"/>
        <v>0.7</v>
      </c>
      <c r="I224" s="69">
        <v>22</v>
      </c>
      <c r="J224" s="69">
        <f t="shared" si="7"/>
        <v>3.1723999999999997</v>
      </c>
      <c r="K224" s="100"/>
      <c r="L224" s="140"/>
    </row>
    <row r="225" spans="1:12" s="3" customFormat="1" ht="15.95" customHeight="1" outlineLevel="1" x14ac:dyDescent="0.3">
      <c r="A225" s="32">
        <v>156</v>
      </c>
      <c r="B225" s="49" t="s">
        <v>447</v>
      </c>
      <c r="C225" s="33" t="s">
        <v>938</v>
      </c>
      <c r="D225" s="166" t="s">
        <v>10</v>
      </c>
      <c r="E225" s="28">
        <v>6</v>
      </c>
      <c r="F225" s="169" t="s">
        <v>30</v>
      </c>
      <c r="G225" s="55">
        <v>0.222</v>
      </c>
      <c r="H225" s="68">
        <f t="shared" si="6"/>
        <v>0.7</v>
      </c>
      <c r="I225" s="69">
        <v>22</v>
      </c>
      <c r="J225" s="69">
        <f t="shared" si="7"/>
        <v>3.4187999999999996</v>
      </c>
      <c r="K225" s="100"/>
      <c r="L225" s="140"/>
    </row>
    <row r="226" spans="1:12" s="3" customFormat="1" ht="15.95" customHeight="1" outlineLevel="1" x14ac:dyDescent="0.3">
      <c r="A226" s="32">
        <v>157</v>
      </c>
      <c r="B226" s="49" t="s">
        <v>447</v>
      </c>
      <c r="C226" s="33" t="s">
        <v>937</v>
      </c>
      <c r="D226" s="166" t="s">
        <v>10</v>
      </c>
      <c r="E226" s="28">
        <v>6</v>
      </c>
      <c r="F226" s="169" t="s">
        <v>30</v>
      </c>
      <c r="G226" s="55">
        <v>0.127</v>
      </c>
      <c r="H226" s="68">
        <f t="shared" si="6"/>
        <v>0.7</v>
      </c>
      <c r="I226" s="69">
        <v>22</v>
      </c>
      <c r="J226" s="69">
        <f t="shared" si="7"/>
        <v>1.9557999999999998</v>
      </c>
      <c r="K226" s="100"/>
      <c r="L226" s="140"/>
    </row>
    <row r="227" spans="1:12" s="3" customFormat="1" ht="15.95" customHeight="1" outlineLevel="1" x14ac:dyDescent="0.3">
      <c r="A227" s="32">
        <v>158</v>
      </c>
      <c r="B227" s="49" t="s">
        <v>447</v>
      </c>
      <c r="C227" s="33" t="s">
        <v>1188</v>
      </c>
      <c r="D227" s="166" t="s">
        <v>10</v>
      </c>
      <c r="E227" s="28">
        <v>6</v>
      </c>
      <c r="F227" s="169" t="s">
        <v>27</v>
      </c>
      <c r="G227" s="55">
        <v>0.44900000000000001</v>
      </c>
      <c r="H227" s="68">
        <f t="shared" si="6"/>
        <v>0.7</v>
      </c>
      <c r="I227" s="69">
        <v>116</v>
      </c>
      <c r="J227" s="69">
        <f t="shared" si="7"/>
        <v>36.458799999999997</v>
      </c>
      <c r="K227" s="100"/>
      <c r="L227" s="140"/>
    </row>
    <row r="228" spans="1:12" s="3" customFormat="1" ht="15.95" customHeight="1" outlineLevel="1" x14ac:dyDescent="0.3">
      <c r="A228" s="32">
        <v>159</v>
      </c>
      <c r="B228" s="49" t="s">
        <v>447</v>
      </c>
      <c r="C228" s="33" t="s">
        <v>1189</v>
      </c>
      <c r="D228" s="166" t="s">
        <v>10</v>
      </c>
      <c r="E228" s="28">
        <v>6</v>
      </c>
      <c r="F228" s="169" t="s">
        <v>27</v>
      </c>
      <c r="G228" s="55">
        <v>0.46200000000000002</v>
      </c>
      <c r="H228" s="68">
        <f t="shared" si="6"/>
        <v>0.7</v>
      </c>
      <c r="I228" s="69">
        <v>116</v>
      </c>
      <c r="J228" s="69">
        <f t="shared" si="7"/>
        <v>37.514400000000002</v>
      </c>
      <c r="K228" s="100"/>
      <c r="L228" s="140"/>
    </row>
    <row r="229" spans="1:12" s="3" customFormat="1" ht="15.95" customHeight="1" outlineLevel="1" x14ac:dyDescent="0.3">
      <c r="A229" s="32">
        <v>160</v>
      </c>
      <c r="B229" s="49" t="s">
        <v>447</v>
      </c>
      <c r="C229" s="33" t="s">
        <v>936</v>
      </c>
      <c r="D229" s="166" t="s">
        <v>10</v>
      </c>
      <c r="E229" s="28">
        <v>6</v>
      </c>
      <c r="F229" s="169" t="s">
        <v>30</v>
      </c>
      <c r="G229" s="55">
        <v>0.317</v>
      </c>
      <c r="H229" s="68">
        <f t="shared" si="6"/>
        <v>0.7</v>
      </c>
      <c r="I229" s="69">
        <v>22</v>
      </c>
      <c r="J229" s="69">
        <f t="shared" si="7"/>
        <v>4.8818000000000001</v>
      </c>
      <c r="K229" s="100"/>
      <c r="L229" s="140"/>
    </row>
    <row r="230" spans="1:12" s="3" customFormat="1" ht="15.95" customHeight="1" outlineLevel="1" x14ac:dyDescent="0.3">
      <c r="A230" s="32">
        <v>161</v>
      </c>
      <c r="B230" s="49" t="s">
        <v>447</v>
      </c>
      <c r="C230" s="33" t="s">
        <v>1191</v>
      </c>
      <c r="D230" s="166" t="s">
        <v>10</v>
      </c>
      <c r="E230" s="28">
        <v>6</v>
      </c>
      <c r="F230" s="493" t="s">
        <v>14</v>
      </c>
      <c r="G230" s="513">
        <v>0.91</v>
      </c>
      <c r="H230" s="68">
        <f t="shared" si="6"/>
        <v>0.7</v>
      </c>
      <c r="I230" s="69">
        <v>22</v>
      </c>
      <c r="J230" s="69">
        <f t="shared" si="7"/>
        <v>14.013999999999999</v>
      </c>
      <c r="K230" s="100"/>
      <c r="L230" s="140"/>
    </row>
    <row r="231" spans="1:12" s="3" customFormat="1" ht="15.95" customHeight="1" outlineLevel="1" x14ac:dyDescent="0.3">
      <c r="A231" s="32">
        <v>162</v>
      </c>
      <c r="B231" s="49" t="s">
        <v>447</v>
      </c>
      <c r="C231" s="33" t="s">
        <v>1190</v>
      </c>
      <c r="D231" s="166" t="s">
        <v>10</v>
      </c>
      <c r="E231" s="28">
        <v>6</v>
      </c>
      <c r="F231" s="169" t="s">
        <v>27</v>
      </c>
      <c r="G231" s="55">
        <v>1.8959999999999999</v>
      </c>
      <c r="H231" s="68">
        <f t="shared" si="6"/>
        <v>0.7</v>
      </c>
      <c r="I231" s="69">
        <v>116</v>
      </c>
      <c r="J231" s="69">
        <f t="shared" si="7"/>
        <v>153.95519999999999</v>
      </c>
      <c r="K231" s="100"/>
      <c r="L231" s="140"/>
    </row>
    <row r="232" spans="1:12" s="3" customFormat="1" ht="15.95" customHeight="1" outlineLevel="1" x14ac:dyDescent="0.3">
      <c r="A232" s="32">
        <v>163</v>
      </c>
      <c r="B232" s="49" t="s">
        <v>447</v>
      </c>
      <c r="C232" s="33" t="s">
        <v>935</v>
      </c>
      <c r="D232" s="166" t="s">
        <v>10</v>
      </c>
      <c r="E232" s="28">
        <v>6</v>
      </c>
      <c r="F232" s="169" t="s">
        <v>30</v>
      </c>
      <c r="G232" s="55">
        <v>0.97599999999999998</v>
      </c>
      <c r="H232" s="68">
        <f t="shared" si="6"/>
        <v>0.7</v>
      </c>
      <c r="I232" s="69">
        <v>22</v>
      </c>
      <c r="J232" s="69">
        <f t="shared" si="7"/>
        <v>15.030399999999998</v>
      </c>
      <c r="K232" s="100"/>
      <c r="L232" s="140"/>
    </row>
    <row r="233" spans="1:12" s="3" customFormat="1" ht="15.95" customHeight="1" outlineLevel="1" x14ac:dyDescent="0.3">
      <c r="A233" s="32">
        <v>164</v>
      </c>
      <c r="B233" s="49" t="s">
        <v>447</v>
      </c>
      <c r="C233" s="33" t="s">
        <v>934</v>
      </c>
      <c r="D233" s="166" t="s">
        <v>10</v>
      </c>
      <c r="E233" s="28">
        <v>6</v>
      </c>
      <c r="F233" s="169" t="s">
        <v>30</v>
      </c>
      <c r="G233" s="55">
        <v>0.439</v>
      </c>
      <c r="H233" s="68">
        <f t="shared" si="6"/>
        <v>0.7</v>
      </c>
      <c r="I233" s="69">
        <v>22</v>
      </c>
      <c r="J233" s="69">
        <f t="shared" si="7"/>
        <v>6.7605999999999993</v>
      </c>
      <c r="K233" s="100"/>
      <c r="L233" s="140"/>
    </row>
    <row r="234" spans="1:12" s="3" customFormat="1" ht="15.95" customHeight="1" outlineLevel="1" x14ac:dyDescent="0.3">
      <c r="A234" s="32">
        <v>165</v>
      </c>
      <c r="B234" s="49" t="s">
        <v>447</v>
      </c>
      <c r="C234" s="33" t="s">
        <v>1192</v>
      </c>
      <c r="D234" s="166" t="s">
        <v>10</v>
      </c>
      <c r="E234" s="28">
        <v>6</v>
      </c>
      <c r="F234" s="169" t="s">
        <v>27</v>
      </c>
      <c r="G234" s="513">
        <v>0.47</v>
      </c>
      <c r="H234" s="68">
        <f t="shared" si="6"/>
        <v>0.7</v>
      </c>
      <c r="I234" s="69">
        <v>116</v>
      </c>
      <c r="J234" s="69">
        <f t="shared" si="7"/>
        <v>38.163999999999994</v>
      </c>
      <c r="K234" s="100"/>
      <c r="L234" s="140"/>
    </row>
    <row r="235" spans="1:12" s="3" customFormat="1" ht="15.95" customHeight="1" outlineLevel="1" x14ac:dyDescent="0.3">
      <c r="A235" s="32">
        <v>166</v>
      </c>
      <c r="B235" s="49" t="s">
        <v>447</v>
      </c>
      <c r="C235" s="33" t="s">
        <v>933</v>
      </c>
      <c r="D235" s="166" t="s">
        <v>10</v>
      </c>
      <c r="E235" s="28">
        <v>6</v>
      </c>
      <c r="F235" s="169" t="s">
        <v>30</v>
      </c>
      <c r="G235" s="55">
        <v>0.38500000000000001</v>
      </c>
      <c r="H235" s="68">
        <f t="shared" si="6"/>
        <v>0.7</v>
      </c>
      <c r="I235" s="69">
        <v>22</v>
      </c>
      <c r="J235" s="69">
        <f t="shared" si="7"/>
        <v>5.9289999999999994</v>
      </c>
      <c r="K235" s="100"/>
      <c r="L235" s="140"/>
    </row>
    <row r="236" spans="1:12" s="3" customFormat="1" ht="15.95" customHeight="1" outlineLevel="1" x14ac:dyDescent="0.3">
      <c r="A236" s="32">
        <v>167</v>
      </c>
      <c r="B236" s="49" t="s">
        <v>447</v>
      </c>
      <c r="C236" s="33" t="s">
        <v>932</v>
      </c>
      <c r="D236" s="166" t="s">
        <v>10</v>
      </c>
      <c r="E236" s="28">
        <v>6</v>
      </c>
      <c r="F236" s="169" t="s">
        <v>30</v>
      </c>
      <c r="G236" s="55">
        <v>0.28899999999999998</v>
      </c>
      <c r="H236" s="68">
        <f t="shared" si="6"/>
        <v>0.7</v>
      </c>
      <c r="I236" s="69">
        <v>22</v>
      </c>
      <c r="J236" s="69">
        <f t="shared" si="7"/>
        <v>4.4505999999999997</v>
      </c>
      <c r="K236" s="100"/>
      <c r="L236" s="140"/>
    </row>
    <row r="237" spans="1:12" s="3" customFormat="1" ht="15.95" customHeight="1" outlineLevel="1" x14ac:dyDescent="0.3">
      <c r="A237" s="32">
        <v>168</v>
      </c>
      <c r="B237" s="49" t="s">
        <v>447</v>
      </c>
      <c r="C237" s="33" t="s">
        <v>1193</v>
      </c>
      <c r="D237" s="166" t="s">
        <v>10</v>
      </c>
      <c r="E237" s="28">
        <v>6</v>
      </c>
      <c r="F237" s="169" t="s">
        <v>27</v>
      </c>
      <c r="G237" s="55">
        <v>0.56499999999999995</v>
      </c>
      <c r="H237" s="68">
        <f t="shared" si="6"/>
        <v>0.7</v>
      </c>
      <c r="I237" s="69">
        <v>116</v>
      </c>
      <c r="J237" s="69">
        <f t="shared" si="7"/>
        <v>45.877999999999993</v>
      </c>
      <c r="K237" s="100"/>
      <c r="L237" s="140"/>
    </row>
    <row r="238" spans="1:12" s="3" customFormat="1" ht="15.95" customHeight="1" outlineLevel="1" x14ac:dyDescent="0.3">
      <c r="A238" s="32">
        <v>169</v>
      </c>
      <c r="B238" s="49" t="s">
        <v>447</v>
      </c>
      <c r="C238" s="33" t="s">
        <v>1194</v>
      </c>
      <c r="D238" s="166" t="s">
        <v>10</v>
      </c>
      <c r="E238" s="28">
        <v>6</v>
      </c>
      <c r="F238" s="169" t="s">
        <v>27</v>
      </c>
      <c r="G238" s="55">
        <v>0.45600000000000002</v>
      </c>
      <c r="H238" s="68">
        <f t="shared" si="6"/>
        <v>0.7</v>
      </c>
      <c r="I238" s="69">
        <v>116</v>
      </c>
      <c r="J238" s="69">
        <f t="shared" si="7"/>
        <v>37.027200000000001</v>
      </c>
      <c r="K238" s="100"/>
      <c r="L238" s="140"/>
    </row>
    <row r="239" spans="1:12" s="3" customFormat="1" ht="15.95" customHeight="1" outlineLevel="1" x14ac:dyDescent="0.3">
      <c r="A239" s="32">
        <v>170</v>
      </c>
      <c r="B239" s="49" t="s">
        <v>447</v>
      </c>
      <c r="C239" s="33" t="s">
        <v>931</v>
      </c>
      <c r="D239" s="166" t="s">
        <v>10</v>
      </c>
      <c r="E239" s="28">
        <v>6</v>
      </c>
      <c r="F239" s="169" t="s">
        <v>30</v>
      </c>
      <c r="G239" s="55">
        <v>0.313</v>
      </c>
      <c r="H239" s="68">
        <f t="shared" si="6"/>
        <v>0.7</v>
      </c>
      <c r="I239" s="69">
        <v>22</v>
      </c>
      <c r="J239" s="69">
        <f t="shared" si="7"/>
        <v>4.8201999999999998</v>
      </c>
      <c r="K239" s="100"/>
      <c r="L239" s="140"/>
    </row>
    <row r="240" spans="1:12" s="3" customFormat="1" ht="15.95" customHeight="1" outlineLevel="1" x14ac:dyDescent="0.3">
      <c r="A240" s="32">
        <v>171</v>
      </c>
      <c r="B240" s="49" t="s">
        <v>447</v>
      </c>
      <c r="C240" s="33" t="s">
        <v>1195</v>
      </c>
      <c r="D240" s="166" t="s">
        <v>10</v>
      </c>
      <c r="E240" s="28">
        <v>6</v>
      </c>
      <c r="F240" s="169" t="s">
        <v>27</v>
      </c>
      <c r="G240" s="55">
        <v>0.59799999999999998</v>
      </c>
      <c r="H240" s="68">
        <f t="shared" si="6"/>
        <v>0.7</v>
      </c>
      <c r="I240" s="69">
        <v>116</v>
      </c>
      <c r="J240" s="69">
        <f t="shared" si="7"/>
        <v>48.557599999999994</v>
      </c>
      <c r="K240" s="100"/>
      <c r="L240" s="140"/>
    </row>
    <row r="241" spans="1:68" s="3" customFormat="1" ht="15.95" customHeight="1" outlineLevel="1" x14ac:dyDescent="0.3">
      <c r="A241" s="32">
        <v>172</v>
      </c>
      <c r="B241" s="49" t="s">
        <v>447</v>
      </c>
      <c r="C241" s="33" t="s">
        <v>1196</v>
      </c>
      <c r="D241" s="166" t="s">
        <v>10</v>
      </c>
      <c r="E241" s="28">
        <v>6</v>
      </c>
      <c r="F241" s="169" t="s">
        <v>27</v>
      </c>
      <c r="G241" s="55">
        <v>0.53400000000000003</v>
      </c>
      <c r="H241" s="68">
        <f t="shared" si="6"/>
        <v>0.7</v>
      </c>
      <c r="I241" s="69">
        <v>116</v>
      </c>
      <c r="J241" s="69">
        <f t="shared" si="7"/>
        <v>43.360800000000005</v>
      </c>
      <c r="K241" s="100"/>
      <c r="L241" s="140"/>
    </row>
    <row r="242" spans="1:68" s="3" customFormat="1" ht="15.95" customHeight="1" outlineLevel="1" x14ac:dyDescent="0.3">
      <c r="A242" s="32">
        <v>173</v>
      </c>
      <c r="B242" s="49" t="s">
        <v>447</v>
      </c>
      <c r="C242" s="33" t="s">
        <v>1197</v>
      </c>
      <c r="D242" s="166" t="s">
        <v>10</v>
      </c>
      <c r="E242" s="28">
        <v>6</v>
      </c>
      <c r="F242" s="169" t="s">
        <v>27</v>
      </c>
      <c r="G242" s="55">
        <v>0.84399999999999997</v>
      </c>
      <c r="H242" s="68">
        <f t="shared" si="6"/>
        <v>0.7</v>
      </c>
      <c r="I242" s="69">
        <v>116</v>
      </c>
      <c r="J242" s="69">
        <f t="shared" si="7"/>
        <v>68.532799999999995</v>
      </c>
      <c r="K242" s="100"/>
      <c r="L242" s="140"/>
    </row>
    <row r="243" spans="1:68" s="3" customFormat="1" ht="15.95" customHeight="1" outlineLevel="1" x14ac:dyDescent="0.3">
      <c r="A243" s="32">
        <v>174</v>
      </c>
      <c r="B243" s="49" t="s">
        <v>447</v>
      </c>
      <c r="C243" s="33" t="s">
        <v>1198</v>
      </c>
      <c r="D243" s="166" t="s">
        <v>10</v>
      </c>
      <c r="E243" s="28">
        <v>6</v>
      </c>
      <c r="F243" s="169" t="s">
        <v>27</v>
      </c>
      <c r="G243" s="55">
        <v>1.595</v>
      </c>
      <c r="H243" s="68">
        <f t="shared" si="6"/>
        <v>0.7</v>
      </c>
      <c r="I243" s="69">
        <v>116</v>
      </c>
      <c r="J243" s="69">
        <f t="shared" si="7"/>
        <v>129.51399999999998</v>
      </c>
      <c r="K243" s="100"/>
      <c r="L243" s="140"/>
    </row>
    <row r="244" spans="1:68" s="3" customFormat="1" ht="15.95" customHeight="1" outlineLevel="1" x14ac:dyDescent="0.3">
      <c r="A244" s="32">
        <v>175</v>
      </c>
      <c r="B244" s="49" t="s">
        <v>447</v>
      </c>
      <c r="C244" s="33" t="s">
        <v>1182</v>
      </c>
      <c r="D244" s="166" t="s">
        <v>10</v>
      </c>
      <c r="E244" s="28">
        <v>6</v>
      </c>
      <c r="F244" s="169" t="s">
        <v>27</v>
      </c>
      <c r="G244" s="55">
        <v>0.71899999999999997</v>
      </c>
      <c r="H244" s="68">
        <f t="shared" si="6"/>
        <v>0.7</v>
      </c>
      <c r="I244" s="69">
        <v>116</v>
      </c>
      <c r="J244" s="69">
        <f t="shared" si="7"/>
        <v>58.382799999999996</v>
      </c>
      <c r="K244" s="100"/>
      <c r="L244" s="140"/>
    </row>
    <row r="245" spans="1:68" s="3" customFormat="1" ht="15.95" customHeight="1" outlineLevel="1" x14ac:dyDescent="0.3">
      <c r="A245" s="32">
        <v>176</v>
      </c>
      <c r="B245" s="49" t="s">
        <v>447</v>
      </c>
      <c r="C245" s="33" t="s">
        <v>1183</v>
      </c>
      <c r="D245" s="166" t="s">
        <v>10</v>
      </c>
      <c r="E245" s="28">
        <v>6</v>
      </c>
      <c r="F245" s="169" t="s">
        <v>27</v>
      </c>
      <c r="G245" s="55">
        <v>0.57599999999999996</v>
      </c>
      <c r="H245" s="68">
        <f t="shared" si="6"/>
        <v>0.7</v>
      </c>
      <c r="I245" s="69">
        <v>116</v>
      </c>
      <c r="J245" s="69">
        <f t="shared" si="7"/>
        <v>46.771199999999993</v>
      </c>
      <c r="K245" s="100"/>
      <c r="L245" s="140"/>
    </row>
    <row r="246" spans="1:68" s="3" customFormat="1" ht="15.95" customHeight="1" outlineLevel="1" x14ac:dyDescent="0.3">
      <c r="A246" s="32">
        <v>177</v>
      </c>
      <c r="B246" s="49" t="s">
        <v>447</v>
      </c>
      <c r="C246" s="33" t="s">
        <v>1184</v>
      </c>
      <c r="D246" s="166" t="s">
        <v>10</v>
      </c>
      <c r="E246" s="28">
        <v>6</v>
      </c>
      <c r="F246" s="169" t="s">
        <v>27</v>
      </c>
      <c r="G246" s="55">
        <v>0.47499999999999998</v>
      </c>
      <c r="H246" s="68">
        <f t="shared" si="6"/>
        <v>0.7</v>
      </c>
      <c r="I246" s="69">
        <v>116</v>
      </c>
      <c r="J246" s="69">
        <f t="shared" si="7"/>
        <v>38.569999999999993</v>
      </c>
      <c r="K246" s="100"/>
      <c r="L246" s="140"/>
    </row>
    <row r="247" spans="1:68" s="3" customFormat="1" ht="15.95" customHeight="1" outlineLevel="1" x14ac:dyDescent="0.3">
      <c r="A247" s="32">
        <v>178</v>
      </c>
      <c r="B247" s="49" t="s">
        <v>447</v>
      </c>
      <c r="C247" s="33" t="s">
        <v>1185</v>
      </c>
      <c r="D247" s="166" t="s">
        <v>10</v>
      </c>
      <c r="E247" s="28">
        <v>6</v>
      </c>
      <c r="F247" s="169" t="s">
        <v>27</v>
      </c>
      <c r="G247" s="55">
        <v>0.64100000000000001</v>
      </c>
      <c r="H247" s="68">
        <f t="shared" si="6"/>
        <v>0.7</v>
      </c>
      <c r="I247" s="69">
        <v>116</v>
      </c>
      <c r="J247" s="69">
        <f t="shared" si="7"/>
        <v>52.049199999999999</v>
      </c>
      <c r="K247" s="100"/>
      <c r="L247" s="140"/>
    </row>
    <row r="248" spans="1:68" s="3" customFormat="1" ht="15.95" customHeight="1" outlineLevel="1" x14ac:dyDescent="0.3">
      <c r="A248" s="32">
        <v>179</v>
      </c>
      <c r="B248" s="49" t="s">
        <v>447</v>
      </c>
      <c r="C248" s="33" t="s">
        <v>1186</v>
      </c>
      <c r="D248" s="166" t="s">
        <v>10</v>
      </c>
      <c r="E248" s="28">
        <v>6</v>
      </c>
      <c r="F248" s="169" t="s">
        <v>27</v>
      </c>
      <c r="G248" s="513">
        <v>0.64</v>
      </c>
      <c r="H248" s="68">
        <f t="shared" si="6"/>
        <v>0.7</v>
      </c>
      <c r="I248" s="69">
        <v>116</v>
      </c>
      <c r="J248" s="69">
        <f t="shared" si="7"/>
        <v>51.967999999999996</v>
      </c>
      <c r="K248" s="100"/>
      <c r="L248" s="140"/>
    </row>
    <row r="249" spans="1:68" s="3" customFormat="1" ht="15.95" customHeight="1" outlineLevel="1" x14ac:dyDescent="0.3">
      <c r="A249" s="32">
        <v>180</v>
      </c>
      <c r="B249" s="49" t="s">
        <v>447</v>
      </c>
      <c r="C249" s="463" t="s">
        <v>1187</v>
      </c>
      <c r="D249" s="504" t="s">
        <v>10</v>
      </c>
      <c r="E249" s="488">
        <v>6</v>
      </c>
      <c r="F249" s="419" t="s">
        <v>27</v>
      </c>
      <c r="G249" s="336">
        <v>1.0329999999999999</v>
      </c>
      <c r="H249" s="68">
        <f t="shared" si="6"/>
        <v>0.7</v>
      </c>
      <c r="I249" s="69">
        <v>116</v>
      </c>
      <c r="J249" s="69">
        <f t="shared" si="7"/>
        <v>83.879599999999982</v>
      </c>
      <c r="K249" s="100"/>
      <c r="L249" s="140"/>
    </row>
    <row r="250" spans="1:68" s="3" customFormat="1" ht="15.95" customHeight="1" outlineLevel="1" x14ac:dyDescent="0.3">
      <c r="A250" s="32"/>
      <c r="B250" s="38" t="s">
        <v>452</v>
      </c>
      <c r="C250" s="33"/>
      <c r="D250" s="166"/>
      <c r="E250" s="28"/>
      <c r="F250" s="169"/>
      <c r="G250" s="511">
        <f>SUM(G70:G249)</f>
        <v>101.47699999999996</v>
      </c>
      <c r="H250" s="68"/>
      <c r="I250" s="68"/>
      <c r="J250" s="69"/>
      <c r="K250" s="100"/>
      <c r="L250" s="140"/>
    </row>
    <row r="251" spans="1:68" s="3" customFormat="1" ht="15.95" customHeight="1" outlineLevel="1" x14ac:dyDescent="0.3">
      <c r="A251" s="32"/>
      <c r="B251" s="49"/>
      <c r="C251" s="33"/>
      <c r="D251" s="166"/>
      <c r="E251" s="28"/>
      <c r="F251" s="169"/>
      <c r="G251" s="55"/>
      <c r="H251" s="68"/>
      <c r="I251" s="68"/>
      <c r="J251" s="69"/>
      <c r="K251" s="100"/>
      <c r="L251" s="140"/>
    </row>
    <row r="252" spans="1:68" s="3" customFormat="1" ht="15.95" customHeight="1" outlineLevel="1" x14ac:dyDescent="0.3">
      <c r="A252" s="32"/>
      <c r="B252" s="49"/>
      <c r="C252" s="33"/>
      <c r="D252" s="166"/>
      <c r="E252" s="28"/>
      <c r="F252" s="169"/>
      <c r="G252" s="55"/>
      <c r="H252" s="68"/>
      <c r="I252" s="68"/>
      <c r="J252" s="69"/>
      <c r="K252" s="100"/>
      <c r="L252" s="140"/>
    </row>
    <row r="253" spans="1:68" s="3" customFormat="1" ht="15.95" customHeight="1" outlineLevel="1" x14ac:dyDescent="0.3">
      <c r="A253" s="32"/>
      <c r="B253" s="31"/>
      <c r="C253" s="36"/>
      <c r="D253" s="541"/>
      <c r="E253" s="175"/>
      <c r="F253" s="50"/>
      <c r="G253" s="175"/>
      <c r="H253" s="68"/>
      <c r="I253" s="68"/>
      <c r="J253" s="69"/>
      <c r="K253" s="100"/>
      <c r="L253" s="140"/>
    </row>
    <row r="254" spans="1:68" s="2" customFormat="1" ht="15.95" customHeight="1" outlineLevel="2" x14ac:dyDescent="0.3">
      <c r="A254" s="32">
        <v>1</v>
      </c>
      <c r="B254" s="49" t="s">
        <v>590</v>
      </c>
      <c r="C254" s="33" t="s">
        <v>597</v>
      </c>
      <c r="D254" s="32" t="s">
        <v>598</v>
      </c>
      <c r="E254" s="540">
        <v>4</v>
      </c>
      <c r="F254" s="43" t="s">
        <v>30</v>
      </c>
      <c r="G254" s="55">
        <v>6.8819999999999997</v>
      </c>
      <c r="H254" s="68">
        <f t="shared" si="6"/>
        <v>1.2</v>
      </c>
      <c r="I254" s="69">
        <v>35</v>
      </c>
      <c r="J254" s="69">
        <f t="shared" si="7"/>
        <v>289.04399999999998</v>
      </c>
      <c r="K254" s="100"/>
      <c r="L254" s="140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</row>
    <row r="255" spans="1:68" s="2" customFormat="1" ht="15.95" customHeight="1" outlineLevel="2" x14ac:dyDescent="0.3">
      <c r="A255" s="32">
        <v>2</v>
      </c>
      <c r="B255" s="49" t="s">
        <v>590</v>
      </c>
      <c r="C255" s="33" t="s">
        <v>593</v>
      </c>
      <c r="D255" s="32" t="s">
        <v>594</v>
      </c>
      <c r="E255" s="540">
        <v>4</v>
      </c>
      <c r="F255" s="43" t="s">
        <v>30</v>
      </c>
      <c r="G255" s="513">
        <v>4.4989999999999997</v>
      </c>
      <c r="H255" s="68">
        <f t="shared" si="6"/>
        <v>1.2</v>
      </c>
      <c r="I255" s="69">
        <v>35</v>
      </c>
      <c r="J255" s="69">
        <f t="shared" si="7"/>
        <v>188.958</v>
      </c>
      <c r="K255" s="100"/>
      <c r="L255" s="140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</row>
    <row r="256" spans="1:68" s="2" customFormat="1" ht="15.95" customHeight="1" outlineLevel="2" x14ac:dyDescent="0.3">
      <c r="A256" s="32">
        <v>3</v>
      </c>
      <c r="B256" s="49" t="s">
        <v>590</v>
      </c>
      <c r="C256" s="33" t="s">
        <v>974</v>
      </c>
      <c r="D256" s="32" t="s">
        <v>142</v>
      </c>
      <c r="E256" s="540">
        <v>4</v>
      </c>
      <c r="F256" s="45" t="s">
        <v>30</v>
      </c>
      <c r="G256" s="513">
        <v>0.61199999999999999</v>
      </c>
      <c r="H256" s="68">
        <f t="shared" ref="H256:H318" si="8">IF(AND(E256&lt;6,G256&lt;1),1,IF(AND(E256&gt;=6,G256&lt;10),0.7,1.2))</f>
        <v>1</v>
      </c>
      <c r="I256" s="69">
        <v>35</v>
      </c>
      <c r="J256" s="69">
        <f t="shared" ref="J256:J318" si="9">(G256*H256*I256)</f>
        <v>21.419999999999998</v>
      </c>
      <c r="K256" s="100"/>
      <c r="L256" s="140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</row>
    <row r="257" spans="1:68" s="15" customFormat="1" ht="15.95" customHeight="1" outlineLevel="2" x14ac:dyDescent="0.3">
      <c r="A257" s="32">
        <v>4</v>
      </c>
      <c r="B257" s="49" t="s">
        <v>590</v>
      </c>
      <c r="C257" s="33" t="s">
        <v>975</v>
      </c>
      <c r="D257" s="32" t="s">
        <v>976</v>
      </c>
      <c r="E257" s="55">
        <v>9</v>
      </c>
      <c r="F257" s="43" t="s">
        <v>27</v>
      </c>
      <c r="G257" s="513">
        <v>0.60199999999999998</v>
      </c>
      <c r="H257" s="68">
        <f t="shared" si="8"/>
        <v>0.7</v>
      </c>
      <c r="I257" s="69">
        <v>21</v>
      </c>
      <c r="J257" s="69">
        <f t="shared" si="9"/>
        <v>8.8493999999999993</v>
      </c>
      <c r="K257" s="100"/>
      <c r="L257" s="140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</row>
    <row r="258" spans="1:68" s="2" customFormat="1" ht="15.95" customHeight="1" outlineLevel="1" x14ac:dyDescent="0.3">
      <c r="A258" s="32"/>
      <c r="B258" s="38" t="s">
        <v>607</v>
      </c>
      <c r="C258" s="33"/>
      <c r="D258" s="32"/>
      <c r="E258" s="55"/>
      <c r="F258" s="45"/>
      <c r="G258" s="514">
        <f>SUM(G254:G257)</f>
        <v>12.595000000000001</v>
      </c>
      <c r="H258" s="68"/>
      <c r="I258" s="68"/>
      <c r="J258" s="69"/>
      <c r="K258" s="100"/>
      <c r="L258" s="140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</row>
    <row r="259" spans="1:68" s="2" customFormat="1" ht="15.95" customHeight="1" outlineLevel="1" x14ac:dyDescent="0.3">
      <c r="A259" s="32"/>
      <c r="B259" s="47"/>
      <c r="C259" s="36"/>
      <c r="D259" s="541"/>
      <c r="E259" s="175"/>
      <c r="F259" s="50"/>
      <c r="G259" s="515"/>
      <c r="H259" s="68"/>
      <c r="I259" s="68"/>
      <c r="J259" s="69"/>
      <c r="K259" s="100"/>
      <c r="L259" s="140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</row>
    <row r="260" spans="1:68" s="2" customFormat="1" ht="15.95" customHeight="1" outlineLevel="1" x14ac:dyDescent="0.3">
      <c r="A260" s="32"/>
      <c r="B260" s="31"/>
      <c r="C260" s="36"/>
      <c r="D260" s="541"/>
      <c r="E260" s="175"/>
      <c r="F260" s="50"/>
      <c r="G260" s="175"/>
      <c r="H260" s="68"/>
      <c r="I260" s="68"/>
      <c r="J260" s="69"/>
      <c r="K260" s="100"/>
      <c r="L260" s="140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</row>
    <row r="261" spans="1:68" s="4" customFormat="1" ht="15.95" customHeight="1" outlineLevel="1" x14ac:dyDescent="0.3">
      <c r="A261" s="537"/>
      <c r="B261" s="51"/>
      <c r="C261" s="470"/>
      <c r="D261" s="537"/>
      <c r="E261" s="540"/>
      <c r="F261" s="539"/>
      <c r="G261" s="516"/>
      <c r="H261" s="68"/>
      <c r="I261" s="68"/>
      <c r="J261" s="69"/>
      <c r="K261" s="100"/>
      <c r="L261" s="140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</row>
    <row r="262" spans="1:68" s="15" customFormat="1" ht="15.95" customHeight="1" outlineLevel="2" x14ac:dyDescent="0.3">
      <c r="A262" s="46">
        <v>1</v>
      </c>
      <c r="B262" s="43" t="s">
        <v>446</v>
      </c>
      <c r="C262" s="44" t="s">
        <v>390</v>
      </c>
      <c r="D262" s="537" t="s">
        <v>127</v>
      </c>
      <c r="E262" s="175">
        <v>3</v>
      </c>
      <c r="F262" s="45" t="s">
        <v>30</v>
      </c>
      <c r="G262" s="62">
        <v>2.5910000000000002</v>
      </c>
      <c r="H262" s="68">
        <f t="shared" si="8"/>
        <v>1.2</v>
      </c>
      <c r="I262" s="69">
        <v>35</v>
      </c>
      <c r="J262" s="69">
        <f t="shared" si="9"/>
        <v>108.822</v>
      </c>
      <c r="K262" s="100"/>
      <c r="L262" s="140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</row>
    <row r="263" spans="1:68" s="4" customFormat="1" ht="15.95" customHeight="1" outlineLevel="2" x14ac:dyDescent="0.3">
      <c r="A263" s="46">
        <v>2</v>
      </c>
      <c r="B263" s="156" t="s">
        <v>446</v>
      </c>
      <c r="C263" s="33" t="s">
        <v>618</v>
      </c>
      <c r="D263" s="157" t="s">
        <v>41</v>
      </c>
      <c r="E263" s="540">
        <v>4</v>
      </c>
      <c r="F263" s="158" t="s">
        <v>14</v>
      </c>
      <c r="G263" s="55">
        <v>2.0379999999999998</v>
      </c>
      <c r="H263" s="68">
        <f t="shared" si="8"/>
        <v>1.2</v>
      </c>
      <c r="I263" s="69">
        <v>35</v>
      </c>
      <c r="J263" s="69">
        <f t="shared" si="9"/>
        <v>85.595999999999989</v>
      </c>
      <c r="K263" s="100"/>
      <c r="L263" s="140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</row>
    <row r="264" spans="1:68" s="4" customFormat="1" ht="15.95" customHeight="1" outlineLevel="2" x14ac:dyDescent="0.3">
      <c r="A264" s="46">
        <v>3</v>
      </c>
      <c r="B264" s="156" t="s">
        <v>446</v>
      </c>
      <c r="C264" s="33" t="s">
        <v>619</v>
      </c>
      <c r="D264" s="157" t="s">
        <v>620</v>
      </c>
      <c r="E264" s="540">
        <v>4</v>
      </c>
      <c r="F264" s="160" t="s">
        <v>14</v>
      </c>
      <c r="G264" s="513">
        <v>1.96</v>
      </c>
      <c r="H264" s="68">
        <f t="shared" si="8"/>
        <v>1.2</v>
      </c>
      <c r="I264" s="69">
        <v>35</v>
      </c>
      <c r="J264" s="69">
        <f t="shared" si="9"/>
        <v>82.32</v>
      </c>
      <c r="K264" s="100"/>
      <c r="L264" s="140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</row>
    <row r="265" spans="1:68" s="4" customFormat="1" ht="15.95" customHeight="1" outlineLevel="2" x14ac:dyDescent="0.3">
      <c r="A265" s="46">
        <v>4</v>
      </c>
      <c r="B265" s="156" t="s">
        <v>446</v>
      </c>
      <c r="C265" s="48" t="s">
        <v>164</v>
      </c>
      <c r="D265" s="170" t="s">
        <v>34</v>
      </c>
      <c r="E265" s="34">
        <v>3</v>
      </c>
      <c r="F265" s="171" t="s">
        <v>107</v>
      </c>
      <c r="G265" s="54">
        <v>5.7480000000000002</v>
      </c>
      <c r="H265" s="68">
        <f t="shared" si="8"/>
        <v>1.2</v>
      </c>
      <c r="I265" s="69">
        <v>35</v>
      </c>
      <c r="J265" s="69">
        <f t="shared" si="9"/>
        <v>241.416</v>
      </c>
      <c r="K265" s="100"/>
      <c r="L265" s="140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</row>
    <row r="266" spans="1:68" s="4" customFormat="1" ht="15.95" customHeight="1" outlineLevel="1" x14ac:dyDescent="0.3">
      <c r="A266" s="46"/>
      <c r="B266" s="206" t="s">
        <v>453</v>
      </c>
      <c r="C266" s="48"/>
      <c r="D266" s="170"/>
      <c r="E266" s="34"/>
      <c r="F266" s="539"/>
      <c r="G266" s="517">
        <f>SUM(G262:G265)</f>
        <v>12.337</v>
      </c>
      <c r="H266" s="68"/>
      <c r="I266" s="68"/>
      <c r="J266" s="69"/>
      <c r="K266" s="100"/>
      <c r="L266" s="140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</row>
    <row r="267" spans="1:68" s="4" customFormat="1" ht="15.95" customHeight="1" outlineLevel="1" x14ac:dyDescent="0.3">
      <c r="A267" s="46"/>
      <c r="B267" s="47"/>
      <c r="C267" s="48"/>
      <c r="D267" s="537"/>
      <c r="E267" s="129"/>
      <c r="F267" s="129"/>
      <c r="G267" s="517"/>
      <c r="H267" s="68"/>
      <c r="I267" s="68"/>
      <c r="J267" s="69"/>
      <c r="K267" s="100"/>
      <c r="L267" s="140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</row>
    <row r="268" spans="1:68" s="4" customFormat="1" ht="15.95" customHeight="1" outlineLevel="1" x14ac:dyDescent="0.3">
      <c r="A268" s="537"/>
      <c r="B268" s="51"/>
      <c r="C268" s="470"/>
      <c r="D268" s="537"/>
      <c r="E268" s="540"/>
      <c r="F268" s="539"/>
      <c r="G268" s="516"/>
      <c r="H268" s="68"/>
      <c r="I268" s="68"/>
      <c r="J268" s="69"/>
      <c r="K268" s="100"/>
      <c r="L268" s="140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</row>
    <row r="269" spans="1:68" s="4" customFormat="1" ht="15.95" customHeight="1" outlineLevel="1" x14ac:dyDescent="0.3">
      <c r="A269" s="537"/>
      <c r="B269" s="51"/>
      <c r="C269" s="470"/>
      <c r="D269" s="537"/>
      <c r="E269" s="540"/>
      <c r="F269" s="539"/>
      <c r="G269" s="516"/>
      <c r="H269" s="68"/>
      <c r="I269" s="68"/>
      <c r="J269" s="69"/>
      <c r="K269" s="100"/>
      <c r="L269" s="140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</row>
    <row r="270" spans="1:68" s="4" customFormat="1" ht="15.95" customHeight="1" outlineLevel="2" x14ac:dyDescent="0.3">
      <c r="A270" s="537">
        <v>1</v>
      </c>
      <c r="B270" s="539" t="s">
        <v>445</v>
      </c>
      <c r="C270" s="52" t="s">
        <v>1361</v>
      </c>
      <c r="D270" s="537" t="s">
        <v>10</v>
      </c>
      <c r="E270" s="42">
        <v>5</v>
      </c>
      <c r="F270" s="43" t="s">
        <v>27</v>
      </c>
      <c r="G270" s="62">
        <v>0.748</v>
      </c>
      <c r="H270" s="68">
        <f t="shared" si="8"/>
        <v>1</v>
      </c>
      <c r="I270" s="69">
        <v>36</v>
      </c>
      <c r="J270" s="69">
        <f t="shared" si="9"/>
        <v>26.928000000000001</v>
      </c>
      <c r="K270" s="100"/>
      <c r="L270" s="140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</row>
    <row r="271" spans="1:68" s="4" customFormat="1" ht="15.95" customHeight="1" outlineLevel="2" x14ac:dyDescent="0.3">
      <c r="A271" s="537">
        <v>2</v>
      </c>
      <c r="B271" s="539" t="s">
        <v>445</v>
      </c>
      <c r="C271" s="52" t="s">
        <v>1362</v>
      </c>
      <c r="D271" s="537" t="s">
        <v>10</v>
      </c>
      <c r="E271" s="42">
        <v>5</v>
      </c>
      <c r="F271" s="43" t="s">
        <v>27</v>
      </c>
      <c r="G271" s="62">
        <v>1.1020000000000001</v>
      </c>
      <c r="H271" s="68">
        <f t="shared" si="8"/>
        <v>1.2</v>
      </c>
      <c r="I271" s="69">
        <v>36</v>
      </c>
      <c r="J271" s="69">
        <f t="shared" si="9"/>
        <v>47.606400000000001</v>
      </c>
      <c r="K271" s="100"/>
      <c r="L271" s="140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</row>
    <row r="272" spans="1:68" s="4" customFormat="1" ht="15.95" customHeight="1" outlineLevel="2" x14ac:dyDescent="0.3">
      <c r="A272" s="537">
        <v>3</v>
      </c>
      <c r="B272" s="539" t="s">
        <v>445</v>
      </c>
      <c r="C272" s="52" t="s">
        <v>1363</v>
      </c>
      <c r="D272" s="537" t="s">
        <v>10</v>
      </c>
      <c r="E272" s="42">
        <v>5</v>
      </c>
      <c r="F272" s="43" t="s">
        <v>27</v>
      </c>
      <c r="G272" s="62">
        <v>0.73499999999999999</v>
      </c>
      <c r="H272" s="68">
        <f t="shared" si="8"/>
        <v>1</v>
      </c>
      <c r="I272" s="69">
        <v>36</v>
      </c>
      <c r="J272" s="69">
        <f t="shared" si="9"/>
        <v>26.46</v>
      </c>
      <c r="K272" s="100"/>
      <c r="L272" s="140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</row>
    <row r="273" spans="1:68" s="4" customFormat="1" ht="15.95" customHeight="1" outlineLevel="2" x14ac:dyDescent="0.3">
      <c r="A273" s="537">
        <v>4</v>
      </c>
      <c r="B273" s="539" t="s">
        <v>445</v>
      </c>
      <c r="C273" s="52" t="s">
        <v>1364</v>
      </c>
      <c r="D273" s="537" t="s">
        <v>10</v>
      </c>
      <c r="E273" s="42">
        <v>5</v>
      </c>
      <c r="F273" s="43" t="s">
        <v>27</v>
      </c>
      <c r="G273" s="62">
        <v>0.745</v>
      </c>
      <c r="H273" s="68">
        <f t="shared" si="8"/>
        <v>1</v>
      </c>
      <c r="I273" s="69">
        <v>36</v>
      </c>
      <c r="J273" s="69">
        <f t="shared" si="9"/>
        <v>26.82</v>
      </c>
      <c r="K273" s="100"/>
      <c r="L273" s="140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</row>
    <row r="274" spans="1:68" s="15" customFormat="1" ht="15.95" customHeight="1" outlineLevel="2" x14ac:dyDescent="0.3">
      <c r="A274" s="537">
        <v>5</v>
      </c>
      <c r="B274" s="539" t="s">
        <v>445</v>
      </c>
      <c r="C274" s="44" t="s">
        <v>239</v>
      </c>
      <c r="D274" s="537" t="s">
        <v>45</v>
      </c>
      <c r="E274" s="42">
        <v>5</v>
      </c>
      <c r="F274" s="45" t="s">
        <v>30</v>
      </c>
      <c r="G274" s="62">
        <v>0.68400000000000005</v>
      </c>
      <c r="H274" s="68">
        <f t="shared" si="8"/>
        <v>1</v>
      </c>
      <c r="I274" s="69">
        <v>36</v>
      </c>
      <c r="J274" s="69">
        <f t="shared" si="9"/>
        <v>24.624000000000002</v>
      </c>
      <c r="K274" s="100"/>
      <c r="L274" s="140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</row>
    <row r="275" spans="1:68" s="15" customFormat="1" ht="15.95" customHeight="1" outlineLevel="2" x14ac:dyDescent="0.3">
      <c r="A275" s="537">
        <v>6</v>
      </c>
      <c r="B275" s="539" t="s">
        <v>445</v>
      </c>
      <c r="C275" s="44" t="s">
        <v>240</v>
      </c>
      <c r="D275" s="537" t="s">
        <v>45</v>
      </c>
      <c r="E275" s="62">
        <v>5</v>
      </c>
      <c r="F275" s="45" t="s">
        <v>30</v>
      </c>
      <c r="G275" s="62">
        <v>0.68899999999999995</v>
      </c>
      <c r="H275" s="68">
        <f t="shared" si="8"/>
        <v>1</v>
      </c>
      <c r="I275" s="69">
        <v>36</v>
      </c>
      <c r="J275" s="69">
        <f t="shared" si="9"/>
        <v>24.803999999999998</v>
      </c>
      <c r="K275" s="100"/>
      <c r="L275" s="140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</row>
    <row r="276" spans="1:68" s="15" customFormat="1" ht="15.95" customHeight="1" outlineLevel="2" x14ac:dyDescent="0.3">
      <c r="A276" s="537">
        <v>7</v>
      </c>
      <c r="B276" s="539" t="s">
        <v>445</v>
      </c>
      <c r="C276" s="44" t="s">
        <v>241</v>
      </c>
      <c r="D276" s="537" t="s">
        <v>45</v>
      </c>
      <c r="E276" s="42">
        <v>5</v>
      </c>
      <c r="F276" s="45" t="s">
        <v>30</v>
      </c>
      <c r="G276" s="62">
        <v>1.431</v>
      </c>
      <c r="H276" s="68">
        <f t="shared" si="8"/>
        <v>1.2</v>
      </c>
      <c r="I276" s="69">
        <v>36</v>
      </c>
      <c r="J276" s="69">
        <f t="shared" si="9"/>
        <v>61.819200000000002</v>
      </c>
      <c r="K276" s="100"/>
      <c r="L276" s="140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</row>
    <row r="277" spans="1:68" s="15" customFormat="1" ht="15.95" customHeight="1" outlineLevel="2" x14ac:dyDescent="0.3">
      <c r="A277" s="537">
        <v>8</v>
      </c>
      <c r="B277" s="539" t="s">
        <v>445</v>
      </c>
      <c r="C277" s="44" t="s">
        <v>242</v>
      </c>
      <c r="D277" s="537" t="s">
        <v>45</v>
      </c>
      <c r="E277" s="42">
        <v>5</v>
      </c>
      <c r="F277" s="45" t="s">
        <v>30</v>
      </c>
      <c r="G277" s="62">
        <v>2.5289999999999999</v>
      </c>
      <c r="H277" s="68">
        <f t="shared" si="8"/>
        <v>1.2</v>
      </c>
      <c r="I277" s="69">
        <v>36</v>
      </c>
      <c r="J277" s="69">
        <f t="shared" si="9"/>
        <v>109.25279999999999</v>
      </c>
      <c r="K277" s="100"/>
      <c r="L277" s="140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</row>
    <row r="278" spans="1:68" s="15" customFormat="1" ht="15.95" customHeight="1" outlineLevel="2" x14ac:dyDescent="0.3">
      <c r="A278" s="537">
        <v>9</v>
      </c>
      <c r="B278" s="539" t="s">
        <v>445</v>
      </c>
      <c r="C278" s="44" t="s">
        <v>243</v>
      </c>
      <c r="D278" s="537" t="s">
        <v>45</v>
      </c>
      <c r="E278" s="42">
        <v>5</v>
      </c>
      <c r="F278" s="45" t="s">
        <v>30</v>
      </c>
      <c r="G278" s="62">
        <v>0.51600000000000001</v>
      </c>
      <c r="H278" s="68">
        <f t="shared" si="8"/>
        <v>1</v>
      </c>
      <c r="I278" s="69">
        <v>36</v>
      </c>
      <c r="J278" s="69">
        <f t="shared" si="9"/>
        <v>18.576000000000001</v>
      </c>
      <c r="K278" s="100"/>
      <c r="L278" s="140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</row>
    <row r="279" spans="1:68" s="15" customFormat="1" ht="15.95" customHeight="1" outlineLevel="2" x14ac:dyDescent="0.3">
      <c r="A279" s="537">
        <v>10</v>
      </c>
      <c r="B279" s="539" t="s">
        <v>445</v>
      </c>
      <c r="C279" s="53" t="s">
        <v>603</v>
      </c>
      <c r="D279" s="32" t="s">
        <v>45</v>
      </c>
      <c r="E279" s="540">
        <v>4</v>
      </c>
      <c r="F279" s="45" t="s">
        <v>30</v>
      </c>
      <c r="G279" s="55">
        <v>6.3159999999999998</v>
      </c>
      <c r="H279" s="68">
        <f t="shared" si="8"/>
        <v>1.2</v>
      </c>
      <c r="I279" s="69">
        <v>36</v>
      </c>
      <c r="J279" s="69">
        <f t="shared" si="9"/>
        <v>272.85119999999995</v>
      </c>
      <c r="K279" s="100"/>
      <c r="L279" s="140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</row>
    <row r="280" spans="1:68" s="15" customFormat="1" ht="15.95" customHeight="1" outlineLevel="2" x14ac:dyDescent="0.3">
      <c r="A280" s="537">
        <v>11</v>
      </c>
      <c r="B280" s="539" t="s">
        <v>445</v>
      </c>
      <c r="C280" s="44" t="s">
        <v>1106</v>
      </c>
      <c r="D280" s="537" t="s">
        <v>10</v>
      </c>
      <c r="E280" s="42">
        <v>5</v>
      </c>
      <c r="F280" s="45" t="s">
        <v>30</v>
      </c>
      <c r="G280" s="62">
        <v>0.32700000000000001</v>
      </c>
      <c r="H280" s="68">
        <f t="shared" si="8"/>
        <v>1</v>
      </c>
      <c r="I280" s="69">
        <v>36</v>
      </c>
      <c r="J280" s="69">
        <f t="shared" si="9"/>
        <v>11.772</v>
      </c>
      <c r="K280" s="100"/>
      <c r="L280" s="140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</row>
    <row r="281" spans="1:68" s="15" customFormat="1" ht="15.95" customHeight="1" outlineLevel="2" x14ac:dyDescent="0.3">
      <c r="A281" s="537">
        <v>12</v>
      </c>
      <c r="B281" s="539" t="s">
        <v>445</v>
      </c>
      <c r="C281" s="44" t="s">
        <v>244</v>
      </c>
      <c r="D281" s="537" t="s">
        <v>10</v>
      </c>
      <c r="E281" s="42">
        <v>5</v>
      </c>
      <c r="F281" s="45" t="s">
        <v>30</v>
      </c>
      <c r="G281" s="62">
        <v>0.98899999999999999</v>
      </c>
      <c r="H281" s="68">
        <f t="shared" si="8"/>
        <v>1</v>
      </c>
      <c r="I281" s="69">
        <v>36</v>
      </c>
      <c r="J281" s="69">
        <f t="shared" si="9"/>
        <v>35.603999999999999</v>
      </c>
      <c r="K281" s="100"/>
      <c r="L281" s="140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</row>
    <row r="282" spans="1:68" s="15" customFormat="1" ht="15.95" customHeight="1" outlineLevel="2" x14ac:dyDescent="0.3">
      <c r="A282" s="537">
        <v>13</v>
      </c>
      <c r="B282" s="539" t="s">
        <v>445</v>
      </c>
      <c r="C282" s="44" t="s">
        <v>1107</v>
      </c>
      <c r="D282" s="537" t="s">
        <v>10</v>
      </c>
      <c r="E282" s="42">
        <v>5</v>
      </c>
      <c r="F282" s="45" t="s">
        <v>30</v>
      </c>
      <c r="G282" s="62">
        <v>0.17399999999999999</v>
      </c>
      <c r="H282" s="68">
        <f t="shared" si="8"/>
        <v>1</v>
      </c>
      <c r="I282" s="69">
        <v>36</v>
      </c>
      <c r="J282" s="69">
        <f t="shared" si="9"/>
        <v>6.2639999999999993</v>
      </c>
      <c r="K282" s="100"/>
      <c r="L282" s="140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</row>
    <row r="283" spans="1:68" s="15" customFormat="1" ht="15.95" customHeight="1" outlineLevel="2" x14ac:dyDescent="0.3">
      <c r="A283" s="537">
        <v>14</v>
      </c>
      <c r="B283" s="539" t="s">
        <v>445</v>
      </c>
      <c r="C283" s="44" t="s">
        <v>245</v>
      </c>
      <c r="D283" s="537" t="s">
        <v>10</v>
      </c>
      <c r="E283" s="42">
        <v>5</v>
      </c>
      <c r="F283" s="45" t="s">
        <v>30</v>
      </c>
      <c r="G283" s="62">
        <v>0.79300000000000004</v>
      </c>
      <c r="H283" s="68">
        <f t="shared" si="8"/>
        <v>1</v>
      </c>
      <c r="I283" s="69">
        <v>36</v>
      </c>
      <c r="J283" s="69">
        <f t="shared" si="9"/>
        <v>28.548000000000002</v>
      </c>
      <c r="K283" s="100"/>
      <c r="L283" s="140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</row>
    <row r="284" spans="1:68" s="15" customFormat="1" ht="15.95" customHeight="1" outlineLevel="2" x14ac:dyDescent="0.3">
      <c r="A284" s="537">
        <v>15</v>
      </c>
      <c r="B284" s="539" t="s">
        <v>445</v>
      </c>
      <c r="C284" s="44" t="s">
        <v>1108</v>
      </c>
      <c r="D284" s="537" t="s">
        <v>10</v>
      </c>
      <c r="E284" s="42">
        <v>5</v>
      </c>
      <c r="F284" s="45" t="s">
        <v>30</v>
      </c>
      <c r="G284" s="62">
        <v>0.21299999999999999</v>
      </c>
      <c r="H284" s="68">
        <f t="shared" si="8"/>
        <v>1</v>
      </c>
      <c r="I284" s="69">
        <v>36</v>
      </c>
      <c r="J284" s="69">
        <f t="shared" si="9"/>
        <v>7.6680000000000001</v>
      </c>
      <c r="K284" s="100"/>
      <c r="L284" s="140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</row>
    <row r="285" spans="1:68" s="15" customFormat="1" ht="15.95" customHeight="1" outlineLevel="2" x14ac:dyDescent="0.3">
      <c r="A285" s="537">
        <v>16</v>
      </c>
      <c r="B285" s="539" t="s">
        <v>445</v>
      </c>
      <c r="C285" s="44" t="s">
        <v>246</v>
      </c>
      <c r="D285" s="537" t="s">
        <v>10</v>
      </c>
      <c r="E285" s="42">
        <v>5</v>
      </c>
      <c r="F285" s="45" t="s">
        <v>30</v>
      </c>
      <c r="G285" s="518">
        <v>1.62</v>
      </c>
      <c r="H285" s="68">
        <f t="shared" si="8"/>
        <v>1.2</v>
      </c>
      <c r="I285" s="69">
        <v>36</v>
      </c>
      <c r="J285" s="69">
        <f t="shared" si="9"/>
        <v>69.983999999999995</v>
      </c>
      <c r="K285" s="100"/>
      <c r="L285" s="140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</row>
    <row r="286" spans="1:68" s="15" customFormat="1" ht="15.95" customHeight="1" outlineLevel="2" x14ac:dyDescent="0.3">
      <c r="A286" s="537">
        <v>17</v>
      </c>
      <c r="B286" s="539" t="s">
        <v>445</v>
      </c>
      <c r="C286" s="44" t="s">
        <v>247</v>
      </c>
      <c r="D286" s="537" t="s">
        <v>10</v>
      </c>
      <c r="E286" s="42">
        <v>5</v>
      </c>
      <c r="F286" s="45" t="s">
        <v>30</v>
      </c>
      <c r="G286" s="62">
        <v>0.93899999999999995</v>
      </c>
      <c r="H286" s="68">
        <f t="shared" si="8"/>
        <v>1</v>
      </c>
      <c r="I286" s="69">
        <v>36</v>
      </c>
      <c r="J286" s="69">
        <f t="shared" si="9"/>
        <v>33.803999999999995</v>
      </c>
      <c r="K286" s="100"/>
      <c r="L286" s="140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</row>
    <row r="287" spans="1:68" s="15" customFormat="1" ht="15.95" customHeight="1" outlineLevel="2" x14ac:dyDescent="0.3">
      <c r="A287" s="537">
        <v>18</v>
      </c>
      <c r="B287" s="539" t="s">
        <v>445</v>
      </c>
      <c r="C287" s="44" t="s">
        <v>248</v>
      </c>
      <c r="D287" s="537" t="s">
        <v>10</v>
      </c>
      <c r="E287" s="42">
        <v>5</v>
      </c>
      <c r="F287" s="45" t="s">
        <v>30</v>
      </c>
      <c r="G287" s="62">
        <v>1.177</v>
      </c>
      <c r="H287" s="68">
        <f t="shared" si="8"/>
        <v>1.2</v>
      </c>
      <c r="I287" s="69">
        <v>36</v>
      </c>
      <c r="J287" s="69">
        <f t="shared" si="9"/>
        <v>50.846400000000003</v>
      </c>
      <c r="K287" s="100"/>
      <c r="L287" s="140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</row>
    <row r="288" spans="1:68" s="15" customFormat="1" ht="15.95" customHeight="1" outlineLevel="2" x14ac:dyDescent="0.3">
      <c r="A288" s="537">
        <v>19</v>
      </c>
      <c r="B288" s="539" t="s">
        <v>445</v>
      </c>
      <c r="C288" s="44" t="s">
        <v>1109</v>
      </c>
      <c r="D288" s="537" t="s">
        <v>10</v>
      </c>
      <c r="E288" s="42">
        <v>5</v>
      </c>
      <c r="F288" s="45" t="s">
        <v>30</v>
      </c>
      <c r="G288" s="62">
        <v>0.13300000000000001</v>
      </c>
      <c r="H288" s="68">
        <f t="shared" si="8"/>
        <v>1</v>
      </c>
      <c r="I288" s="69">
        <v>36</v>
      </c>
      <c r="J288" s="69">
        <f t="shared" si="9"/>
        <v>4.7880000000000003</v>
      </c>
      <c r="K288" s="100"/>
      <c r="L288" s="140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</row>
    <row r="289" spans="1:68" s="15" customFormat="1" ht="15.95" customHeight="1" outlineLevel="2" x14ac:dyDescent="0.3">
      <c r="A289" s="537">
        <v>20</v>
      </c>
      <c r="B289" s="539" t="s">
        <v>445</v>
      </c>
      <c r="C289" s="44" t="s">
        <v>1110</v>
      </c>
      <c r="D289" s="537" t="s">
        <v>10</v>
      </c>
      <c r="E289" s="42">
        <v>5</v>
      </c>
      <c r="F289" s="45" t="s">
        <v>30</v>
      </c>
      <c r="G289" s="62">
        <v>0.23300000000000001</v>
      </c>
      <c r="H289" s="68">
        <f t="shared" si="8"/>
        <v>1</v>
      </c>
      <c r="I289" s="69">
        <v>36</v>
      </c>
      <c r="J289" s="69">
        <f t="shared" si="9"/>
        <v>8.3879999999999999</v>
      </c>
      <c r="K289" s="100"/>
      <c r="L289" s="140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</row>
    <row r="290" spans="1:68" s="15" customFormat="1" ht="15.95" customHeight="1" outlineLevel="2" x14ac:dyDescent="0.3">
      <c r="A290" s="537">
        <v>21</v>
      </c>
      <c r="B290" s="539" t="s">
        <v>445</v>
      </c>
      <c r="C290" s="44" t="s">
        <v>1111</v>
      </c>
      <c r="D290" s="537" t="s">
        <v>10</v>
      </c>
      <c r="E290" s="42">
        <v>5</v>
      </c>
      <c r="F290" s="45" t="s">
        <v>30</v>
      </c>
      <c r="G290" s="518">
        <v>0.18</v>
      </c>
      <c r="H290" s="68">
        <f t="shared" si="8"/>
        <v>1</v>
      </c>
      <c r="I290" s="69">
        <v>36</v>
      </c>
      <c r="J290" s="69">
        <f t="shared" si="9"/>
        <v>6.4799999999999995</v>
      </c>
      <c r="K290" s="100"/>
      <c r="L290" s="140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</row>
    <row r="291" spans="1:68" s="15" customFormat="1" ht="15.95" customHeight="1" outlineLevel="2" x14ac:dyDescent="0.3">
      <c r="A291" s="537">
        <v>22</v>
      </c>
      <c r="B291" s="539" t="s">
        <v>445</v>
      </c>
      <c r="C291" s="44" t="s">
        <v>249</v>
      </c>
      <c r="D291" s="537" t="s">
        <v>10</v>
      </c>
      <c r="E291" s="42">
        <v>5</v>
      </c>
      <c r="F291" s="45" t="s">
        <v>30</v>
      </c>
      <c r="G291" s="62">
        <v>0.73199999999999998</v>
      </c>
      <c r="H291" s="68">
        <f t="shared" si="8"/>
        <v>1</v>
      </c>
      <c r="I291" s="69">
        <v>36</v>
      </c>
      <c r="J291" s="69">
        <f t="shared" si="9"/>
        <v>26.352</v>
      </c>
      <c r="K291" s="100"/>
      <c r="L291" s="140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</row>
    <row r="292" spans="1:68" s="15" customFormat="1" ht="15.95" customHeight="1" outlineLevel="2" x14ac:dyDescent="0.3">
      <c r="A292" s="537">
        <v>23</v>
      </c>
      <c r="B292" s="539" t="s">
        <v>445</v>
      </c>
      <c r="C292" s="44" t="s">
        <v>250</v>
      </c>
      <c r="D292" s="537" t="s">
        <v>10</v>
      </c>
      <c r="E292" s="42">
        <v>5</v>
      </c>
      <c r="F292" s="45" t="s">
        <v>30</v>
      </c>
      <c r="G292" s="62">
        <v>0.54100000000000004</v>
      </c>
      <c r="H292" s="68">
        <f t="shared" si="8"/>
        <v>1</v>
      </c>
      <c r="I292" s="69">
        <v>36</v>
      </c>
      <c r="J292" s="69">
        <f t="shared" si="9"/>
        <v>19.476000000000003</v>
      </c>
      <c r="K292" s="100"/>
      <c r="L292" s="140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</row>
    <row r="293" spans="1:68" s="15" customFormat="1" ht="15.95" customHeight="1" outlineLevel="2" x14ac:dyDescent="0.3">
      <c r="A293" s="537">
        <v>24</v>
      </c>
      <c r="B293" s="539" t="s">
        <v>445</v>
      </c>
      <c r="C293" s="44" t="s">
        <v>251</v>
      </c>
      <c r="D293" s="537" t="s">
        <v>10</v>
      </c>
      <c r="E293" s="42">
        <v>5</v>
      </c>
      <c r="F293" s="45" t="s">
        <v>30</v>
      </c>
      <c r="G293" s="62">
        <v>0.86099999999999999</v>
      </c>
      <c r="H293" s="68">
        <f t="shared" si="8"/>
        <v>1</v>
      </c>
      <c r="I293" s="69">
        <v>36</v>
      </c>
      <c r="J293" s="69">
        <f t="shared" si="9"/>
        <v>30.995999999999999</v>
      </c>
      <c r="K293" s="100"/>
      <c r="L293" s="140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</row>
    <row r="294" spans="1:68" s="15" customFormat="1" ht="15.95" customHeight="1" outlineLevel="2" x14ac:dyDescent="0.3">
      <c r="A294" s="537">
        <v>25</v>
      </c>
      <c r="B294" s="539" t="s">
        <v>445</v>
      </c>
      <c r="C294" s="44" t="s">
        <v>252</v>
      </c>
      <c r="D294" s="537" t="s">
        <v>10</v>
      </c>
      <c r="E294" s="42">
        <v>5</v>
      </c>
      <c r="F294" s="45" t="s">
        <v>30</v>
      </c>
      <c r="G294" s="518">
        <v>0.65</v>
      </c>
      <c r="H294" s="68">
        <f t="shared" si="8"/>
        <v>1</v>
      </c>
      <c r="I294" s="69">
        <v>36</v>
      </c>
      <c r="J294" s="69">
        <f t="shared" si="9"/>
        <v>23.400000000000002</v>
      </c>
      <c r="K294" s="100"/>
      <c r="L294" s="140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</row>
    <row r="295" spans="1:68" s="15" customFormat="1" ht="15.95" customHeight="1" outlineLevel="2" x14ac:dyDescent="0.3">
      <c r="A295" s="537">
        <v>26</v>
      </c>
      <c r="B295" s="539" t="s">
        <v>445</v>
      </c>
      <c r="C295" s="44" t="s">
        <v>253</v>
      </c>
      <c r="D295" s="537" t="s">
        <v>10</v>
      </c>
      <c r="E295" s="42">
        <v>5</v>
      </c>
      <c r="F295" s="45" t="s">
        <v>30</v>
      </c>
      <c r="G295" s="62">
        <v>1.3460000000000001</v>
      </c>
      <c r="H295" s="68">
        <f t="shared" si="8"/>
        <v>1.2</v>
      </c>
      <c r="I295" s="69">
        <v>36</v>
      </c>
      <c r="J295" s="69">
        <f t="shared" si="9"/>
        <v>58.147199999999998</v>
      </c>
      <c r="K295" s="100"/>
      <c r="L295" s="140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</row>
    <row r="296" spans="1:68" s="15" customFormat="1" ht="15.95" customHeight="1" outlineLevel="2" x14ac:dyDescent="0.3">
      <c r="A296" s="537">
        <v>27</v>
      </c>
      <c r="B296" s="539" t="s">
        <v>445</v>
      </c>
      <c r="C296" s="44" t="s">
        <v>254</v>
      </c>
      <c r="D296" s="537" t="s">
        <v>10</v>
      </c>
      <c r="E296" s="42">
        <v>5</v>
      </c>
      <c r="F296" s="45" t="s">
        <v>30</v>
      </c>
      <c r="G296" s="62">
        <v>0.71099999999999997</v>
      </c>
      <c r="H296" s="68">
        <f t="shared" si="8"/>
        <v>1</v>
      </c>
      <c r="I296" s="69">
        <v>36</v>
      </c>
      <c r="J296" s="69">
        <f t="shared" si="9"/>
        <v>25.596</v>
      </c>
      <c r="K296" s="100"/>
      <c r="L296" s="140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</row>
    <row r="297" spans="1:68" s="15" customFormat="1" ht="15.95" customHeight="1" outlineLevel="2" x14ac:dyDescent="0.3">
      <c r="A297" s="537">
        <v>28</v>
      </c>
      <c r="B297" s="539" t="s">
        <v>445</v>
      </c>
      <c r="C297" s="44" t="s">
        <v>1112</v>
      </c>
      <c r="D297" s="537" t="s">
        <v>10</v>
      </c>
      <c r="E297" s="42">
        <v>5</v>
      </c>
      <c r="F297" s="45" t="s">
        <v>30</v>
      </c>
      <c r="G297" s="518">
        <v>0.42</v>
      </c>
      <c r="H297" s="68">
        <f t="shared" si="8"/>
        <v>1</v>
      </c>
      <c r="I297" s="69">
        <v>36</v>
      </c>
      <c r="J297" s="69">
        <f t="shared" si="9"/>
        <v>15.12</v>
      </c>
      <c r="K297" s="100"/>
      <c r="L297" s="140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</row>
    <row r="298" spans="1:68" s="15" customFormat="1" ht="15.95" customHeight="1" outlineLevel="2" x14ac:dyDescent="0.3">
      <c r="A298" s="537">
        <v>29</v>
      </c>
      <c r="B298" s="539" t="s">
        <v>445</v>
      </c>
      <c r="C298" s="44" t="s">
        <v>255</v>
      </c>
      <c r="D298" s="537" t="s">
        <v>10</v>
      </c>
      <c r="E298" s="42">
        <v>5</v>
      </c>
      <c r="F298" s="45" t="s">
        <v>30</v>
      </c>
      <c r="G298" s="62">
        <v>0.60399999999999998</v>
      </c>
      <c r="H298" s="68">
        <f t="shared" si="8"/>
        <v>1</v>
      </c>
      <c r="I298" s="69">
        <v>36</v>
      </c>
      <c r="J298" s="69">
        <f t="shared" si="9"/>
        <v>21.744</v>
      </c>
      <c r="K298" s="100"/>
      <c r="L298" s="140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</row>
    <row r="299" spans="1:68" s="15" customFormat="1" ht="15.95" customHeight="1" outlineLevel="2" x14ac:dyDescent="0.3">
      <c r="A299" s="537">
        <v>30</v>
      </c>
      <c r="B299" s="539" t="s">
        <v>445</v>
      </c>
      <c r="C299" s="44" t="s">
        <v>256</v>
      </c>
      <c r="D299" s="537" t="s">
        <v>10</v>
      </c>
      <c r="E299" s="42">
        <v>5</v>
      </c>
      <c r="F299" s="45" t="s">
        <v>30</v>
      </c>
      <c r="G299" s="62">
        <v>0.55500000000000005</v>
      </c>
      <c r="H299" s="68">
        <f t="shared" si="8"/>
        <v>1</v>
      </c>
      <c r="I299" s="69">
        <v>36</v>
      </c>
      <c r="J299" s="69">
        <f t="shared" si="9"/>
        <v>19.98</v>
      </c>
      <c r="K299" s="100"/>
      <c r="L299" s="140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</row>
    <row r="300" spans="1:68" s="15" customFormat="1" ht="15.95" customHeight="1" outlineLevel="2" x14ac:dyDescent="0.3">
      <c r="A300" s="537">
        <v>31</v>
      </c>
      <c r="B300" s="539" t="s">
        <v>445</v>
      </c>
      <c r="C300" s="44" t="s">
        <v>1113</v>
      </c>
      <c r="D300" s="537" t="s">
        <v>10</v>
      </c>
      <c r="E300" s="42">
        <v>5</v>
      </c>
      <c r="F300" s="45" t="s">
        <v>30</v>
      </c>
      <c r="G300" s="62">
        <v>0.34100000000000003</v>
      </c>
      <c r="H300" s="68">
        <f t="shared" si="8"/>
        <v>1</v>
      </c>
      <c r="I300" s="69">
        <v>36</v>
      </c>
      <c r="J300" s="69">
        <f t="shared" si="9"/>
        <v>12.276000000000002</v>
      </c>
      <c r="K300" s="100"/>
      <c r="L300" s="140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</row>
    <row r="301" spans="1:68" s="15" customFormat="1" ht="15.95" customHeight="1" outlineLevel="2" x14ac:dyDescent="0.3">
      <c r="A301" s="537">
        <v>32</v>
      </c>
      <c r="B301" s="539" t="s">
        <v>445</v>
      </c>
      <c r="C301" s="44" t="s">
        <v>257</v>
      </c>
      <c r="D301" s="537" t="s">
        <v>10</v>
      </c>
      <c r="E301" s="42">
        <v>5</v>
      </c>
      <c r="F301" s="45" t="s">
        <v>30</v>
      </c>
      <c r="G301" s="62">
        <v>0.79500000000000004</v>
      </c>
      <c r="H301" s="68">
        <f t="shared" si="8"/>
        <v>1</v>
      </c>
      <c r="I301" s="69">
        <v>36</v>
      </c>
      <c r="J301" s="69">
        <f t="shared" si="9"/>
        <v>28.62</v>
      </c>
      <c r="K301" s="100"/>
      <c r="L301" s="140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</row>
    <row r="302" spans="1:68" s="15" customFormat="1" ht="15.95" customHeight="1" outlineLevel="2" x14ac:dyDescent="0.3">
      <c r="A302" s="537">
        <v>33</v>
      </c>
      <c r="B302" s="539" t="s">
        <v>445</v>
      </c>
      <c r="C302" s="44" t="s">
        <v>258</v>
      </c>
      <c r="D302" s="537" t="s">
        <v>10</v>
      </c>
      <c r="E302" s="42">
        <v>5</v>
      </c>
      <c r="F302" s="45" t="s">
        <v>30</v>
      </c>
      <c r="G302" s="62">
        <v>1.8759999999999999</v>
      </c>
      <c r="H302" s="68">
        <f t="shared" si="8"/>
        <v>1.2</v>
      </c>
      <c r="I302" s="69">
        <v>36</v>
      </c>
      <c r="J302" s="69">
        <f t="shared" si="9"/>
        <v>81.043199999999999</v>
      </c>
      <c r="K302" s="100"/>
      <c r="L302" s="140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</row>
    <row r="303" spans="1:68" s="15" customFormat="1" ht="15.95" customHeight="1" outlineLevel="2" x14ac:dyDescent="0.3">
      <c r="A303" s="537">
        <v>34</v>
      </c>
      <c r="B303" s="539" t="s">
        <v>445</v>
      </c>
      <c r="C303" s="44" t="s">
        <v>259</v>
      </c>
      <c r="D303" s="537" t="s">
        <v>10</v>
      </c>
      <c r="E303" s="42">
        <v>5</v>
      </c>
      <c r="F303" s="45" t="s">
        <v>30</v>
      </c>
      <c r="G303" s="62">
        <v>1.004</v>
      </c>
      <c r="H303" s="68">
        <f t="shared" si="8"/>
        <v>1.2</v>
      </c>
      <c r="I303" s="69">
        <v>36</v>
      </c>
      <c r="J303" s="69">
        <f t="shared" si="9"/>
        <v>43.372799999999998</v>
      </c>
      <c r="K303" s="100"/>
      <c r="L303" s="140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</row>
    <row r="304" spans="1:68" s="15" customFormat="1" ht="15.95" customHeight="1" outlineLevel="2" x14ac:dyDescent="0.3">
      <c r="A304" s="537">
        <v>35</v>
      </c>
      <c r="B304" s="539" t="s">
        <v>445</v>
      </c>
      <c r="C304" s="44" t="s">
        <v>260</v>
      </c>
      <c r="D304" s="537" t="s">
        <v>10</v>
      </c>
      <c r="E304" s="42">
        <v>5</v>
      </c>
      <c r="F304" s="45" t="s">
        <v>30</v>
      </c>
      <c r="G304" s="519">
        <v>1.2</v>
      </c>
      <c r="H304" s="68">
        <f t="shared" si="8"/>
        <v>1.2</v>
      </c>
      <c r="I304" s="69">
        <v>36</v>
      </c>
      <c r="J304" s="69">
        <f t="shared" si="9"/>
        <v>51.839999999999996</v>
      </c>
      <c r="K304" s="100"/>
      <c r="L304" s="140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</row>
    <row r="305" spans="1:68" s="15" customFormat="1" ht="15.95" customHeight="1" outlineLevel="2" x14ac:dyDescent="0.3">
      <c r="A305" s="537">
        <v>36</v>
      </c>
      <c r="B305" s="539" t="s">
        <v>445</v>
      </c>
      <c r="C305" s="44" t="s">
        <v>261</v>
      </c>
      <c r="D305" s="537" t="s">
        <v>10</v>
      </c>
      <c r="E305" s="42">
        <v>5</v>
      </c>
      <c r="F305" s="45" t="s">
        <v>30</v>
      </c>
      <c r="G305" s="62">
        <v>1.385</v>
      </c>
      <c r="H305" s="68">
        <f t="shared" si="8"/>
        <v>1.2</v>
      </c>
      <c r="I305" s="69">
        <v>36</v>
      </c>
      <c r="J305" s="69">
        <f t="shared" si="9"/>
        <v>59.831999999999994</v>
      </c>
      <c r="K305" s="100"/>
      <c r="L305" s="140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</row>
    <row r="306" spans="1:68" s="15" customFormat="1" ht="15.95" customHeight="1" outlineLevel="2" x14ac:dyDescent="0.3">
      <c r="A306" s="537">
        <v>37</v>
      </c>
      <c r="B306" s="539" t="s">
        <v>445</v>
      </c>
      <c r="C306" s="44" t="s">
        <v>262</v>
      </c>
      <c r="D306" s="537" t="s">
        <v>10</v>
      </c>
      <c r="E306" s="42">
        <v>5</v>
      </c>
      <c r="F306" s="45" t="s">
        <v>30</v>
      </c>
      <c r="G306" s="62">
        <v>0.82599999999999996</v>
      </c>
      <c r="H306" s="68">
        <f t="shared" si="8"/>
        <v>1</v>
      </c>
      <c r="I306" s="69">
        <v>36</v>
      </c>
      <c r="J306" s="69">
        <f t="shared" si="9"/>
        <v>29.735999999999997</v>
      </c>
      <c r="K306" s="100"/>
      <c r="L306" s="140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</row>
    <row r="307" spans="1:68" s="15" customFormat="1" ht="15.95" customHeight="1" outlineLevel="2" x14ac:dyDescent="0.3">
      <c r="A307" s="537">
        <v>38</v>
      </c>
      <c r="B307" s="539" t="s">
        <v>445</v>
      </c>
      <c r="C307" s="44" t="s">
        <v>263</v>
      </c>
      <c r="D307" s="537" t="s">
        <v>10</v>
      </c>
      <c r="E307" s="42">
        <v>5</v>
      </c>
      <c r="F307" s="45" t="s">
        <v>30</v>
      </c>
      <c r="G307" s="62">
        <v>0.505</v>
      </c>
      <c r="H307" s="68">
        <f t="shared" si="8"/>
        <v>1</v>
      </c>
      <c r="I307" s="69">
        <v>36</v>
      </c>
      <c r="J307" s="69">
        <f t="shared" si="9"/>
        <v>18.18</v>
      </c>
      <c r="K307" s="100"/>
      <c r="L307" s="140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</row>
    <row r="308" spans="1:68" s="15" customFormat="1" ht="15.95" customHeight="1" outlineLevel="2" x14ac:dyDescent="0.3">
      <c r="A308" s="537">
        <v>39</v>
      </c>
      <c r="B308" s="539" t="s">
        <v>445</v>
      </c>
      <c r="C308" s="44" t="s">
        <v>264</v>
      </c>
      <c r="D308" s="537" t="s">
        <v>10</v>
      </c>
      <c r="E308" s="42">
        <v>5</v>
      </c>
      <c r="F308" s="45" t="s">
        <v>30</v>
      </c>
      <c r="G308" s="518">
        <v>0.61</v>
      </c>
      <c r="H308" s="68">
        <f t="shared" si="8"/>
        <v>1</v>
      </c>
      <c r="I308" s="69">
        <v>36</v>
      </c>
      <c r="J308" s="69">
        <f t="shared" si="9"/>
        <v>21.96</v>
      </c>
      <c r="K308" s="100"/>
      <c r="L308" s="140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</row>
    <row r="309" spans="1:68" s="15" customFormat="1" ht="15.95" customHeight="1" outlineLevel="2" x14ac:dyDescent="0.3">
      <c r="A309" s="537">
        <v>40</v>
      </c>
      <c r="B309" s="539" t="s">
        <v>445</v>
      </c>
      <c r="C309" s="44" t="s">
        <v>1148</v>
      </c>
      <c r="D309" s="537" t="s">
        <v>10</v>
      </c>
      <c r="E309" s="42">
        <v>5</v>
      </c>
      <c r="F309" s="45" t="s">
        <v>30</v>
      </c>
      <c r="G309" s="62">
        <v>0.442</v>
      </c>
      <c r="H309" s="68">
        <f t="shared" si="8"/>
        <v>1</v>
      </c>
      <c r="I309" s="69">
        <v>36</v>
      </c>
      <c r="J309" s="69">
        <f t="shared" si="9"/>
        <v>15.912000000000001</v>
      </c>
      <c r="K309" s="100"/>
      <c r="L309" s="140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</row>
    <row r="310" spans="1:68" s="15" customFormat="1" ht="15.95" customHeight="1" outlineLevel="2" x14ac:dyDescent="0.3">
      <c r="A310" s="537">
        <v>41</v>
      </c>
      <c r="B310" s="539" t="s">
        <v>445</v>
      </c>
      <c r="C310" s="44" t="s">
        <v>265</v>
      </c>
      <c r="D310" s="537" t="s">
        <v>10</v>
      </c>
      <c r="E310" s="42">
        <v>5</v>
      </c>
      <c r="F310" s="45" t="s">
        <v>30</v>
      </c>
      <c r="G310" s="62">
        <v>0.71699999999999997</v>
      </c>
      <c r="H310" s="68">
        <f t="shared" si="8"/>
        <v>1</v>
      </c>
      <c r="I310" s="69">
        <v>36</v>
      </c>
      <c r="J310" s="69">
        <f t="shared" si="9"/>
        <v>25.811999999999998</v>
      </c>
      <c r="K310" s="100"/>
      <c r="L310" s="140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</row>
    <row r="311" spans="1:68" s="15" customFormat="1" ht="15.95" customHeight="1" outlineLevel="2" x14ac:dyDescent="0.3">
      <c r="A311" s="537">
        <v>42</v>
      </c>
      <c r="B311" s="539" t="s">
        <v>445</v>
      </c>
      <c r="C311" s="44" t="s">
        <v>266</v>
      </c>
      <c r="D311" s="537" t="s">
        <v>10</v>
      </c>
      <c r="E311" s="62">
        <v>5</v>
      </c>
      <c r="F311" s="45" t="s">
        <v>30</v>
      </c>
      <c r="G311" s="62">
        <v>0.67100000000000004</v>
      </c>
      <c r="H311" s="68">
        <f t="shared" si="8"/>
        <v>1</v>
      </c>
      <c r="I311" s="69">
        <v>36</v>
      </c>
      <c r="J311" s="69">
        <f t="shared" si="9"/>
        <v>24.156000000000002</v>
      </c>
      <c r="K311" s="100"/>
      <c r="L311" s="140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</row>
    <row r="312" spans="1:68" s="15" customFormat="1" ht="15.95" customHeight="1" outlineLevel="2" x14ac:dyDescent="0.3">
      <c r="A312" s="537">
        <v>43</v>
      </c>
      <c r="B312" s="539" t="s">
        <v>445</v>
      </c>
      <c r="C312" s="44" t="s">
        <v>1114</v>
      </c>
      <c r="D312" s="537" t="s">
        <v>10</v>
      </c>
      <c r="E312" s="42">
        <v>5</v>
      </c>
      <c r="F312" s="45" t="s">
        <v>30</v>
      </c>
      <c r="G312" s="62">
        <v>0.29199999999999998</v>
      </c>
      <c r="H312" s="68">
        <f t="shared" si="8"/>
        <v>1</v>
      </c>
      <c r="I312" s="69">
        <v>36</v>
      </c>
      <c r="J312" s="69">
        <f t="shared" si="9"/>
        <v>10.511999999999999</v>
      </c>
      <c r="K312" s="100"/>
      <c r="L312" s="140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</row>
    <row r="313" spans="1:68" s="15" customFormat="1" ht="15.95" customHeight="1" outlineLevel="2" x14ac:dyDescent="0.3">
      <c r="A313" s="537">
        <v>44</v>
      </c>
      <c r="B313" s="539" t="s">
        <v>445</v>
      </c>
      <c r="C313" s="44" t="s">
        <v>1115</v>
      </c>
      <c r="D313" s="537" t="s">
        <v>10</v>
      </c>
      <c r="E313" s="42">
        <v>5</v>
      </c>
      <c r="F313" s="45" t="s">
        <v>30</v>
      </c>
      <c r="G313" s="518">
        <v>0.44</v>
      </c>
      <c r="H313" s="68">
        <f t="shared" si="8"/>
        <v>1</v>
      </c>
      <c r="I313" s="69">
        <v>36</v>
      </c>
      <c r="J313" s="69">
        <f t="shared" si="9"/>
        <v>15.84</v>
      </c>
      <c r="K313" s="100"/>
      <c r="L313" s="140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</row>
    <row r="314" spans="1:68" s="15" customFormat="1" ht="15.95" customHeight="1" outlineLevel="2" x14ac:dyDescent="0.3">
      <c r="A314" s="537">
        <v>45</v>
      </c>
      <c r="B314" s="539" t="s">
        <v>445</v>
      </c>
      <c r="C314" s="44" t="s">
        <v>267</v>
      </c>
      <c r="D314" s="537" t="s">
        <v>10</v>
      </c>
      <c r="E314" s="42">
        <v>5</v>
      </c>
      <c r="F314" s="45" t="s">
        <v>30</v>
      </c>
      <c r="G314" s="62">
        <v>1.1819999999999999</v>
      </c>
      <c r="H314" s="68">
        <f t="shared" si="8"/>
        <v>1.2</v>
      </c>
      <c r="I314" s="69">
        <v>36</v>
      </c>
      <c r="J314" s="69">
        <f t="shared" si="9"/>
        <v>51.062399999999997</v>
      </c>
      <c r="K314" s="100"/>
      <c r="L314" s="140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</row>
    <row r="315" spans="1:68" s="15" customFormat="1" ht="15.95" customHeight="1" outlineLevel="2" x14ac:dyDescent="0.3">
      <c r="A315" s="537">
        <v>46</v>
      </c>
      <c r="B315" s="539" t="s">
        <v>445</v>
      </c>
      <c r="C315" s="44" t="s">
        <v>268</v>
      </c>
      <c r="D315" s="537" t="s">
        <v>10</v>
      </c>
      <c r="E315" s="42">
        <v>5</v>
      </c>
      <c r="F315" s="45" t="s">
        <v>30</v>
      </c>
      <c r="G315" s="62">
        <v>0.72899999999999998</v>
      </c>
      <c r="H315" s="68">
        <f t="shared" si="8"/>
        <v>1</v>
      </c>
      <c r="I315" s="69">
        <v>36</v>
      </c>
      <c r="J315" s="69">
        <f t="shared" si="9"/>
        <v>26.244</v>
      </c>
      <c r="K315" s="100"/>
      <c r="L315" s="140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</row>
    <row r="316" spans="1:68" s="15" customFormat="1" ht="15.95" customHeight="1" outlineLevel="2" x14ac:dyDescent="0.3">
      <c r="A316" s="537">
        <v>47</v>
      </c>
      <c r="B316" s="539" t="s">
        <v>445</v>
      </c>
      <c r="C316" s="44" t="s">
        <v>1149</v>
      </c>
      <c r="D316" s="537" t="s">
        <v>10</v>
      </c>
      <c r="E316" s="42">
        <v>5</v>
      </c>
      <c r="F316" s="45" t="s">
        <v>30</v>
      </c>
      <c r="G316" s="62">
        <v>0.42199999999999999</v>
      </c>
      <c r="H316" s="68">
        <f t="shared" si="8"/>
        <v>1</v>
      </c>
      <c r="I316" s="69">
        <v>36</v>
      </c>
      <c r="J316" s="69">
        <f t="shared" si="9"/>
        <v>15.192</v>
      </c>
      <c r="K316" s="100"/>
      <c r="L316" s="140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</row>
    <row r="317" spans="1:68" s="15" customFormat="1" ht="15.95" customHeight="1" outlineLevel="2" x14ac:dyDescent="0.3">
      <c r="A317" s="537">
        <v>48</v>
      </c>
      <c r="B317" s="539" t="s">
        <v>445</v>
      </c>
      <c r="C317" s="44" t="s">
        <v>269</v>
      </c>
      <c r="D317" s="537" t="s">
        <v>10</v>
      </c>
      <c r="E317" s="42">
        <v>5</v>
      </c>
      <c r="F317" s="45" t="s">
        <v>30</v>
      </c>
      <c r="G317" s="62">
        <v>0.52700000000000002</v>
      </c>
      <c r="H317" s="68">
        <f t="shared" si="8"/>
        <v>1</v>
      </c>
      <c r="I317" s="69">
        <v>36</v>
      </c>
      <c r="J317" s="69">
        <f t="shared" si="9"/>
        <v>18.972000000000001</v>
      </c>
      <c r="K317" s="100"/>
      <c r="L317" s="140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</row>
    <row r="318" spans="1:68" s="15" customFormat="1" ht="15.95" customHeight="1" outlineLevel="2" x14ac:dyDescent="0.3">
      <c r="A318" s="537">
        <v>49</v>
      </c>
      <c r="B318" s="539" t="s">
        <v>445</v>
      </c>
      <c r="C318" s="44" t="s">
        <v>1116</v>
      </c>
      <c r="D318" s="537" t="s">
        <v>10</v>
      </c>
      <c r="E318" s="42">
        <v>5</v>
      </c>
      <c r="F318" s="45" t="s">
        <v>30</v>
      </c>
      <c r="G318" s="62">
        <v>0.35199999999999998</v>
      </c>
      <c r="H318" s="68">
        <f t="shared" si="8"/>
        <v>1</v>
      </c>
      <c r="I318" s="69">
        <v>36</v>
      </c>
      <c r="J318" s="69">
        <f t="shared" si="9"/>
        <v>12.671999999999999</v>
      </c>
      <c r="K318" s="100"/>
      <c r="L318" s="140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</row>
    <row r="319" spans="1:68" s="15" customFormat="1" ht="15.95" customHeight="1" outlineLevel="2" x14ac:dyDescent="0.3">
      <c r="A319" s="537">
        <v>50</v>
      </c>
      <c r="B319" s="539" t="s">
        <v>445</v>
      </c>
      <c r="C319" s="44" t="s">
        <v>270</v>
      </c>
      <c r="D319" s="537" t="s">
        <v>10</v>
      </c>
      <c r="E319" s="42">
        <v>5</v>
      </c>
      <c r="F319" s="45" t="s">
        <v>30</v>
      </c>
      <c r="G319" s="62">
        <v>1.7949999999999999</v>
      </c>
      <c r="H319" s="68">
        <f t="shared" ref="H319:H382" si="10">IF(AND(E319&lt;6,G319&lt;1),1,IF(AND(E319&gt;=6,G319&lt;10),0.7,1.2))</f>
        <v>1.2</v>
      </c>
      <c r="I319" s="69">
        <v>36</v>
      </c>
      <c r="J319" s="69">
        <f t="shared" ref="J319:J382" si="11">(G319*H319*I319)</f>
        <v>77.543999999999997</v>
      </c>
      <c r="K319" s="100"/>
      <c r="L319" s="140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</row>
    <row r="320" spans="1:68" s="15" customFormat="1" ht="15.95" customHeight="1" outlineLevel="2" x14ac:dyDescent="0.3">
      <c r="A320" s="537">
        <v>51</v>
      </c>
      <c r="B320" s="539" t="s">
        <v>445</v>
      </c>
      <c r="C320" s="44" t="s">
        <v>271</v>
      </c>
      <c r="D320" s="537" t="s">
        <v>10</v>
      </c>
      <c r="E320" s="42">
        <v>5</v>
      </c>
      <c r="F320" s="45" t="s">
        <v>30</v>
      </c>
      <c r="G320" s="62">
        <v>1.0189999999999999</v>
      </c>
      <c r="H320" s="68">
        <f t="shared" si="10"/>
        <v>1.2</v>
      </c>
      <c r="I320" s="69">
        <v>36</v>
      </c>
      <c r="J320" s="69">
        <f t="shared" si="11"/>
        <v>44.020799999999994</v>
      </c>
      <c r="K320" s="100"/>
      <c r="L320" s="140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</row>
    <row r="321" spans="1:68" s="15" customFormat="1" ht="15.95" customHeight="1" outlineLevel="2" x14ac:dyDescent="0.3">
      <c r="A321" s="537">
        <v>52</v>
      </c>
      <c r="B321" s="539" t="s">
        <v>445</v>
      </c>
      <c r="C321" s="44" t="s">
        <v>272</v>
      </c>
      <c r="D321" s="537" t="s">
        <v>10</v>
      </c>
      <c r="E321" s="42">
        <v>5</v>
      </c>
      <c r="F321" s="45" t="s">
        <v>30</v>
      </c>
      <c r="G321" s="62">
        <v>1.107</v>
      </c>
      <c r="H321" s="68">
        <f t="shared" si="10"/>
        <v>1.2</v>
      </c>
      <c r="I321" s="69">
        <v>36</v>
      </c>
      <c r="J321" s="69">
        <f t="shared" si="11"/>
        <v>47.822400000000002</v>
      </c>
      <c r="K321" s="100"/>
      <c r="L321" s="140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</row>
    <row r="322" spans="1:68" s="15" customFormat="1" ht="15.95" customHeight="1" outlineLevel="2" x14ac:dyDescent="0.3">
      <c r="A322" s="537">
        <v>53</v>
      </c>
      <c r="B322" s="539" t="s">
        <v>445</v>
      </c>
      <c r="C322" s="44" t="s">
        <v>1117</v>
      </c>
      <c r="D322" s="537" t="s">
        <v>10</v>
      </c>
      <c r="E322" s="42">
        <v>5</v>
      </c>
      <c r="F322" s="45" t="s">
        <v>30</v>
      </c>
      <c r="G322" s="62">
        <v>0.245</v>
      </c>
      <c r="H322" s="68">
        <f t="shared" si="10"/>
        <v>1</v>
      </c>
      <c r="I322" s="69">
        <v>36</v>
      </c>
      <c r="J322" s="69">
        <f t="shared" si="11"/>
        <v>8.82</v>
      </c>
      <c r="K322" s="100"/>
      <c r="L322" s="140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</row>
    <row r="323" spans="1:68" s="15" customFormat="1" ht="15.95" customHeight="1" outlineLevel="2" x14ac:dyDescent="0.3">
      <c r="A323" s="537">
        <v>54</v>
      </c>
      <c r="B323" s="539" t="s">
        <v>445</v>
      </c>
      <c r="C323" s="44" t="s">
        <v>273</v>
      </c>
      <c r="D323" s="537" t="s">
        <v>10</v>
      </c>
      <c r="E323" s="42">
        <v>5</v>
      </c>
      <c r="F323" s="45" t="s">
        <v>30</v>
      </c>
      <c r="G323" s="62">
        <v>0.748</v>
      </c>
      <c r="H323" s="68">
        <f t="shared" si="10"/>
        <v>1</v>
      </c>
      <c r="I323" s="69">
        <v>36</v>
      </c>
      <c r="J323" s="69">
        <f t="shared" si="11"/>
        <v>26.928000000000001</v>
      </c>
      <c r="K323" s="100"/>
      <c r="L323" s="140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</row>
    <row r="324" spans="1:68" s="15" customFormat="1" ht="15.95" customHeight="1" outlineLevel="2" x14ac:dyDescent="0.3">
      <c r="A324" s="537">
        <v>55</v>
      </c>
      <c r="B324" s="539" t="s">
        <v>445</v>
      </c>
      <c r="C324" s="44" t="s">
        <v>1118</v>
      </c>
      <c r="D324" s="537" t="s">
        <v>10</v>
      </c>
      <c r="E324" s="42">
        <v>5</v>
      </c>
      <c r="F324" s="43" t="s">
        <v>30</v>
      </c>
      <c r="G324" s="518">
        <v>0.33</v>
      </c>
      <c r="H324" s="68">
        <f t="shared" si="10"/>
        <v>1</v>
      </c>
      <c r="I324" s="69">
        <v>36</v>
      </c>
      <c r="J324" s="69">
        <f t="shared" si="11"/>
        <v>11.88</v>
      </c>
      <c r="K324" s="100"/>
      <c r="L324" s="140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</row>
    <row r="325" spans="1:68" s="15" customFormat="1" ht="15.95" customHeight="1" outlineLevel="2" x14ac:dyDescent="0.3">
      <c r="A325" s="537">
        <v>56</v>
      </c>
      <c r="B325" s="539" t="s">
        <v>445</v>
      </c>
      <c r="C325" s="44" t="s">
        <v>274</v>
      </c>
      <c r="D325" s="537" t="s">
        <v>10</v>
      </c>
      <c r="E325" s="42">
        <v>5</v>
      </c>
      <c r="F325" s="43" t="s">
        <v>30</v>
      </c>
      <c r="G325" s="62">
        <v>0.97899999999999998</v>
      </c>
      <c r="H325" s="68">
        <f t="shared" si="10"/>
        <v>1</v>
      </c>
      <c r="I325" s="69">
        <v>36</v>
      </c>
      <c r="J325" s="69">
        <f t="shared" si="11"/>
        <v>35.244</v>
      </c>
      <c r="K325" s="100"/>
      <c r="L325" s="140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</row>
    <row r="326" spans="1:68" s="15" customFormat="1" ht="15.95" customHeight="1" outlineLevel="2" x14ac:dyDescent="0.3">
      <c r="A326" s="537">
        <v>57</v>
      </c>
      <c r="B326" s="539" t="s">
        <v>445</v>
      </c>
      <c r="C326" s="44" t="s">
        <v>1119</v>
      </c>
      <c r="D326" s="537" t="s">
        <v>10</v>
      </c>
      <c r="E326" s="42">
        <v>5</v>
      </c>
      <c r="F326" s="43" t="s">
        <v>30</v>
      </c>
      <c r="G326" s="62">
        <v>0.38400000000000001</v>
      </c>
      <c r="H326" s="68">
        <f t="shared" si="10"/>
        <v>1</v>
      </c>
      <c r="I326" s="69">
        <v>36</v>
      </c>
      <c r="J326" s="69">
        <f t="shared" si="11"/>
        <v>13.824</v>
      </c>
      <c r="K326" s="100"/>
      <c r="L326" s="140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</row>
    <row r="327" spans="1:68" s="15" customFormat="1" ht="15.95" customHeight="1" outlineLevel="2" x14ac:dyDescent="0.3">
      <c r="A327" s="537">
        <v>58</v>
      </c>
      <c r="B327" s="539" t="s">
        <v>445</v>
      </c>
      <c r="C327" s="44" t="s">
        <v>275</v>
      </c>
      <c r="D327" s="537" t="s">
        <v>10</v>
      </c>
      <c r="E327" s="42">
        <v>5</v>
      </c>
      <c r="F327" s="43" t="s">
        <v>30</v>
      </c>
      <c r="G327" s="62">
        <v>0.70099999999999996</v>
      </c>
      <c r="H327" s="68">
        <f t="shared" si="10"/>
        <v>1</v>
      </c>
      <c r="I327" s="69">
        <v>36</v>
      </c>
      <c r="J327" s="69">
        <f t="shared" si="11"/>
        <v>25.235999999999997</v>
      </c>
      <c r="K327" s="100"/>
      <c r="L327" s="140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</row>
    <row r="328" spans="1:68" s="15" customFormat="1" ht="15.95" customHeight="1" outlineLevel="2" x14ac:dyDescent="0.3">
      <c r="A328" s="537">
        <v>59</v>
      </c>
      <c r="B328" s="539" t="s">
        <v>445</v>
      </c>
      <c r="C328" s="44" t="s">
        <v>276</v>
      </c>
      <c r="D328" s="537" t="s">
        <v>10</v>
      </c>
      <c r="E328" s="42">
        <v>5</v>
      </c>
      <c r="F328" s="43" t="s">
        <v>30</v>
      </c>
      <c r="G328" s="62">
        <v>0.622</v>
      </c>
      <c r="H328" s="68">
        <f t="shared" si="10"/>
        <v>1</v>
      </c>
      <c r="I328" s="69">
        <v>36</v>
      </c>
      <c r="J328" s="69">
        <f t="shared" si="11"/>
        <v>22.391999999999999</v>
      </c>
      <c r="K328" s="100"/>
      <c r="L328" s="140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</row>
    <row r="329" spans="1:68" s="15" customFormat="1" ht="15.95" customHeight="1" outlineLevel="2" x14ac:dyDescent="0.3">
      <c r="A329" s="537">
        <v>60</v>
      </c>
      <c r="B329" s="539" t="s">
        <v>445</v>
      </c>
      <c r="C329" s="44" t="s">
        <v>277</v>
      </c>
      <c r="D329" s="537" t="s">
        <v>10</v>
      </c>
      <c r="E329" s="42">
        <v>5</v>
      </c>
      <c r="F329" s="43" t="s">
        <v>30</v>
      </c>
      <c r="G329" s="62">
        <v>0.83899999999999997</v>
      </c>
      <c r="H329" s="68">
        <f t="shared" si="10"/>
        <v>1</v>
      </c>
      <c r="I329" s="69">
        <v>36</v>
      </c>
      <c r="J329" s="69">
        <f t="shared" si="11"/>
        <v>30.204000000000001</v>
      </c>
      <c r="K329" s="100"/>
      <c r="L329" s="140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</row>
    <row r="330" spans="1:68" s="15" customFormat="1" ht="15.95" customHeight="1" outlineLevel="2" x14ac:dyDescent="0.3">
      <c r="A330" s="537">
        <v>61</v>
      </c>
      <c r="B330" s="539" t="s">
        <v>445</v>
      </c>
      <c r="C330" s="44" t="s">
        <v>278</v>
      </c>
      <c r="D330" s="537" t="s">
        <v>10</v>
      </c>
      <c r="E330" s="42">
        <v>5</v>
      </c>
      <c r="F330" s="43" t="s">
        <v>30</v>
      </c>
      <c r="G330" s="62">
        <v>0.89800000000000002</v>
      </c>
      <c r="H330" s="68">
        <f t="shared" si="10"/>
        <v>1</v>
      </c>
      <c r="I330" s="69">
        <v>36</v>
      </c>
      <c r="J330" s="69">
        <f t="shared" si="11"/>
        <v>32.328000000000003</v>
      </c>
      <c r="K330" s="100"/>
      <c r="L330" s="140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</row>
    <row r="331" spans="1:68" s="15" customFormat="1" ht="15.95" customHeight="1" outlineLevel="2" x14ac:dyDescent="0.3">
      <c r="A331" s="537">
        <v>62</v>
      </c>
      <c r="B331" s="539" t="s">
        <v>445</v>
      </c>
      <c r="C331" s="44" t="s">
        <v>279</v>
      </c>
      <c r="D331" s="537" t="s">
        <v>10</v>
      </c>
      <c r="E331" s="34">
        <v>3</v>
      </c>
      <c r="F331" s="43" t="s">
        <v>30</v>
      </c>
      <c r="G331" s="62">
        <v>1.577</v>
      </c>
      <c r="H331" s="68">
        <f t="shared" si="10"/>
        <v>1.2</v>
      </c>
      <c r="I331" s="69">
        <v>36</v>
      </c>
      <c r="J331" s="69">
        <f t="shared" si="11"/>
        <v>68.12639999999999</v>
      </c>
      <c r="K331" s="100"/>
      <c r="L331" s="140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</row>
    <row r="332" spans="1:68" s="15" customFormat="1" ht="15.95" customHeight="1" outlineLevel="2" x14ac:dyDescent="0.3">
      <c r="A332" s="537">
        <v>63</v>
      </c>
      <c r="B332" s="539" t="s">
        <v>445</v>
      </c>
      <c r="C332" s="44" t="s">
        <v>1120</v>
      </c>
      <c r="D332" s="537" t="s">
        <v>10</v>
      </c>
      <c r="E332" s="42">
        <v>5</v>
      </c>
      <c r="F332" s="43" t="s">
        <v>30</v>
      </c>
      <c r="G332" s="62">
        <v>0.40300000000000002</v>
      </c>
      <c r="H332" s="68">
        <f t="shared" si="10"/>
        <v>1</v>
      </c>
      <c r="I332" s="69">
        <v>36</v>
      </c>
      <c r="J332" s="69">
        <f t="shared" si="11"/>
        <v>14.508000000000001</v>
      </c>
      <c r="K332" s="100"/>
      <c r="L332" s="140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</row>
    <row r="333" spans="1:68" s="15" customFormat="1" ht="15.95" customHeight="1" outlineLevel="2" x14ac:dyDescent="0.3">
      <c r="A333" s="537">
        <v>64</v>
      </c>
      <c r="B333" s="539" t="s">
        <v>445</v>
      </c>
      <c r="C333" s="44" t="s">
        <v>1121</v>
      </c>
      <c r="D333" s="537" t="s">
        <v>10</v>
      </c>
      <c r="E333" s="42">
        <v>5</v>
      </c>
      <c r="F333" s="43" t="s">
        <v>30</v>
      </c>
      <c r="G333" s="62">
        <v>0.48699999999999999</v>
      </c>
      <c r="H333" s="68">
        <f t="shared" si="10"/>
        <v>1</v>
      </c>
      <c r="I333" s="69">
        <v>36</v>
      </c>
      <c r="J333" s="69">
        <f t="shared" si="11"/>
        <v>17.532</v>
      </c>
      <c r="K333" s="100"/>
      <c r="L333" s="140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</row>
    <row r="334" spans="1:68" s="15" customFormat="1" ht="15.95" customHeight="1" outlineLevel="2" x14ac:dyDescent="0.3">
      <c r="A334" s="537">
        <v>65</v>
      </c>
      <c r="B334" s="539" t="s">
        <v>445</v>
      </c>
      <c r="C334" s="44" t="s">
        <v>1122</v>
      </c>
      <c r="D334" s="537" t="s">
        <v>10</v>
      </c>
      <c r="E334" s="42">
        <v>5</v>
      </c>
      <c r="F334" s="43" t="s">
        <v>30</v>
      </c>
      <c r="G334" s="62">
        <v>0.498</v>
      </c>
      <c r="H334" s="68">
        <f t="shared" si="10"/>
        <v>1</v>
      </c>
      <c r="I334" s="69">
        <v>36</v>
      </c>
      <c r="J334" s="69">
        <f t="shared" si="11"/>
        <v>17.928000000000001</v>
      </c>
      <c r="K334" s="100"/>
      <c r="L334" s="140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</row>
    <row r="335" spans="1:68" s="15" customFormat="1" ht="15.95" customHeight="1" outlineLevel="2" x14ac:dyDescent="0.3">
      <c r="A335" s="537">
        <v>66</v>
      </c>
      <c r="B335" s="539" t="s">
        <v>445</v>
      </c>
      <c r="C335" s="44" t="s">
        <v>1123</v>
      </c>
      <c r="D335" s="537" t="s">
        <v>10</v>
      </c>
      <c r="E335" s="42">
        <v>5</v>
      </c>
      <c r="F335" s="43" t="s">
        <v>30</v>
      </c>
      <c r="G335" s="518">
        <v>0.28000000000000003</v>
      </c>
      <c r="H335" s="68">
        <f t="shared" si="10"/>
        <v>1</v>
      </c>
      <c r="I335" s="69">
        <v>36</v>
      </c>
      <c r="J335" s="69">
        <f t="shared" si="11"/>
        <v>10.080000000000002</v>
      </c>
      <c r="K335" s="100"/>
      <c r="L335" s="140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</row>
    <row r="336" spans="1:68" s="15" customFormat="1" ht="15.95" customHeight="1" outlineLevel="2" x14ac:dyDescent="0.3">
      <c r="A336" s="537">
        <v>67</v>
      </c>
      <c r="B336" s="539" t="s">
        <v>445</v>
      </c>
      <c r="C336" s="44" t="s">
        <v>280</v>
      </c>
      <c r="D336" s="537" t="s">
        <v>10</v>
      </c>
      <c r="E336" s="42">
        <v>5</v>
      </c>
      <c r="F336" s="43" t="s">
        <v>30</v>
      </c>
      <c r="G336" s="62">
        <v>1.4850000000000001</v>
      </c>
      <c r="H336" s="68">
        <f t="shared" si="10"/>
        <v>1.2</v>
      </c>
      <c r="I336" s="69">
        <v>36</v>
      </c>
      <c r="J336" s="69">
        <f t="shared" si="11"/>
        <v>64.152000000000001</v>
      </c>
      <c r="K336" s="100"/>
      <c r="L336" s="140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</row>
    <row r="337" spans="1:68" s="15" customFormat="1" ht="15.95" customHeight="1" outlineLevel="2" x14ac:dyDescent="0.3">
      <c r="A337" s="537">
        <v>68</v>
      </c>
      <c r="B337" s="539" t="s">
        <v>445</v>
      </c>
      <c r="C337" s="44" t="s">
        <v>1124</v>
      </c>
      <c r="D337" s="537" t="s">
        <v>10</v>
      </c>
      <c r="E337" s="42">
        <v>5</v>
      </c>
      <c r="F337" s="43" t="s">
        <v>30</v>
      </c>
      <c r="G337" s="62">
        <v>0.11600000000000001</v>
      </c>
      <c r="H337" s="68">
        <f t="shared" si="10"/>
        <v>1</v>
      </c>
      <c r="I337" s="69">
        <v>36</v>
      </c>
      <c r="J337" s="69">
        <f t="shared" si="11"/>
        <v>4.1760000000000002</v>
      </c>
      <c r="K337" s="100"/>
      <c r="L337" s="140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</row>
    <row r="338" spans="1:68" s="15" customFormat="1" ht="15.95" customHeight="1" outlineLevel="2" x14ac:dyDescent="0.3">
      <c r="A338" s="537">
        <v>69</v>
      </c>
      <c r="B338" s="539" t="s">
        <v>445</v>
      </c>
      <c r="C338" s="44" t="s">
        <v>281</v>
      </c>
      <c r="D338" s="537" t="s">
        <v>10</v>
      </c>
      <c r="E338" s="42">
        <v>5</v>
      </c>
      <c r="F338" s="43" t="s">
        <v>30</v>
      </c>
      <c r="G338" s="62">
        <v>0.71799999999999997</v>
      </c>
      <c r="H338" s="68">
        <f t="shared" si="10"/>
        <v>1</v>
      </c>
      <c r="I338" s="69">
        <v>36</v>
      </c>
      <c r="J338" s="69">
        <f t="shared" si="11"/>
        <v>25.847999999999999</v>
      </c>
      <c r="K338" s="100"/>
      <c r="L338" s="140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</row>
    <row r="339" spans="1:68" s="15" customFormat="1" ht="15.95" customHeight="1" outlineLevel="2" x14ac:dyDescent="0.3">
      <c r="A339" s="537">
        <v>70</v>
      </c>
      <c r="B339" s="539" t="s">
        <v>445</v>
      </c>
      <c r="C339" s="44" t="s">
        <v>282</v>
      </c>
      <c r="D339" s="537" t="s">
        <v>10</v>
      </c>
      <c r="E339" s="42">
        <v>5</v>
      </c>
      <c r="F339" s="43" t="s">
        <v>30</v>
      </c>
      <c r="G339" s="62">
        <v>0.63400000000000001</v>
      </c>
      <c r="H339" s="68">
        <f t="shared" si="10"/>
        <v>1</v>
      </c>
      <c r="I339" s="69">
        <v>36</v>
      </c>
      <c r="J339" s="69">
        <f t="shared" si="11"/>
        <v>22.824000000000002</v>
      </c>
      <c r="K339" s="100"/>
      <c r="L339" s="140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</row>
    <row r="340" spans="1:68" s="15" customFormat="1" ht="15.95" customHeight="1" outlineLevel="2" x14ac:dyDescent="0.3">
      <c r="A340" s="537">
        <v>71</v>
      </c>
      <c r="B340" s="539" t="s">
        <v>445</v>
      </c>
      <c r="C340" s="44" t="s">
        <v>1125</v>
      </c>
      <c r="D340" s="537" t="s">
        <v>10</v>
      </c>
      <c r="E340" s="42">
        <v>5</v>
      </c>
      <c r="F340" s="43" t="s">
        <v>30</v>
      </c>
      <c r="G340" s="62">
        <v>0.49299999999999999</v>
      </c>
      <c r="H340" s="68">
        <f t="shared" si="10"/>
        <v>1</v>
      </c>
      <c r="I340" s="69">
        <v>36</v>
      </c>
      <c r="J340" s="69">
        <f t="shared" si="11"/>
        <v>17.748000000000001</v>
      </c>
      <c r="K340" s="100"/>
      <c r="L340" s="140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</row>
    <row r="341" spans="1:68" s="15" customFormat="1" ht="15.95" customHeight="1" outlineLevel="2" x14ac:dyDescent="0.3">
      <c r="A341" s="537">
        <v>72</v>
      </c>
      <c r="B341" s="539" t="s">
        <v>445</v>
      </c>
      <c r="C341" s="44" t="s">
        <v>1126</v>
      </c>
      <c r="D341" s="537" t="s">
        <v>10</v>
      </c>
      <c r="E341" s="42">
        <v>5</v>
      </c>
      <c r="F341" s="43" t="s">
        <v>30</v>
      </c>
      <c r="G341" s="62">
        <v>0.36899999999999999</v>
      </c>
      <c r="H341" s="68">
        <f t="shared" si="10"/>
        <v>1</v>
      </c>
      <c r="I341" s="69">
        <v>36</v>
      </c>
      <c r="J341" s="69">
        <f t="shared" si="11"/>
        <v>13.283999999999999</v>
      </c>
      <c r="K341" s="100"/>
      <c r="L341" s="140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</row>
    <row r="342" spans="1:68" s="15" customFormat="1" ht="15.95" customHeight="1" outlineLevel="2" x14ac:dyDescent="0.3">
      <c r="A342" s="537">
        <v>73</v>
      </c>
      <c r="B342" s="539" t="s">
        <v>445</v>
      </c>
      <c r="C342" s="44" t="s">
        <v>283</v>
      </c>
      <c r="D342" s="537" t="s">
        <v>10</v>
      </c>
      <c r="E342" s="42">
        <v>5</v>
      </c>
      <c r="F342" s="43" t="s">
        <v>30</v>
      </c>
      <c r="G342" s="62">
        <v>1.0609999999999999</v>
      </c>
      <c r="H342" s="68">
        <f t="shared" si="10"/>
        <v>1.2</v>
      </c>
      <c r="I342" s="69">
        <v>36</v>
      </c>
      <c r="J342" s="69">
        <f t="shared" si="11"/>
        <v>45.835199999999993</v>
      </c>
      <c r="K342" s="100"/>
      <c r="L342" s="140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</row>
    <row r="343" spans="1:68" s="15" customFormat="1" ht="15.95" customHeight="1" outlineLevel="2" x14ac:dyDescent="0.3">
      <c r="A343" s="537">
        <v>74</v>
      </c>
      <c r="B343" s="539" t="s">
        <v>445</v>
      </c>
      <c r="C343" s="44" t="s">
        <v>1127</v>
      </c>
      <c r="D343" s="537" t="s">
        <v>10</v>
      </c>
      <c r="E343" s="42">
        <v>5</v>
      </c>
      <c r="F343" s="43" t="s">
        <v>30</v>
      </c>
      <c r="G343" s="62">
        <v>0.27200000000000002</v>
      </c>
      <c r="H343" s="68">
        <f t="shared" si="10"/>
        <v>1</v>
      </c>
      <c r="I343" s="69">
        <v>36</v>
      </c>
      <c r="J343" s="69">
        <f t="shared" si="11"/>
        <v>9.7920000000000016</v>
      </c>
      <c r="K343" s="100"/>
      <c r="L343" s="140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</row>
    <row r="344" spans="1:68" s="15" customFormat="1" ht="15.95" customHeight="1" outlineLevel="2" x14ac:dyDescent="0.3">
      <c r="A344" s="537">
        <v>75</v>
      </c>
      <c r="B344" s="539" t="s">
        <v>445</v>
      </c>
      <c r="C344" s="44" t="s">
        <v>1128</v>
      </c>
      <c r="D344" s="537" t="s">
        <v>10</v>
      </c>
      <c r="E344" s="42">
        <v>5</v>
      </c>
      <c r="F344" s="43" t="s">
        <v>30</v>
      </c>
      <c r="G344" s="62">
        <v>0.42299999999999999</v>
      </c>
      <c r="H344" s="68">
        <f t="shared" si="10"/>
        <v>1</v>
      </c>
      <c r="I344" s="69">
        <v>36</v>
      </c>
      <c r="J344" s="69">
        <f t="shared" si="11"/>
        <v>15.228</v>
      </c>
      <c r="K344" s="100"/>
      <c r="L344" s="140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</row>
    <row r="345" spans="1:68" s="15" customFormat="1" ht="15.95" customHeight="1" outlineLevel="2" x14ac:dyDescent="0.3">
      <c r="A345" s="537">
        <v>76</v>
      </c>
      <c r="B345" s="539" t="s">
        <v>445</v>
      </c>
      <c r="C345" s="44" t="s">
        <v>1129</v>
      </c>
      <c r="D345" s="537" t="s">
        <v>10</v>
      </c>
      <c r="E345" s="42">
        <v>5</v>
      </c>
      <c r="F345" s="43" t="s">
        <v>30</v>
      </c>
      <c r="G345" s="62">
        <v>0.20699999999999999</v>
      </c>
      <c r="H345" s="68">
        <f t="shared" si="10"/>
        <v>1</v>
      </c>
      <c r="I345" s="69">
        <v>36</v>
      </c>
      <c r="J345" s="69">
        <f t="shared" si="11"/>
        <v>7.452</v>
      </c>
      <c r="K345" s="100"/>
      <c r="L345" s="140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</row>
    <row r="346" spans="1:68" s="15" customFormat="1" ht="15.95" customHeight="1" outlineLevel="2" x14ac:dyDescent="0.3">
      <c r="A346" s="537">
        <v>77</v>
      </c>
      <c r="B346" s="539" t="s">
        <v>445</v>
      </c>
      <c r="C346" s="44" t="s">
        <v>1360</v>
      </c>
      <c r="D346" s="537" t="s">
        <v>10</v>
      </c>
      <c r="E346" s="42">
        <v>5</v>
      </c>
      <c r="F346" s="43" t="s">
        <v>27</v>
      </c>
      <c r="G346" s="62">
        <v>0.93500000000000005</v>
      </c>
      <c r="H346" s="68">
        <f t="shared" si="10"/>
        <v>1</v>
      </c>
      <c r="I346" s="69">
        <v>36</v>
      </c>
      <c r="J346" s="69">
        <f t="shared" si="11"/>
        <v>33.660000000000004</v>
      </c>
      <c r="K346" s="100"/>
      <c r="L346" s="140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</row>
    <row r="347" spans="1:68" s="15" customFormat="1" ht="15.95" customHeight="1" outlineLevel="2" x14ac:dyDescent="0.3">
      <c r="A347" s="537">
        <v>78</v>
      </c>
      <c r="B347" s="539" t="s">
        <v>445</v>
      </c>
      <c r="C347" s="44" t="s">
        <v>1130</v>
      </c>
      <c r="D347" s="537" t="s">
        <v>10</v>
      </c>
      <c r="E347" s="42">
        <v>5</v>
      </c>
      <c r="F347" s="43" t="s">
        <v>30</v>
      </c>
      <c r="G347" s="518">
        <v>0.43</v>
      </c>
      <c r="H347" s="68">
        <f t="shared" si="10"/>
        <v>1</v>
      </c>
      <c r="I347" s="69">
        <v>36</v>
      </c>
      <c r="J347" s="69">
        <f t="shared" si="11"/>
        <v>15.48</v>
      </c>
      <c r="K347" s="100"/>
      <c r="L347" s="140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</row>
    <row r="348" spans="1:68" s="15" customFormat="1" ht="15.95" customHeight="1" outlineLevel="2" x14ac:dyDescent="0.3">
      <c r="A348" s="537">
        <v>79</v>
      </c>
      <c r="B348" s="539" t="s">
        <v>445</v>
      </c>
      <c r="C348" s="44" t="s">
        <v>1131</v>
      </c>
      <c r="D348" s="537" t="s">
        <v>10</v>
      </c>
      <c r="E348" s="42">
        <v>5</v>
      </c>
      <c r="F348" s="43" t="s">
        <v>30</v>
      </c>
      <c r="G348" s="62">
        <v>0.17499999999999999</v>
      </c>
      <c r="H348" s="68">
        <f t="shared" si="10"/>
        <v>1</v>
      </c>
      <c r="I348" s="69">
        <v>36</v>
      </c>
      <c r="J348" s="69">
        <f t="shared" si="11"/>
        <v>6.3</v>
      </c>
      <c r="K348" s="100"/>
      <c r="L348" s="140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</row>
    <row r="349" spans="1:68" s="15" customFormat="1" ht="15.95" customHeight="1" outlineLevel="2" x14ac:dyDescent="0.3">
      <c r="A349" s="537">
        <v>80</v>
      </c>
      <c r="B349" s="539" t="s">
        <v>445</v>
      </c>
      <c r="C349" s="44" t="s">
        <v>1132</v>
      </c>
      <c r="D349" s="537" t="s">
        <v>10</v>
      </c>
      <c r="E349" s="42">
        <v>5</v>
      </c>
      <c r="F349" s="43" t="s">
        <v>30</v>
      </c>
      <c r="G349" s="62">
        <v>0.156</v>
      </c>
      <c r="H349" s="68">
        <f t="shared" si="10"/>
        <v>1</v>
      </c>
      <c r="I349" s="69">
        <v>36</v>
      </c>
      <c r="J349" s="69">
        <f t="shared" si="11"/>
        <v>5.6159999999999997</v>
      </c>
      <c r="K349" s="100"/>
      <c r="L349" s="140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</row>
    <row r="350" spans="1:68" s="15" customFormat="1" ht="15.95" customHeight="1" outlineLevel="2" x14ac:dyDescent="0.3">
      <c r="A350" s="537">
        <v>81</v>
      </c>
      <c r="B350" s="539" t="s">
        <v>445</v>
      </c>
      <c r="C350" s="44" t="s">
        <v>1133</v>
      </c>
      <c r="D350" s="537" t="s">
        <v>10</v>
      </c>
      <c r="E350" s="42">
        <v>5</v>
      </c>
      <c r="F350" s="43" t="s">
        <v>30</v>
      </c>
      <c r="G350" s="62">
        <v>0.11799999999999999</v>
      </c>
      <c r="H350" s="68">
        <f t="shared" si="10"/>
        <v>1</v>
      </c>
      <c r="I350" s="69">
        <v>36</v>
      </c>
      <c r="J350" s="69">
        <f t="shared" si="11"/>
        <v>4.2479999999999993</v>
      </c>
      <c r="K350" s="100"/>
      <c r="L350" s="140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</row>
    <row r="351" spans="1:68" s="15" customFormat="1" ht="15.95" customHeight="1" outlineLevel="2" x14ac:dyDescent="0.3">
      <c r="A351" s="537">
        <v>82</v>
      </c>
      <c r="B351" s="539" t="s">
        <v>445</v>
      </c>
      <c r="C351" s="44" t="s">
        <v>1134</v>
      </c>
      <c r="D351" s="537" t="s">
        <v>10</v>
      </c>
      <c r="E351" s="42">
        <v>5</v>
      </c>
      <c r="F351" s="43" t="s">
        <v>30</v>
      </c>
      <c r="G351" s="62">
        <v>8.9999999999999993E-3</v>
      </c>
      <c r="H351" s="68">
        <f t="shared" si="10"/>
        <v>1</v>
      </c>
      <c r="I351" s="69">
        <v>36</v>
      </c>
      <c r="J351" s="69">
        <f t="shared" si="11"/>
        <v>0.32399999999999995</v>
      </c>
      <c r="K351" s="100"/>
      <c r="L351" s="140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</row>
    <row r="352" spans="1:68" s="15" customFormat="1" ht="15.95" customHeight="1" outlineLevel="2" x14ac:dyDescent="0.3">
      <c r="A352" s="537">
        <v>83</v>
      </c>
      <c r="B352" s="539" t="s">
        <v>445</v>
      </c>
      <c r="C352" s="44" t="s">
        <v>284</v>
      </c>
      <c r="D352" s="537" t="s">
        <v>10</v>
      </c>
      <c r="E352" s="42">
        <v>5</v>
      </c>
      <c r="F352" s="43" t="s">
        <v>30</v>
      </c>
      <c r="G352" s="62">
        <v>0.65</v>
      </c>
      <c r="H352" s="68">
        <f t="shared" si="10"/>
        <v>1</v>
      </c>
      <c r="I352" s="69">
        <v>36</v>
      </c>
      <c r="J352" s="69">
        <f t="shared" si="11"/>
        <v>23.400000000000002</v>
      </c>
      <c r="K352" s="100"/>
      <c r="L352" s="140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</row>
    <row r="353" spans="1:68" s="15" customFormat="1" ht="15.95" customHeight="1" outlineLevel="2" x14ac:dyDescent="0.3">
      <c r="A353" s="537">
        <v>84</v>
      </c>
      <c r="B353" s="539" t="s">
        <v>445</v>
      </c>
      <c r="C353" s="44" t="s">
        <v>1135</v>
      </c>
      <c r="D353" s="537" t="s">
        <v>10</v>
      </c>
      <c r="E353" s="42">
        <v>5</v>
      </c>
      <c r="F353" s="43" t="s">
        <v>30</v>
      </c>
      <c r="G353" s="518">
        <v>0.17</v>
      </c>
      <c r="H353" s="68">
        <f t="shared" si="10"/>
        <v>1</v>
      </c>
      <c r="I353" s="69">
        <v>36</v>
      </c>
      <c r="J353" s="69">
        <f t="shared" si="11"/>
        <v>6.12</v>
      </c>
      <c r="K353" s="100"/>
      <c r="L353" s="140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</row>
    <row r="354" spans="1:68" s="15" customFormat="1" ht="15.95" customHeight="1" outlineLevel="2" x14ac:dyDescent="0.3">
      <c r="A354" s="537">
        <v>85</v>
      </c>
      <c r="B354" s="539" t="s">
        <v>445</v>
      </c>
      <c r="C354" s="44" t="s">
        <v>285</v>
      </c>
      <c r="D354" s="537" t="s">
        <v>10</v>
      </c>
      <c r="E354" s="42">
        <v>5</v>
      </c>
      <c r="F354" s="43" t="s">
        <v>30</v>
      </c>
      <c r="G354" s="62">
        <v>0.67900000000000005</v>
      </c>
      <c r="H354" s="68">
        <f t="shared" si="10"/>
        <v>1</v>
      </c>
      <c r="I354" s="69">
        <v>36</v>
      </c>
      <c r="J354" s="69">
        <f t="shared" si="11"/>
        <v>24.444000000000003</v>
      </c>
      <c r="K354" s="100"/>
      <c r="L354" s="140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</row>
    <row r="355" spans="1:68" s="15" customFormat="1" ht="15.95" customHeight="1" outlineLevel="2" x14ac:dyDescent="0.3">
      <c r="A355" s="537">
        <v>86</v>
      </c>
      <c r="B355" s="539" t="s">
        <v>445</v>
      </c>
      <c r="C355" s="44" t="s">
        <v>286</v>
      </c>
      <c r="D355" s="537" t="s">
        <v>10</v>
      </c>
      <c r="E355" s="42">
        <v>5</v>
      </c>
      <c r="F355" s="43" t="s">
        <v>30</v>
      </c>
      <c r="G355" s="62">
        <v>1.4670000000000001</v>
      </c>
      <c r="H355" s="68">
        <f t="shared" si="10"/>
        <v>1.2</v>
      </c>
      <c r="I355" s="69">
        <v>36</v>
      </c>
      <c r="J355" s="69">
        <f t="shared" si="11"/>
        <v>63.374400000000001</v>
      </c>
      <c r="K355" s="100"/>
      <c r="L355" s="140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</row>
    <row r="356" spans="1:68" s="15" customFormat="1" ht="15.95" customHeight="1" outlineLevel="2" x14ac:dyDescent="0.3">
      <c r="A356" s="537">
        <v>87</v>
      </c>
      <c r="B356" s="539" t="s">
        <v>445</v>
      </c>
      <c r="C356" s="44" t="s">
        <v>1136</v>
      </c>
      <c r="D356" s="537" t="s">
        <v>10</v>
      </c>
      <c r="E356" s="42">
        <v>5</v>
      </c>
      <c r="F356" s="43" t="s">
        <v>30</v>
      </c>
      <c r="G356" s="62">
        <v>0.42599999999999999</v>
      </c>
      <c r="H356" s="68">
        <f t="shared" si="10"/>
        <v>1</v>
      </c>
      <c r="I356" s="69">
        <v>36</v>
      </c>
      <c r="J356" s="69">
        <f t="shared" si="11"/>
        <v>15.336</v>
      </c>
      <c r="K356" s="100"/>
      <c r="L356" s="140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</row>
    <row r="357" spans="1:68" s="15" customFormat="1" ht="15.95" customHeight="1" outlineLevel="2" x14ac:dyDescent="0.3">
      <c r="A357" s="537">
        <v>88</v>
      </c>
      <c r="B357" s="539" t="s">
        <v>445</v>
      </c>
      <c r="C357" s="44" t="s">
        <v>1137</v>
      </c>
      <c r="D357" s="537" t="s">
        <v>10</v>
      </c>
      <c r="E357" s="42">
        <v>5</v>
      </c>
      <c r="F357" s="43" t="s">
        <v>30</v>
      </c>
      <c r="G357" s="62">
        <v>0.39200000000000002</v>
      </c>
      <c r="H357" s="68">
        <f t="shared" si="10"/>
        <v>1</v>
      </c>
      <c r="I357" s="69">
        <v>36</v>
      </c>
      <c r="J357" s="69">
        <f t="shared" si="11"/>
        <v>14.112</v>
      </c>
      <c r="K357" s="100"/>
      <c r="L357" s="140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</row>
    <row r="358" spans="1:68" s="15" customFormat="1" ht="15.95" customHeight="1" outlineLevel="2" x14ac:dyDescent="0.3">
      <c r="A358" s="537">
        <v>89</v>
      </c>
      <c r="B358" s="539" t="s">
        <v>445</v>
      </c>
      <c r="C358" s="44" t="s">
        <v>1138</v>
      </c>
      <c r="D358" s="537" t="s">
        <v>10</v>
      </c>
      <c r="E358" s="42">
        <v>5</v>
      </c>
      <c r="F358" s="43" t="s">
        <v>30</v>
      </c>
      <c r="G358" s="62">
        <v>0.42599999999999999</v>
      </c>
      <c r="H358" s="68">
        <f t="shared" si="10"/>
        <v>1</v>
      </c>
      <c r="I358" s="69">
        <v>36</v>
      </c>
      <c r="J358" s="69">
        <f t="shared" si="11"/>
        <v>15.336</v>
      </c>
      <c r="K358" s="100"/>
      <c r="L358" s="140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</row>
    <row r="359" spans="1:68" s="15" customFormat="1" ht="15.95" customHeight="1" outlineLevel="2" x14ac:dyDescent="0.3">
      <c r="A359" s="537">
        <v>90</v>
      </c>
      <c r="B359" s="539" t="s">
        <v>445</v>
      </c>
      <c r="C359" s="44" t="s">
        <v>287</v>
      </c>
      <c r="D359" s="537" t="s">
        <v>10</v>
      </c>
      <c r="E359" s="42">
        <v>5</v>
      </c>
      <c r="F359" s="43" t="s">
        <v>30</v>
      </c>
      <c r="G359" s="62">
        <v>0.59099999999999997</v>
      </c>
      <c r="H359" s="68">
        <f t="shared" si="10"/>
        <v>1</v>
      </c>
      <c r="I359" s="69">
        <v>36</v>
      </c>
      <c r="J359" s="69">
        <f t="shared" si="11"/>
        <v>21.276</v>
      </c>
      <c r="K359" s="100"/>
      <c r="L359" s="140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</row>
    <row r="360" spans="1:68" s="15" customFormat="1" ht="15.95" customHeight="1" outlineLevel="2" x14ac:dyDescent="0.3">
      <c r="A360" s="537">
        <v>91</v>
      </c>
      <c r="B360" s="539" t="s">
        <v>445</v>
      </c>
      <c r="C360" s="44" t="s">
        <v>1139</v>
      </c>
      <c r="D360" s="537" t="s">
        <v>10</v>
      </c>
      <c r="E360" s="42">
        <v>5</v>
      </c>
      <c r="F360" s="43" t="s">
        <v>30</v>
      </c>
      <c r="G360" s="62">
        <v>0.33200000000000002</v>
      </c>
      <c r="H360" s="68">
        <f t="shared" si="10"/>
        <v>1</v>
      </c>
      <c r="I360" s="69">
        <v>36</v>
      </c>
      <c r="J360" s="69">
        <f t="shared" si="11"/>
        <v>11.952</v>
      </c>
      <c r="K360" s="100"/>
      <c r="L360" s="140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</row>
    <row r="361" spans="1:68" s="15" customFormat="1" ht="15.95" customHeight="1" outlineLevel="2" x14ac:dyDescent="0.3">
      <c r="A361" s="537">
        <v>92</v>
      </c>
      <c r="B361" s="539" t="s">
        <v>445</v>
      </c>
      <c r="C361" s="44" t="s">
        <v>288</v>
      </c>
      <c r="D361" s="537" t="s">
        <v>10</v>
      </c>
      <c r="E361" s="42">
        <v>5</v>
      </c>
      <c r="F361" s="43" t="s">
        <v>30</v>
      </c>
      <c r="G361" s="62">
        <v>1.0149999999999999</v>
      </c>
      <c r="H361" s="68">
        <f t="shared" si="10"/>
        <v>1.2</v>
      </c>
      <c r="I361" s="69">
        <v>36</v>
      </c>
      <c r="J361" s="69">
        <f t="shared" si="11"/>
        <v>43.847999999999992</v>
      </c>
      <c r="K361" s="100"/>
      <c r="L361" s="140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</row>
    <row r="362" spans="1:68" s="15" customFormat="1" ht="15.95" customHeight="1" outlineLevel="2" x14ac:dyDescent="0.3">
      <c r="A362" s="537">
        <v>93</v>
      </c>
      <c r="B362" s="539" t="s">
        <v>445</v>
      </c>
      <c r="C362" s="44" t="s">
        <v>289</v>
      </c>
      <c r="D362" s="537" t="s">
        <v>10</v>
      </c>
      <c r="E362" s="42">
        <v>5</v>
      </c>
      <c r="F362" s="43" t="s">
        <v>30</v>
      </c>
      <c r="G362" s="62">
        <v>0.505</v>
      </c>
      <c r="H362" s="68">
        <f t="shared" si="10"/>
        <v>1</v>
      </c>
      <c r="I362" s="69">
        <v>36</v>
      </c>
      <c r="J362" s="69">
        <f t="shared" si="11"/>
        <v>18.18</v>
      </c>
      <c r="K362" s="100"/>
      <c r="L362" s="140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</row>
    <row r="363" spans="1:68" s="15" customFormat="1" ht="15.95" customHeight="1" outlineLevel="2" x14ac:dyDescent="0.3">
      <c r="A363" s="537">
        <v>94</v>
      </c>
      <c r="B363" s="539" t="s">
        <v>445</v>
      </c>
      <c r="C363" s="44" t="s">
        <v>1140</v>
      </c>
      <c r="D363" s="537" t="s">
        <v>10</v>
      </c>
      <c r="E363" s="42">
        <v>5</v>
      </c>
      <c r="F363" s="43" t="s">
        <v>30</v>
      </c>
      <c r="G363" s="62">
        <v>0.35599999999999998</v>
      </c>
      <c r="H363" s="68">
        <f t="shared" si="10"/>
        <v>1</v>
      </c>
      <c r="I363" s="69">
        <v>36</v>
      </c>
      <c r="J363" s="69">
        <f t="shared" si="11"/>
        <v>12.815999999999999</v>
      </c>
      <c r="K363" s="100"/>
      <c r="L363" s="140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</row>
    <row r="364" spans="1:68" s="15" customFormat="1" ht="15.95" customHeight="1" outlineLevel="2" x14ac:dyDescent="0.3">
      <c r="A364" s="537">
        <v>95</v>
      </c>
      <c r="B364" s="539" t="s">
        <v>445</v>
      </c>
      <c r="C364" s="44" t="s">
        <v>1141</v>
      </c>
      <c r="D364" s="537" t="s">
        <v>10</v>
      </c>
      <c r="E364" s="42">
        <v>5</v>
      </c>
      <c r="F364" s="43" t="s">
        <v>30</v>
      </c>
      <c r="G364" s="62">
        <v>0.254</v>
      </c>
      <c r="H364" s="68">
        <f t="shared" si="10"/>
        <v>1</v>
      </c>
      <c r="I364" s="69">
        <v>36</v>
      </c>
      <c r="J364" s="69">
        <f t="shared" si="11"/>
        <v>9.1440000000000001</v>
      </c>
      <c r="K364" s="100"/>
      <c r="L364" s="140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</row>
    <row r="365" spans="1:68" s="15" customFormat="1" ht="15.95" customHeight="1" outlineLevel="2" x14ac:dyDescent="0.3">
      <c r="A365" s="537">
        <v>96</v>
      </c>
      <c r="B365" s="539" t="s">
        <v>445</v>
      </c>
      <c r="C365" s="44" t="s">
        <v>1142</v>
      </c>
      <c r="D365" s="537" t="s">
        <v>10</v>
      </c>
      <c r="E365" s="42">
        <v>5</v>
      </c>
      <c r="F365" s="43" t="s">
        <v>30</v>
      </c>
      <c r="G365" s="62">
        <v>0.45500000000000002</v>
      </c>
      <c r="H365" s="68">
        <f t="shared" si="10"/>
        <v>1</v>
      </c>
      <c r="I365" s="69">
        <v>36</v>
      </c>
      <c r="J365" s="69">
        <f t="shared" si="11"/>
        <v>16.38</v>
      </c>
      <c r="K365" s="100"/>
      <c r="L365" s="140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</row>
    <row r="366" spans="1:68" s="15" customFormat="1" ht="15.95" customHeight="1" outlineLevel="2" x14ac:dyDescent="0.3">
      <c r="A366" s="537">
        <v>97</v>
      </c>
      <c r="B366" s="539" t="s">
        <v>445</v>
      </c>
      <c r="C366" s="44" t="s">
        <v>1143</v>
      </c>
      <c r="D366" s="537" t="s">
        <v>10</v>
      </c>
      <c r="E366" s="42">
        <v>5</v>
      </c>
      <c r="F366" s="43" t="s">
        <v>30</v>
      </c>
      <c r="G366" s="62">
        <v>0.48299999999999998</v>
      </c>
      <c r="H366" s="68">
        <f t="shared" si="10"/>
        <v>1</v>
      </c>
      <c r="I366" s="69">
        <v>36</v>
      </c>
      <c r="J366" s="69">
        <f t="shared" si="11"/>
        <v>17.387999999999998</v>
      </c>
      <c r="K366" s="100"/>
      <c r="L366" s="140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</row>
    <row r="367" spans="1:68" s="15" customFormat="1" ht="15.95" customHeight="1" outlineLevel="2" x14ac:dyDescent="0.3">
      <c r="A367" s="537">
        <v>98</v>
      </c>
      <c r="B367" s="539" t="s">
        <v>445</v>
      </c>
      <c r="C367" s="44" t="s">
        <v>290</v>
      </c>
      <c r="D367" s="537" t="s">
        <v>10</v>
      </c>
      <c r="E367" s="42">
        <v>5</v>
      </c>
      <c r="F367" s="43" t="s">
        <v>30</v>
      </c>
      <c r="G367" s="62">
        <v>0.60099999999999998</v>
      </c>
      <c r="H367" s="68">
        <f t="shared" si="10"/>
        <v>1</v>
      </c>
      <c r="I367" s="69">
        <v>36</v>
      </c>
      <c r="J367" s="69">
        <f t="shared" si="11"/>
        <v>21.635999999999999</v>
      </c>
      <c r="K367" s="100"/>
      <c r="L367" s="140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</row>
    <row r="368" spans="1:68" s="15" customFormat="1" ht="15.95" customHeight="1" outlineLevel="2" x14ac:dyDescent="0.3">
      <c r="A368" s="537">
        <v>99</v>
      </c>
      <c r="B368" s="539" t="s">
        <v>445</v>
      </c>
      <c r="C368" s="44" t="s">
        <v>291</v>
      </c>
      <c r="D368" s="537" t="s">
        <v>10</v>
      </c>
      <c r="E368" s="42">
        <v>5</v>
      </c>
      <c r="F368" s="43" t="s">
        <v>30</v>
      </c>
      <c r="G368" s="518">
        <v>0.6</v>
      </c>
      <c r="H368" s="68">
        <f t="shared" si="10"/>
        <v>1</v>
      </c>
      <c r="I368" s="69">
        <v>36</v>
      </c>
      <c r="J368" s="69">
        <f t="shared" si="11"/>
        <v>21.599999999999998</v>
      </c>
      <c r="K368" s="100"/>
      <c r="L368" s="140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</row>
    <row r="369" spans="1:68" s="15" customFormat="1" ht="15.95" customHeight="1" outlineLevel="2" x14ac:dyDescent="0.3">
      <c r="A369" s="537">
        <v>100</v>
      </c>
      <c r="B369" s="539" t="s">
        <v>445</v>
      </c>
      <c r="C369" s="44" t="s">
        <v>292</v>
      </c>
      <c r="D369" s="537" t="s">
        <v>10</v>
      </c>
      <c r="E369" s="42">
        <v>5</v>
      </c>
      <c r="F369" s="43" t="s">
        <v>30</v>
      </c>
      <c r="G369" s="62">
        <v>1.034</v>
      </c>
      <c r="H369" s="68">
        <f t="shared" si="10"/>
        <v>1.2</v>
      </c>
      <c r="I369" s="69">
        <v>36</v>
      </c>
      <c r="J369" s="69">
        <f t="shared" si="11"/>
        <v>44.668799999999997</v>
      </c>
      <c r="K369" s="100"/>
      <c r="L369" s="140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</row>
    <row r="370" spans="1:68" s="15" customFormat="1" ht="15.95" customHeight="1" outlineLevel="2" x14ac:dyDescent="0.3">
      <c r="A370" s="537">
        <v>101</v>
      </c>
      <c r="B370" s="539" t="s">
        <v>445</v>
      </c>
      <c r="C370" s="44" t="s">
        <v>1144</v>
      </c>
      <c r="D370" s="537" t="s">
        <v>10</v>
      </c>
      <c r="E370" s="42">
        <v>5</v>
      </c>
      <c r="F370" s="43" t="s">
        <v>30</v>
      </c>
      <c r="G370" s="62">
        <v>0.32800000000000001</v>
      </c>
      <c r="H370" s="68">
        <f t="shared" si="10"/>
        <v>1</v>
      </c>
      <c r="I370" s="69">
        <v>36</v>
      </c>
      <c r="J370" s="69">
        <f t="shared" si="11"/>
        <v>11.808</v>
      </c>
      <c r="K370" s="100"/>
      <c r="L370" s="140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</row>
    <row r="371" spans="1:68" s="15" customFormat="1" ht="15.95" customHeight="1" outlineLevel="2" x14ac:dyDescent="0.3">
      <c r="A371" s="537">
        <v>102</v>
      </c>
      <c r="B371" s="539" t="s">
        <v>445</v>
      </c>
      <c r="C371" s="44" t="s">
        <v>1145</v>
      </c>
      <c r="D371" s="537" t="s">
        <v>10</v>
      </c>
      <c r="E371" s="42">
        <v>5</v>
      </c>
      <c r="F371" s="43" t="s">
        <v>30</v>
      </c>
      <c r="G371" s="62">
        <v>0.313</v>
      </c>
      <c r="H371" s="68">
        <f t="shared" si="10"/>
        <v>1</v>
      </c>
      <c r="I371" s="69">
        <v>36</v>
      </c>
      <c r="J371" s="69">
        <f t="shared" si="11"/>
        <v>11.268000000000001</v>
      </c>
      <c r="K371" s="100"/>
      <c r="L371" s="140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</row>
    <row r="372" spans="1:68" s="15" customFormat="1" ht="15.95" customHeight="1" outlineLevel="2" x14ac:dyDescent="0.3">
      <c r="A372" s="537">
        <v>103</v>
      </c>
      <c r="B372" s="539" t="s">
        <v>445</v>
      </c>
      <c r="C372" s="44" t="s">
        <v>1146</v>
      </c>
      <c r="D372" s="537" t="s">
        <v>10</v>
      </c>
      <c r="E372" s="42">
        <v>5</v>
      </c>
      <c r="F372" s="43" t="s">
        <v>30</v>
      </c>
      <c r="G372" s="62">
        <v>0.317</v>
      </c>
      <c r="H372" s="68">
        <f t="shared" si="10"/>
        <v>1</v>
      </c>
      <c r="I372" s="69">
        <v>36</v>
      </c>
      <c r="J372" s="69">
        <f t="shared" si="11"/>
        <v>11.412000000000001</v>
      </c>
      <c r="K372" s="100"/>
      <c r="L372" s="140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</row>
    <row r="373" spans="1:68" s="15" customFormat="1" ht="15.95" customHeight="1" outlineLevel="2" x14ac:dyDescent="0.3">
      <c r="A373" s="537">
        <v>104</v>
      </c>
      <c r="B373" s="539" t="s">
        <v>445</v>
      </c>
      <c r="C373" s="44" t="s">
        <v>1147</v>
      </c>
      <c r="D373" s="537" t="s">
        <v>10</v>
      </c>
      <c r="E373" s="42">
        <v>5</v>
      </c>
      <c r="F373" s="45" t="s">
        <v>30</v>
      </c>
      <c r="G373" s="62">
        <v>0.30399999999999999</v>
      </c>
      <c r="H373" s="68">
        <f t="shared" si="10"/>
        <v>1</v>
      </c>
      <c r="I373" s="69">
        <v>36</v>
      </c>
      <c r="J373" s="69">
        <f t="shared" si="11"/>
        <v>10.943999999999999</v>
      </c>
      <c r="K373" s="100"/>
      <c r="L373" s="140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</row>
    <row r="374" spans="1:68" s="15" customFormat="1" ht="15.95" customHeight="1" outlineLevel="2" x14ac:dyDescent="0.3">
      <c r="A374" s="537">
        <v>105</v>
      </c>
      <c r="B374" s="539" t="s">
        <v>445</v>
      </c>
      <c r="C374" s="44" t="s">
        <v>293</v>
      </c>
      <c r="D374" s="537" t="s">
        <v>10</v>
      </c>
      <c r="E374" s="42">
        <v>5</v>
      </c>
      <c r="F374" s="45" t="s">
        <v>30</v>
      </c>
      <c r="G374" s="62">
        <v>0.69599999999999995</v>
      </c>
      <c r="H374" s="68">
        <f t="shared" si="10"/>
        <v>1</v>
      </c>
      <c r="I374" s="69">
        <v>36</v>
      </c>
      <c r="J374" s="69">
        <f t="shared" si="11"/>
        <v>25.055999999999997</v>
      </c>
      <c r="K374" s="100"/>
      <c r="L374" s="140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</row>
    <row r="375" spans="1:68" s="15" customFormat="1" ht="15.95" customHeight="1" outlineLevel="2" x14ac:dyDescent="0.3">
      <c r="A375" s="537">
        <v>106</v>
      </c>
      <c r="B375" s="539" t="s">
        <v>445</v>
      </c>
      <c r="C375" s="44" t="s">
        <v>294</v>
      </c>
      <c r="D375" s="537" t="s">
        <v>10</v>
      </c>
      <c r="E375" s="42">
        <v>5</v>
      </c>
      <c r="F375" s="45" t="s">
        <v>30</v>
      </c>
      <c r="G375" s="62">
        <v>0.84199999999999997</v>
      </c>
      <c r="H375" s="68">
        <f t="shared" si="10"/>
        <v>1</v>
      </c>
      <c r="I375" s="69">
        <v>36</v>
      </c>
      <c r="J375" s="69">
        <f t="shared" si="11"/>
        <v>30.311999999999998</v>
      </c>
      <c r="K375" s="100"/>
      <c r="L375" s="140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</row>
    <row r="376" spans="1:68" s="15" customFormat="1" ht="15.95" customHeight="1" outlineLevel="2" x14ac:dyDescent="0.3">
      <c r="A376" s="537">
        <v>107</v>
      </c>
      <c r="B376" s="539" t="s">
        <v>445</v>
      </c>
      <c r="C376" s="44" t="s">
        <v>295</v>
      </c>
      <c r="D376" s="537" t="s">
        <v>10</v>
      </c>
      <c r="E376" s="42">
        <v>5</v>
      </c>
      <c r="F376" s="45" t="s">
        <v>30</v>
      </c>
      <c r="G376" s="62">
        <v>0.505</v>
      </c>
      <c r="H376" s="68">
        <f t="shared" si="10"/>
        <v>1</v>
      </c>
      <c r="I376" s="69">
        <v>36</v>
      </c>
      <c r="J376" s="69">
        <f t="shared" si="11"/>
        <v>18.18</v>
      </c>
      <c r="K376" s="100"/>
      <c r="L376" s="140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</row>
    <row r="377" spans="1:68" s="15" customFormat="1" ht="15.95" customHeight="1" outlineLevel="1" x14ac:dyDescent="0.3">
      <c r="A377" s="537"/>
      <c r="B377" s="51" t="s">
        <v>454</v>
      </c>
      <c r="C377" s="44"/>
      <c r="D377" s="537"/>
      <c r="E377" s="62"/>
      <c r="F377" s="45"/>
      <c r="G377" s="520">
        <f>SUM(G270:G376)</f>
        <v>77.262999999999977</v>
      </c>
      <c r="H377" s="68"/>
      <c r="I377" s="68"/>
      <c r="J377" s="69"/>
      <c r="K377" s="100"/>
      <c r="L377" s="140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</row>
    <row r="378" spans="1:68" s="15" customFormat="1" ht="15.95" customHeight="1" outlineLevel="1" x14ac:dyDescent="0.3">
      <c r="A378" s="537"/>
      <c r="B378" s="51"/>
      <c r="C378" s="44"/>
      <c r="D378" s="537"/>
      <c r="E378" s="62"/>
      <c r="F378" s="45"/>
      <c r="G378" s="512"/>
      <c r="H378" s="68"/>
      <c r="I378" s="68"/>
      <c r="J378" s="69"/>
      <c r="K378" s="100"/>
      <c r="L378" s="140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</row>
    <row r="379" spans="1:68" s="15" customFormat="1" ht="15.95" customHeight="1" outlineLevel="1" x14ac:dyDescent="0.3">
      <c r="A379" s="537"/>
      <c r="B379" s="51"/>
      <c r="C379" s="44"/>
      <c r="D379" s="537"/>
      <c r="E379" s="62"/>
      <c r="F379" s="45"/>
      <c r="G379" s="62"/>
      <c r="H379" s="68"/>
      <c r="I379" s="68"/>
      <c r="J379" s="69"/>
      <c r="K379" s="100"/>
      <c r="L379" s="140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</row>
    <row r="380" spans="1:68" ht="15.95" customHeight="1" outlineLevel="1" x14ac:dyDescent="0.3">
      <c r="A380" s="537"/>
      <c r="B380" s="539"/>
      <c r="C380" s="543"/>
      <c r="D380" s="537"/>
      <c r="E380" s="539"/>
      <c r="F380" s="539"/>
      <c r="G380" s="521"/>
      <c r="H380" s="68"/>
      <c r="I380" s="68"/>
      <c r="J380" s="69"/>
    </row>
    <row r="381" spans="1:68" ht="15.95" customHeight="1" outlineLevel="2" x14ac:dyDescent="0.3">
      <c r="A381" s="537">
        <v>1</v>
      </c>
      <c r="B381" s="539" t="s">
        <v>444</v>
      </c>
      <c r="C381" s="48" t="s">
        <v>156</v>
      </c>
      <c r="D381" s="537" t="s">
        <v>26</v>
      </c>
      <c r="E381" s="539">
        <v>4</v>
      </c>
      <c r="F381" s="539" t="s">
        <v>27</v>
      </c>
      <c r="G381" s="521">
        <v>6.9</v>
      </c>
      <c r="H381" s="68">
        <f t="shared" si="10"/>
        <v>1.2</v>
      </c>
      <c r="I381" s="69">
        <v>12</v>
      </c>
      <c r="J381" s="69">
        <f t="shared" si="11"/>
        <v>99.359999999999985</v>
      </c>
    </row>
    <row r="382" spans="1:68" ht="15.95" customHeight="1" outlineLevel="2" x14ac:dyDescent="0.3">
      <c r="A382" s="537">
        <v>2</v>
      </c>
      <c r="B382" s="49" t="s">
        <v>444</v>
      </c>
      <c r="C382" s="48" t="s">
        <v>1385</v>
      </c>
      <c r="D382" s="537" t="s">
        <v>24</v>
      </c>
      <c r="E382" s="540">
        <v>6</v>
      </c>
      <c r="F382" s="43" t="s">
        <v>30</v>
      </c>
      <c r="G382" s="219">
        <v>1.1739999999999999</v>
      </c>
      <c r="H382" s="68">
        <f t="shared" si="10"/>
        <v>0.7</v>
      </c>
      <c r="I382" s="69">
        <v>24</v>
      </c>
      <c r="J382" s="69">
        <f t="shared" si="11"/>
        <v>19.723199999999999</v>
      </c>
    </row>
    <row r="383" spans="1:68" s="4" customFormat="1" ht="15.95" customHeight="1" outlineLevel="2" x14ac:dyDescent="0.3">
      <c r="A383" s="537">
        <v>3</v>
      </c>
      <c r="B383" s="49" t="s">
        <v>444</v>
      </c>
      <c r="C383" s="48" t="s">
        <v>1386</v>
      </c>
      <c r="D383" s="537" t="s">
        <v>16</v>
      </c>
      <c r="E383" s="539">
        <v>4</v>
      </c>
      <c r="F383" s="539" t="s">
        <v>27</v>
      </c>
      <c r="G383" s="219">
        <v>0.999</v>
      </c>
      <c r="H383" s="68">
        <f t="shared" ref="H383:H446" si="12">IF(AND(E383&lt;6,G383&lt;1),1,IF(AND(E383&gt;=6,G383&lt;10),0.7,1.2))</f>
        <v>1</v>
      </c>
      <c r="I383" s="69">
        <v>12</v>
      </c>
      <c r="J383" s="69">
        <f t="shared" ref="J383:J446" si="13">(G383*H383*I383)</f>
        <v>11.988</v>
      </c>
      <c r="K383" s="100"/>
      <c r="L383" s="140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</row>
    <row r="384" spans="1:68" ht="15.95" customHeight="1" outlineLevel="2" x14ac:dyDescent="0.3">
      <c r="A384" s="537">
        <v>4</v>
      </c>
      <c r="B384" s="49" t="s">
        <v>444</v>
      </c>
      <c r="C384" s="48" t="s">
        <v>1387</v>
      </c>
      <c r="D384" s="537" t="s">
        <v>16</v>
      </c>
      <c r="E384" s="539">
        <v>4</v>
      </c>
      <c r="F384" s="539" t="s">
        <v>27</v>
      </c>
      <c r="G384" s="513">
        <v>1</v>
      </c>
      <c r="H384" s="68">
        <f t="shared" si="12"/>
        <v>1.2</v>
      </c>
      <c r="I384" s="69">
        <v>12</v>
      </c>
      <c r="J384" s="69">
        <f t="shared" si="13"/>
        <v>14.399999999999999</v>
      </c>
    </row>
    <row r="385" spans="1:68" ht="15.95" customHeight="1" outlineLevel="2" x14ac:dyDescent="0.3">
      <c r="A385" s="537">
        <v>5</v>
      </c>
      <c r="B385" s="49" t="s">
        <v>444</v>
      </c>
      <c r="C385" s="48" t="s">
        <v>1388</v>
      </c>
      <c r="D385" s="32" t="s">
        <v>28</v>
      </c>
      <c r="E385" s="42">
        <v>9</v>
      </c>
      <c r="F385" s="43" t="s">
        <v>30</v>
      </c>
      <c r="G385" s="219">
        <v>0.755</v>
      </c>
      <c r="H385" s="68">
        <f t="shared" si="12"/>
        <v>0.7</v>
      </c>
      <c r="I385" s="69">
        <v>24</v>
      </c>
      <c r="J385" s="69">
        <f t="shared" si="13"/>
        <v>12.683999999999999</v>
      </c>
    </row>
    <row r="386" spans="1:68" ht="15.95" customHeight="1" outlineLevel="2" x14ac:dyDescent="0.3">
      <c r="A386" s="537">
        <v>6</v>
      </c>
      <c r="B386" s="539" t="s">
        <v>444</v>
      </c>
      <c r="C386" s="44" t="s">
        <v>369</v>
      </c>
      <c r="D386" s="32" t="s">
        <v>28</v>
      </c>
      <c r="E386" s="42">
        <v>9</v>
      </c>
      <c r="F386" s="43" t="s">
        <v>30</v>
      </c>
      <c r="G386" s="62">
        <v>1.7609999999999999</v>
      </c>
      <c r="H386" s="68">
        <f t="shared" si="12"/>
        <v>0.7</v>
      </c>
      <c r="I386" s="69">
        <v>24</v>
      </c>
      <c r="J386" s="69">
        <f t="shared" si="13"/>
        <v>29.584799999999998</v>
      </c>
    </row>
    <row r="387" spans="1:68" ht="15.95" customHeight="1" outlineLevel="2" x14ac:dyDescent="0.3">
      <c r="A387" s="537">
        <v>7</v>
      </c>
      <c r="B387" s="539" t="s">
        <v>444</v>
      </c>
      <c r="C387" s="44" t="s">
        <v>370</v>
      </c>
      <c r="D387" s="32" t="s">
        <v>28</v>
      </c>
      <c r="E387" s="42">
        <v>9</v>
      </c>
      <c r="F387" s="43" t="s">
        <v>30</v>
      </c>
      <c r="G387" s="518">
        <v>3.55</v>
      </c>
      <c r="H387" s="68">
        <f t="shared" si="12"/>
        <v>0.7</v>
      </c>
      <c r="I387" s="69">
        <v>24</v>
      </c>
      <c r="J387" s="69">
        <f t="shared" si="13"/>
        <v>59.64</v>
      </c>
    </row>
    <row r="388" spans="1:68" ht="15.95" customHeight="1" outlineLevel="2" x14ac:dyDescent="0.3">
      <c r="A388" s="537">
        <v>8</v>
      </c>
      <c r="B388" s="539" t="s">
        <v>444</v>
      </c>
      <c r="C388" s="44" t="s">
        <v>371</v>
      </c>
      <c r="D388" s="32" t="s">
        <v>28</v>
      </c>
      <c r="E388" s="42">
        <v>9</v>
      </c>
      <c r="F388" s="43" t="s">
        <v>30</v>
      </c>
      <c r="G388" s="62">
        <v>1.2110000000000001</v>
      </c>
      <c r="H388" s="68">
        <f t="shared" si="12"/>
        <v>0.7</v>
      </c>
      <c r="I388" s="69">
        <v>24</v>
      </c>
      <c r="J388" s="69">
        <f t="shared" si="13"/>
        <v>20.344799999999999</v>
      </c>
    </row>
    <row r="389" spans="1:68" s="4" customFormat="1" ht="15.95" customHeight="1" outlineLevel="2" x14ac:dyDescent="0.3">
      <c r="A389" s="537">
        <v>9</v>
      </c>
      <c r="B389" s="539" t="s">
        <v>444</v>
      </c>
      <c r="C389" s="44" t="s">
        <v>372</v>
      </c>
      <c r="D389" s="32" t="s">
        <v>28</v>
      </c>
      <c r="E389" s="42">
        <v>9</v>
      </c>
      <c r="F389" s="43" t="s">
        <v>30</v>
      </c>
      <c r="G389" s="62">
        <v>1.655</v>
      </c>
      <c r="H389" s="68">
        <f t="shared" si="12"/>
        <v>0.7</v>
      </c>
      <c r="I389" s="69">
        <v>24</v>
      </c>
      <c r="J389" s="69">
        <f t="shared" si="13"/>
        <v>27.803999999999995</v>
      </c>
      <c r="K389" s="100"/>
      <c r="L389" s="140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</row>
    <row r="390" spans="1:68" s="2" customFormat="1" ht="15.95" customHeight="1" outlineLevel="2" x14ac:dyDescent="0.3">
      <c r="A390" s="537">
        <v>10</v>
      </c>
      <c r="B390" s="539" t="s">
        <v>444</v>
      </c>
      <c r="C390" s="53" t="s">
        <v>157</v>
      </c>
      <c r="D390" s="32" t="s">
        <v>28</v>
      </c>
      <c r="E390" s="42">
        <v>9</v>
      </c>
      <c r="F390" s="540" t="s">
        <v>30</v>
      </c>
      <c r="G390" s="219">
        <v>4.4039999999999999</v>
      </c>
      <c r="H390" s="68">
        <f t="shared" si="12"/>
        <v>0.7</v>
      </c>
      <c r="I390" s="69">
        <v>24</v>
      </c>
      <c r="J390" s="69">
        <f t="shared" si="13"/>
        <v>73.987200000000001</v>
      </c>
      <c r="K390" s="100"/>
      <c r="L390" s="140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</row>
    <row r="391" spans="1:68" s="2" customFormat="1" ht="15.95" customHeight="1" outlineLevel="2" x14ac:dyDescent="0.3">
      <c r="A391" s="537">
        <v>11</v>
      </c>
      <c r="B391" s="539" t="s">
        <v>444</v>
      </c>
      <c r="C391" s="44" t="s">
        <v>373</v>
      </c>
      <c r="D391" s="32" t="s">
        <v>28</v>
      </c>
      <c r="E391" s="42">
        <v>9</v>
      </c>
      <c r="F391" s="43" t="s">
        <v>30</v>
      </c>
      <c r="G391" s="62">
        <v>2.6579999999999999</v>
      </c>
      <c r="H391" s="68">
        <f t="shared" si="12"/>
        <v>0.7</v>
      </c>
      <c r="I391" s="69">
        <v>24</v>
      </c>
      <c r="J391" s="69">
        <f t="shared" si="13"/>
        <v>44.654399999999995</v>
      </c>
      <c r="K391" s="100"/>
      <c r="L391" s="140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</row>
    <row r="392" spans="1:68" s="15" customFormat="1" ht="15.95" customHeight="1" outlineLevel="2" x14ac:dyDescent="0.3">
      <c r="A392" s="537">
        <v>12</v>
      </c>
      <c r="B392" s="539" t="s">
        <v>444</v>
      </c>
      <c r="C392" s="44" t="s">
        <v>374</v>
      </c>
      <c r="D392" s="32" t="s">
        <v>28</v>
      </c>
      <c r="E392" s="62">
        <v>9</v>
      </c>
      <c r="F392" s="45" t="s">
        <v>30</v>
      </c>
      <c r="G392" s="62">
        <v>2.0539999999999998</v>
      </c>
      <c r="H392" s="68">
        <f t="shared" si="12"/>
        <v>0.7</v>
      </c>
      <c r="I392" s="69">
        <v>24</v>
      </c>
      <c r="J392" s="69">
        <f t="shared" si="13"/>
        <v>34.507199999999997</v>
      </c>
      <c r="K392" s="100"/>
      <c r="L392" s="140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</row>
    <row r="393" spans="1:68" s="15" customFormat="1" ht="15.95" customHeight="1" outlineLevel="2" x14ac:dyDescent="0.3">
      <c r="A393" s="537">
        <v>13</v>
      </c>
      <c r="B393" s="539" t="s">
        <v>444</v>
      </c>
      <c r="C393" s="53" t="s">
        <v>158</v>
      </c>
      <c r="D393" s="32" t="s">
        <v>28</v>
      </c>
      <c r="E393" s="42">
        <v>9</v>
      </c>
      <c r="F393" s="55" t="s">
        <v>30</v>
      </c>
      <c r="G393" s="219">
        <v>5.0090000000000003</v>
      </c>
      <c r="H393" s="68">
        <f t="shared" si="12"/>
        <v>0.7</v>
      </c>
      <c r="I393" s="69">
        <v>24</v>
      </c>
      <c r="J393" s="69">
        <f t="shared" si="13"/>
        <v>84.151200000000003</v>
      </c>
      <c r="K393" s="100"/>
      <c r="L393" s="140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</row>
    <row r="394" spans="1:68" s="15" customFormat="1" ht="15.95" customHeight="1" outlineLevel="2" x14ac:dyDescent="0.3">
      <c r="A394" s="537">
        <v>14</v>
      </c>
      <c r="B394" s="49" t="s">
        <v>444</v>
      </c>
      <c r="C394" s="48" t="s">
        <v>1389</v>
      </c>
      <c r="D394" s="32" t="s">
        <v>28</v>
      </c>
      <c r="E394" s="62">
        <v>9</v>
      </c>
      <c r="F394" s="45" t="s">
        <v>30</v>
      </c>
      <c r="G394" s="219">
        <v>0.69099999999999995</v>
      </c>
      <c r="H394" s="68">
        <f t="shared" si="12"/>
        <v>0.7</v>
      </c>
      <c r="I394" s="69">
        <v>24</v>
      </c>
      <c r="J394" s="69">
        <f t="shared" si="13"/>
        <v>11.608799999999999</v>
      </c>
      <c r="K394" s="100"/>
      <c r="L394" s="140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</row>
    <row r="395" spans="1:68" s="15" customFormat="1" ht="15.95" customHeight="1" outlineLevel="2" x14ac:dyDescent="0.3">
      <c r="A395" s="537">
        <v>15</v>
      </c>
      <c r="B395" s="539" t="s">
        <v>444</v>
      </c>
      <c r="C395" s="44" t="s">
        <v>375</v>
      </c>
      <c r="D395" s="32" t="s">
        <v>28</v>
      </c>
      <c r="E395" s="62">
        <v>9</v>
      </c>
      <c r="F395" s="45" t="s">
        <v>30</v>
      </c>
      <c r="G395" s="62">
        <v>1.8169999999999999</v>
      </c>
      <c r="H395" s="68">
        <f t="shared" si="12"/>
        <v>0.7</v>
      </c>
      <c r="I395" s="69">
        <v>24</v>
      </c>
      <c r="J395" s="69">
        <f t="shared" si="13"/>
        <v>30.525599999999997</v>
      </c>
      <c r="K395" s="100"/>
      <c r="L395" s="140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</row>
    <row r="396" spans="1:68" s="15" customFormat="1" ht="15.95" customHeight="1" outlineLevel="2" x14ac:dyDescent="0.3">
      <c r="A396" s="537">
        <v>16</v>
      </c>
      <c r="B396" s="539" t="s">
        <v>444</v>
      </c>
      <c r="C396" s="44" t="s">
        <v>376</v>
      </c>
      <c r="D396" s="32" t="s">
        <v>28</v>
      </c>
      <c r="E396" s="62">
        <v>9</v>
      </c>
      <c r="F396" s="45" t="s">
        <v>30</v>
      </c>
      <c r="G396" s="62">
        <v>1.1719999999999999</v>
      </c>
      <c r="H396" s="68">
        <f t="shared" si="12"/>
        <v>0.7</v>
      </c>
      <c r="I396" s="69">
        <v>24</v>
      </c>
      <c r="J396" s="69">
        <f t="shared" si="13"/>
        <v>19.689599999999999</v>
      </c>
      <c r="K396" s="100"/>
      <c r="L396" s="140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</row>
    <row r="397" spans="1:68" s="15" customFormat="1" ht="15.95" customHeight="1" outlineLevel="2" x14ac:dyDescent="0.3">
      <c r="A397" s="537">
        <v>17</v>
      </c>
      <c r="B397" s="49" t="s">
        <v>444</v>
      </c>
      <c r="C397" s="48" t="s">
        <v>1390</v>
      </c>
      <c r="D397" s="32" t="s">
        <v>28</v>
      </c>
      <c r="E397" s="62">
        <v>9</v>
      </c>
      <c r="F397" s="45" t="s">
        <v>30</v>
      </c>
      <c r="G397" s="219">
        <v>0.54900000000000004</v>
      </c>
      <c r="H397" s="68">
        <f t="shared" si="12"/>
        <v>0.7</v>
      </c>
      <c r="I397" s="69">
        <v>24</v>
      </c>
      <c r="J397" s="69">
        <f t="shared" si="13"/>
        <v>9.2232000000000003</v>
      </c>
      <c r="K397" s="100"/>
      <c r="L397" s="140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</row>
    <row r="398" spans="1:68" s="15" customFormat="1" ht="15.95" customHeight="1" outlineLevel="2" x14ac:dyDescent="0.3">
      <c r="A398" s="537">
        <v>18</v>
      </c>
      <c r="B398" s="49" t="s">
        <v>444</v>
      </c>
      <c r="C398" s="48" t="s">
        <v>1391</v>
      </c>
      <c r="D398" s="32" t="s">
        <v>28</v>
      </c>
      <c r="E398" s="62">
        <v>9</v>
      </c>
      <c r="F398" s="45" t="s">
        <v>30</v>
      </c>
      <c r="G398" s="219">
        <v>0.435</v>
      </c>
      <c r="H398" s="68">
        <f t="shared" si="12"/>
        <v>0.7</v>
      </c>
      <c r="I398" s="69">
        <v>24</v>
      </c>
      <c r="J398" s="69">
        <f t="shared" si="13"/>
        <v>7.3079999999999998</v>
      </c>
      <c r="K398" s="100"/>
      <c r="L398" s="140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</row>
    <row r="399" spans="1:68" s="15" customFormat="1" ht="15.95" customHeight="1" outlineLevel="2" x14ac:dyDescent="0.3">
      <c r="A399" s="537">
        <v>19</v>
      </c>
      <c r="B399" s="49" t="s">
        <v>444</v>
      </c>
      <c r="C399" s="48" t="s">
        <v>1392</v>
      </c>
      <c r="D399" s="32" t="s">
        <v>28</v>
      </c>
      <c r="E399" s="55">
        <v>5</v>
      </c>
      <c r="F399" s="45" t="s">
        <v>30</v>
      </c>
      <c r="G399" s="219">
        <v>0.48499999999999999</v>
      </c>
      <c r="H399" s="68">
        <f t="shared" si="12"/>
        <v>1</v>
      </c>
      <c r="I399" s="69">
        <v>24</v>
      </c>
      <c r="J399" s="69">
        <f t="shared" si="13"/>
        <v>11.64</v>
      </c>
      <c r="K399" s="100"/>
      <c r="L399" s="140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</row>
    <row r="400" spans="1:68" s="15" customFormat="1" ht="15.95" customHeight="1" outlineLevel="2" x14ac:dyDescent="0.3">
      <c r="A400" s="537">
        <v>20</v>
      </c>
      <c r="B400" s="539" t="s">
        <v>444</v>
      </c>
      <c r="C400" s="44" t="s">
        <v>377</v>
      </c>
      <c r="D400" s="32" t="s">
        <v>28</v>
      </c>
      <c r="E400" s="62">
        <v>5</v>
      </c>
      <c r="F400" s="45" t="s">
        <v>30</v>
      </c>
      <c r="G400" s="62">
        <v>3.9660000000000002</v>
      </c>
      <c r="H400" s="68">
        <f t="shared" si="12"/>
        <v>1.2</v>
      </c>
      <c r="I400" s="69">
        <v>24</v>
      </c>
      <c r="J400" s="69">
        <f t="shared" si="13"/>
        <v>114.2208</v>
      </c>
      <c r="K400" s="100"/>
      <c r="L400" s="140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</row>
    <row r="401" spans="1:68" s="15" customFormat="1" ht="15.95" customHeight="1" outlineLevel="2" x14ac:dyDescent="0.3">
      <c r="A401" s="537">
        <v>21</v>
      </c>
      <c r="B401" s="539" t="s">
        <v>444</v>
      </c>
      <c r="C401" s="44" t="s">
        <v>378</v>
      </c>
      <c r="D401" s="157" t="s">
        <v>28</v>
      </c>
      <c r="E401" s="42">
        <v>9</v>
      </c>
      <c r="F401" s="156" t="s">
        <v>30</v>
      </c>
      <c r="G401" s="62">
        <v>1.619</v>
      </c>
      <c r="H401" s="68">
        <f t="shared" si="12"/>
        <v>0.7</v>
      </c>
      <c r="I401" s="69">
        <v>24</v>
      </c>
      <c r="J401" s="69">
        <f t="shared" si="13"/>
        <v>27.199199999999998</v>
      </c>
      <c r="K401" s="100"/>
      <c r="L401" s="140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</row>
    <row r="402" spans="1:68" s="96" customFormat="1" ht="15.95" customHeight="1" outlineLevel="2" x14ac:dyDescent="0.3">
      <c r="A402" s="537">
        <v>22</v>
      </c>
      <c r="B402" s="161" t="s">
        <v>444</v>
      </c>
      <c r="C402" s="48" t="s">
        <v>1393</v>
      </c>
      <c r="D402" s="157" t="s">
        <v>28</v>
      </c>
      <c r="E402" s="540">
        <v>5</v>
      </c>
      <c r="F402" s="209" t="s">
        <v>30</v>
      </c>
      <c r="G402" s="219">
        <v>0.72399999999999998</v>
      </c>
      <c r="H402" s="68">
        <f t="shared" si="12"/>
        <v>1</v>
      </c>
      <c r="I402" s="69">
        <v>24</v>
      </c>
      <c r="J402" s="69">
        <f t="shared" si="13"/>
        <v>17.375999999999998</v>
      </c>
      <c r="K402" s="100"/>
      <c r="L402" s="140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</row>
    <row r="403" spans="1:68" s="96" customFormat="1" ht="15.95" customHeight="1" outlineLevel="2" x14ac:dyDescent="0.3">
      <c r="A403" s="537">
        <v>23</v>
      </c>
      <c r="B403" s="171" t="s">
        <v>444</v>
      </c>
      <c r="C403" s="44" t="s">
        <v>379</v>
      </c>
      <c r="D403" s="157" t="s">
        <v>28</v>
      </c>
      <c r="E403" s="42">
        <v>5</v>
      </c>
      <c r="F403" s="209" t="s">
        <v>30</v>
      </c>
      <c r="G403" s="62">
        <v>2.3940000000000001</v>
      </c>
      <c r="H403" s="68">
        <f t="shared" si="12"/>
        <v>1.2</v>
      </c>
      <c r="I403" s="69">
        <v>24</v>
      </c>
      <c r="J403" s="69">
        <f t="shared" si="13"/>
        <v>68.947200000000009</v>
      </c>
      <c r="K403" s="100"/>
      <c r="L403" s="140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</row>
    <row r="404" spans="1:68" s="96" customFormat="1" ht="15.95" customHeight="1" outlineLevel="2" x14ac:dyDescent="0.3">
      <c r="A404" s="537">
        <v>24</v>
      </c>
      <c r="B404" s="171" t="s">
        <v>444</v>
      </c>
      <c r="C404" s="44" t="s">
        <v>380</v>
      </c>
      <c r="D404" s="157" t="s">
        <v>28</v>
      </c>
      <c r="E404" s="42">
        <v>9</v>
      </c>
      <c r="F404" s="209" t="s">
        <v>30</v>
      </c>
      <c r="G404" s="62">
        <v>1.0169999999999999</v>
      </c>
      <c r="H404" s="68">
        <f t="shared" si="12"/>
        <v>0.7</v>
      </c>
      <c r="I404" s="69">
        <v>24</v>
      </c>
      <c r="J404" s="69">
        <f t="shared" si="13"/>
        <v>17.085599999999996</v>
      </c>
      <c r="K404" s="100"/>
      <c r="L404" s="140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</row>
    <row r="405" spans="1:68" s="3" customFormat="1" ht="15.95" customHeight="1" outlineLevel="2" x14ac:dyDescent="0.3">
      <c r="A405" s="537">
        <v>25</v>
      </c>
      <c r="B405" s="161" t="s">
        <v>444</v>
      </c>
      <c r="C405" s="48" t="s">
        <v>1394</v>
      </c>
      <c r="D405" s="170" t="s">
        <v>24</v>
      </c>
      <c r="E405" s="540">
        <v>5</v>
      </c>
      <c r="F405" s="156" t="s">
        <v>30</v>
      </c>
      <c r="G405" s="219">
        <v>0.65500000000000003</v>
      </c>
      <c r="H405" s="68">
        <f t="shared" si="12"/>
        <v>1</v>
      </c>
      <c r="I405" s="69">
        <v>24</v>
      </c>
      <c r="J405" s="69">
        <f t="shared" si="13"/>
        <v>15.72</v>
      </c>
      <c r="K405" s="100"/>
      <c r="L405" s="140"/>
    </row>
    <row r="406" spans="1:68" s="3" customFormat="1" ht="15.95" customHeight="1" outlineLevel="2" x14ac:dyDescent="0.3">
      <c r="A406" s="537">
        <v>26</v>
      </c>
      <c r="B406" s="171" t="s">
        <v>444</v>
      </c>
      <c r="C406" s="44" t="s">
        <v>381</v>
      </c>
      <c r="D406" s="157" t="s">
        <v>45</v>
      </c>
      <c r="E406" s="42">
        <v>5</v>
      </c>
      <c r="F406" s="156" t="s">
        <v>30</v>
      </c>
      <c r="G406" s="62">
        <v>1.609</v>
      </c>
      <c r="H406" s="68">
        <f t="shared" si="12"/>
        <v>1.2</v>
      </c>
      <c r="I406" s="69">
        <v>24</v>
      </c>
      <c r="J406" s="69">
        <f t="shared" si="13"/>
        <v>46.339199999999998</v>
      </c>
      <c r="K406" s="100"/>
      <c r="L406" s="140"/>
    </row>
    <row r="407" spans="1:68" s="3" customFormat="1" ht="15.95" customHeight="1" outlineLevel="2" x14ac:dyDescent="0.3">
      <c r="A407" s="537">
        <v>27</v>
      </c>
      <c r="B407" s="171" t="s">
        <v>444</v>
      </c>
      <c r="C407" s="44" t="s">
        <v>384</v>
      </c>
      <c r="D407" s="157" t="s">
        <v>45</v>
      </c>
      <c r="E407" s="42">
        <v>5</v>
      </c>
      <c r="F407" s="156" t="s">
        <v>30</v>
      </c>
      <c r="G407" s="62">
        <v>1.853</v>
      </c>
      <c r="H407" s="68">
        <f t="shared" si="12"/>
        <v>1.2</v>
      </c>
      <c r="I407" s="69">
        <v>24</v>
      </c>
      <c r="J407" s="69">
        <f t="shared" si="13"/>
        <v>53.366399999999999</v>
      </c>
      <c r="K407" s="100"/>
      <c r="L407" s="140"/>
    </row>
    <row r="408" spans="1:68" s="3" customFormat="1" ht="15.95" customHeight="1" outlineLevel="2" x14ac:dyDescent="0.3">
      <c r="A408" s="537">
        <v>28</v>
      </c>
      <c r="B408" s="171" t="s">
        <v>444</v>
      </c>
      <c r="C408" s="44" t="s">
        <v>1047</v>
      </c>
      <c r="D408" s="157" t="s">
        <v>697</v>
      </c>
      <c r="E408" s="540">
        <v>5</v>
      </c>
      <c r="F408" s="209" t="s">
        <v>30</v>
      </c>
      <c r="G408" s="518">
        <v>0.31</v>
      </c>
      <c r="H408" s="68">
        <f t="shared" si="12"/>
        <v>1</v>
      </c>
      <c r="I408" s="69">
        <v>24</v>
      </c>
      <c r="J408" s="69">
        <f t="shared" si="13"/>
        <v>7.4399999999999995</v>
      </c>
      <c r="K408" s="100"/>
      <c r="L408" s="140"/>
    </row>
    <row r="409" spans="1:68" s="3" customFormat="1" ht="15.95" customHeight="1" outlineLevel="2" x14ac:dyDescent="0.3">
      <c r="A409" s="537">
        <v>29</v>
      </c>
      <c r="B409" s="171" t="s">
        <v>444</v>
      </c>
      <c r="C409" s="48" t="s">
        <v>154</v>
      </c>
      <c r="D409" s="170" t="s">
        <v>24</v>
      </c>
      <c r="E409" s="42">
        <v>5</v>
      </c>
      <c r="F409" s="209" t="s">
        <v>30</v>
      </c>
      <c r="G409" s="521">
        <v>6.86</v>
      </c>
      <c r="H409" s="68">
        <f t="shared" si="12"/>
        <v>1.2</v>
      </c>
      <c r="I409" s="69">
        <v>24</v>
      </c>
      <c r="J409" s="69">
        <f t="shared" si="13"/>
        <v>197.56799999999998</v>
      </c>
      <c r="K409" s="100"/>
      <c r="L409" s="140"/>
    </row>
    <row r="410" spans="1:68" s="3" customFormat="1" ht="15.95" customHeight="1" outlineLevel="2" x14ac:dyDescent="0.3">
      <c r="A410" s="537">
        <v>30</v>
      </c>
      <c r="B410" s="171" t="s">
        <v>444</v>
      </c>
      <c r="C410" s="44" t="s">
        <v>1049</v>
      </c>
      <c r="D410" s="157" t="s">
        <v>1048</v>
      </c>
      <c r="E410" s="540">
        <v>5</v>
      </c>
      <c r="F410" s="43" t="s">
        <v>30</v>
      </c>
      <c r="G410" s="518">
        <v>1.8220000000000001</v>
      </c>
      <c r="H410" s="68">
        <f t="shared" si="12"/>
        <v>1.2</v>
      </c>
      <c r="I410" s="69">
        <v>24</v>
      </c>
      <c r="J410" s="69">
        <f t="shared" si="13"/>
        <v>52.473599999999998</v>
      </c>
      <c r="K410" s="100"/>
      <c r="L410" s="140"/>
    </row>
    <row r="411" spans="1:68" s="3" customFormat="1" ht="15.95" customHeight="1" outlineLevel="2" x14ac:dyDescent="0.3">
      <c r="A411" s="537">
        <v>31</v>
      </c>
      <c r="B411" s="171" t="s">
        <v>444</v>
      </c>
      <c r="C411" s="44" t="s">
        <v>1050</v>
      </c>
      <c r="D411" s="157" t="s">
        <v>1048</v>
      </c>
      <c r="E411" s="540">
        <v>5</v>
      </c>
      <c r="F411" s="43" t="s">
        <v>30</v>
      </c>
      <c r="G411" s="518">
        <v>1.655</v>
      </c>
      <c r="H411" s="68">
        <f t="shared" si="12"/>
        <v>1.2</v>
      </c>
      <c r="I411" s="69">
        <v>24</v>
      </c>
      <c r="J411" s="69">
        <f t="shared" si="13"/>
        <v>47.664000000000001</v>
      </c>
      <c r="K411" s="100"/>
      <c r="L411" s="140"/>
    </row>
    <row r="412" spans="1:68" s="3" customFormat="1" ht="15.95" customHeight="1" outlineLevel="2" x14ac:dyDescent="0.3">
      <c r="A412" s="537">
        <v>32</v>
      </c>
      <c r="B412" s="171" t="s">
        <v>444</v>
      </c>
      <c r="C412" s="48" t="s">
        <v>160</v>
      </c>
      <c r="D412" s="537" t="s">
        <v>32</v>
      </c>
      <c r="E412" s="539">
        <v>4</v>
      </c>
      <c r="F412" s="458" t="s">
        <v>107</v>
      </c>
      <c r="G412" s="220">
        <v>8.5419999999999998</v>
      </c>
      <c r="H412" s="68">
        <f t="shared" si="12"/>
        <v>1.2</v>
      </c>
      <c r="I412" s="69">
        <v>24</v>
      </c>
      <c r="J412" s="69">
        <f t="shared" si="13"/>
        <v>246.00959999999998</v>
      </c>
      <c r="K412" s="100"/>
      <c r="L412" s="140"/>
    </row>
    <row r="413" spans="1:68" s="3" customFormat="1" ht="15.95" customHeight="1" outlineLevel="2" x14ac:dyDescent="0.3">
      <c r="A413" s="537">
        <v>33</v>
      </c>
      <c r="B413" s="171" t="s">
        <v>444</v>
      </c>
      <c r="C413" s="53" t="s">
        <v>161</v>
      </c>
      <c r="D413" s="32" t="s">
        <v>136</v>
      </c>
      <c r="E413" s="539">
        <v>4</v>
      </c>
      <c r="F413" s="458" t="s">
        <v>107</v>
      </c>
      <c r="G413" s="219">
        <v>17.923999999999999</v>
      </c>
      <c r="H413" s="68">
        <f t="shared" si="12"/>
        <v>1.2</v>
      </c>
      <c r="I413" s="69">
        <v>24</v>
      </c>
      <c r="J413" s="69">
        <f t="shared" si="13"/>
        <v>516.21119999999996</v>
      </c>
      <c r="K413" s="100"/>
      <c r="L413" s="140"/>
    </row>
    <row r="414" spans="1:68" s="3" customFormat="1" ht="15.95" customHeight="1" outlineLevel="2" x14ac:dyDescent="0.3">
      <c r="A414" s="537">
        <v>34</v>
      </c>
      <c r="B414" s="161" t="s">
        <v>444</v>
      </c>
      <c r="C414" s="44" t="s">
        <v>162</v>
      </c>
      <c r="D414" s="46" t="s">
        <v>112</v>
      </c>
      <c r="E414" s="540">
        <v>5</v>
      </c>
      <c r="F414" s="209" t="s">
        <v>633</v>
      </c>
      <c r="G414" s="55">
        <v>1.516</v>
      </c>
      <c r="H414" s="68">
        <f t="shared" si="12"/>
        <v>1.2</v>
      </c>
      <c r="I414" s="69">
        <v>24</v>
      </c>
      <c r="J414" s="69">
        <f t="shared" si="13"/>
        <v>43.660799999999995</v>
      </c>
      <c r="K414" s="100"/>
      <c r="L414" s="140"/>
    </row>
    <row r="415" spans="1:68" s="3" customFormat="1" ht="15.95" customHeight="1" outlineLevel="2" x14ac:dyDescent="0.3">
      <c r="A415" s="537">
        <v>35</v>
      </c>
      <c r="B415" s="161" t="s">
        <v>444</v>
      </c>
      <c r="C415" s="44" t="s">
        <v>1051</v>
      </c>
      <c r="D415" s="32" t="s">
        <v>1048</v>
      </c>
      <c r="E415" s="540">
        <v>5</v>
      </c>
      <c r="F415" s="209" t="s">
        <v>1052</v>
      </c>
      <c r="G415" s="518">
        <v>11.593999999999999</v>
      </c>
      <c r="H415" s="68">
        <f t="shared" si="12"/>
        <v>1.2</v>
      </c>
      <c r="I415" s="69">
        <v>12</v>
      </c>
      <c r="J415" s="69">
        <f t="shared" si="13"/>
        <v>166.95359999999999</v>
      </c>
      <c r="K415" s="100"/>
      <c r="L415" s="140"/>
    </row>
    <row r="416" spans="1:68" s="3" customFormat="1" ht="15.95" customHeight="1" outlineLevel="2" x14ac:dyDescent="0.3">
      <c r="A416" s="537">
        <v>36</v>
      </c>
      <c r="B416" s="161" t="s">
        <v>444</v>
      </c>
      <c r="C416" s="44" t="s">
        <v>1053</v>
      </c>
      <c r="D416" s="32" t="s">
        <v>1048</v>
      </c>
      <c r="E416" s="42">
        <v>9</v>
      </c>
      <c r="F416" s="209" t="s">
        <v>30</v>
      </c>
      <c r="G416" s="518">
        <v>22.273</v>
      </c>
      <c r="H416" s="68">
        <f t="shared" si="12"/>
        <v>1.2</v>
      </c>
      <c r="I416" s="69">
        <v>24</v>
      </c>
      <c r="J416" s="69">
        <f t="shared" si="13"/>
        <v>641.4624</v>
      </c>
      <c r="K416" s="100"/>
      <c r="L416" s="140"/>
    </row>
    <row r="417" spans="1:68" s="3" customFormat="1" ht="15.95" customHeight="1" outlineLevel="2" x14ac:dyDescent="0.3">
      <c r="A417" s="537">
        <v>37</v>
      </c>
      <c r="B417" s="161" t="s">
        <v>444</v>
      </c>
      <c r="C417" s="44" t="s">
        <v>1054</v>
      </c>
      <c r="D417" s="32" t="s">
        <v>1048</v>
      </c>
      <c r="E417" s="42">
        <v>9</v>
      </c>
      <c r="F417" s="209" t="s">
        <v>30</v>
      </c>
      <c r="G417" s="518">
        <v>1.171</v>
      </c>
      <c r="H417" s="68">
        <f t="shared" si="12"/>
        <v>0.7</v>
      </c>
      <c r="I417" s="69">
        <v>24</v>
      </c>
      <c r="J417" s="69">
        <f t="shared" si="13"/>
        <v>19.672799999999999</v>
      </c>
      <c r="K417" s="100"/>
      <c r="L417" s="140"/>
    </row>
    <row r="418" spans="1:68" s="3" customFormat="1" ht="15.95" customHeight="1" outlineLevel="2" x14ac:dyDescent="0.3">
      <c r="A418" s="537">
        <v>38</v>
      </c>
      <c r="B418" s="161" t="s">
        <v>444</v>
      </c>
      <c r="C418" s="48" t="s">
        <v>153</v>
      </c>
      <c r="D418" s="170" t="s">
        <v>24</v>
      </c>
      <c r="E418" s="42">
        <v>9</v>
      </c>
      <c r="F418" s="209" t="s">
        <v>30</v>
      </c>
      <c r="G418" s="219">
        <v>4.0449999999999999</v>
      </c>
      <c r="H418" s="68">
        <f t="shared" si="12"/>
        <v>0.7</v>
      </c>
      <c r="I418" s="69">
        <v>24</v>
      </c>
      <c r="J418" s="69">
        <f t="shared" si="13"/>
        <v>67.955999999999989</v>
      </c>
      <c r="K418" s="100"/>
      <c r="L418" s="140"/>
    </row>
    <row r="419" spans="1:68" s="96" customFormat="1" ht="15.95" customHeight="1" outlineLevel="1" x14ac:dyDescent="0.3">
      <c r="A419" s="537"/>
      <c r="B419" s="210" t="s">
        <v>455</v>
      </c>
      <c r="C419" s="44"/>
      <c r="D419" s="157"/>
      <c r="E419" s="42"/>
      <c r="F419" s="209"/>
      <c r="G419" s="520">
        <f>SUM(G381:G418)</f>
        <v>129.828</v>
      </c>
      <c r="H419" s="68"/>
      <c r="I419" s="68"/>
      <c r="J419" s="69"/>
      <c r="K419" s="100"/>
      <c r="L419" s="140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</row>
    <row r="420" spans="1:68" s="15" customFormat="1" ht="15.95" customHeight="1" outlineLevel="1" x14ac:dyDescent="0.3">
      <c r="A420" s="537"/>
      <c r="B420" s="51"/>
      <c r="C420" s="44"/>
      <c r="D420" s="32"/>
      <c r="E420" s="62"/>
      <c r="F420" s="45"/>
      <c r="G420" s="520"/>
      <c r="H420" s="68"/>
      <c r="I420" s="68"/>
      <c r="J420" s="69"/>
      <c r="K420" s="100"/>
      <c r="L420" s="140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</row>
    <row r="421" spans="1:68" s="4" customFormat="1" ht="15.95" customHeight="1" outlineLevel="1" x14ac:dyDescent="0.3">
      <c r="A421" s="537"/>
      <c r="B421" s="539"/>
      <c r="C421" s="470"/>
      <c r="D421" s="32"/>
      <c r="E421" s="540"/>
      <c r="F421" s="540"/>
      <c r="G421" s="522"/>
      <c r="H421" s="68"/>
      <c r="I421" s="68"/>
      <c r="J421" s="69"/>
      <c r="K421" s="100"/>
      <c r="L421" s="140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</row>
    <row r="422" spans="1:68" s="4" customFormat="1" ht="15.95" customHeight="1" outlineLevel="1" x14ac:dyDescent="0.3">
      <c r="A422" s="537"/>
      <c r="B422" s="539"/>
      <c r="C422" s="470"/>
      <c r="D422" s="32"/>
      <c r="E422" s="540"/>
      <c r="F422" s="540"/>
      <c r="G422" s="522"/>
      <c r="H422" s="68"/>
      <c r="I422" s="68"/>
      <c r="J422" s="69"/>
      <c r="K422" s="100"/>
      <c r="L422" s="140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</row>
    <row r="423" spans="1:68" s="15" customFormat="1" ht="15.95" customHeight="1" outlineLevel="2" x14ac:dyDescent="0.3">
      <c r="A423" s="32">
        <v>1</v>
      </c>
      <c r="B423" s="539" t="s">
        <v>443</v>
      </c>
      <c r="C423" s="470" t="s">
        <v>167</v>
      </c>
      <c r="D423" s="32" t="s">
        <v>113</v>
      </c>
      <c r="E423" s="54">
        <v>3</v>
      </c>
      <c r="F423" s="55" t="s">
        <v>114</v>
      </c>
      <c r="G423" s="522">
        <v>14.382</v>
      </c>
      <c r="H423" s="68">
        <f t="shared" si="12"/>
        <v>1.2</v>
      </c>
      <c r="I423" s="69">
        <v>34</v>
      </c>
      <c r="J423" s="69">
        <f t="shared" si="13"/>
        <v>586.78559999999993</v>
      </c>
      <c r="K423" s="100"/>
      <c r="L423" s="140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</row>
    <row r="424" spans="1:68" s="3" customFormat="1" ht="15.95" customHeight="1" outlineLevel="2" x14ac:dyDescent="0.3">
      <c r="A424" s="32">
        <v>2</v>
      </c>
      <c r="B424" s="539" t="s">
        <v>443</v>
      </c>
      <c r="C424" s="44" t="s">
        <v>786</v>
      </c>
      <c r="D424" s="46" t="s">
        <v>787</v>
      </c>
      <c r="E424" s="62">
        <v>7</v>
      </c>
      <c r="F424" s="45" t="s">
        <v>368</v>
      </c>
      <c r="G424" s="518">
        <v>3.8</v>
      </c>
      <c r="H424" s="68">
        <f t="shared" si="12"/>
        <v>0.7</v>
      </c>
      <c r="I424" s="69">
        <v>34</v>
      </c>
      <c r="J424" s="69">
        <f t="shared" si="13"/>
        <v>90.439999999999984</v>
      </c>
      <c r="K424" s="100"/>
      <c r="L424" s="140"/>
    </row>
    <row r="425" spans="1:68" s="15" customFormat="1" ht="15.95" customHeight="1" outlineLevel="2" x14ac:dyDescent="0.3">
      <c r="A425" s="32">
        <v>3</v>
      </c>
      <c r="B425" s="539" t="s">
        <v>443</v>
      </c>
      <c r="C425" s="470" t="s">
        <v>166</v>
      </c>
      <c r="D425" s="32" t="s">
        <v>113</v>
      </c>
      <c r="E425" s="54">
        <v>7</v>
      </c>
      <c r="F425" s="55" t="s">
        <v>114</v>
      </c>
      <c r="G425" s="522">
        <v>4.6870000000000003</v>
      </c>
      <c r="H425" s="68">
        <f t="shared" si="12"/>
        <v>0.7</v>
      </c>
      <c r="I425" s="69">
        <v>34</v>
      </c>
      <c r="J425" s="69">
        <f t="shared" si="13"/>
        <v>111.5506</v>
      </c>
      <c r="K425" s="100"/>
      <c r="L425" s="140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</row>
    <row r="426" spans="1:68" s="15" customFormat="1" ht="15.95" customHeight="1" outlineLevel="2" x14ac:dyDescent="0.3">
      <c r="A426" s="32">
        <v>4</v>
      </c>
      <c r="B426" s="539" t="s">
        <v>443</v>
      </c>
      <c r="C426" s="36" t="s">
        <v>519</v>
      </c>
      <c r="D426" s="46" t="s">
        <v>40</v>
      </c>
      <c r="E426" s="62">
        <v>4</v>
      </c>
      <c r="F426" s="55" t="s">
        <v>27</v>
      </c>
      <c r="G426" s="62">
        <v>2.9510000000000001</v>
      </c>
      <c r="H426" s="68">
        <f t="shared" si="12"/>
        <v>1.2</v>
      </c>
      <c r="I426" s="69">
        <v>23</v>
      </c>
      <c r="J426" s="69">
        <f t="shared" si="13"/>
        <v>81.447599999999994</v>
      </c>
      <c r="K426" s="100"/>
      <c r="L426" s="140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</row>
    <row r="427" spans="1:68" s="15" customFormat="1" ht="15.95" customHeight="1" outlineLevel="2" x14ac:dyDescent="0.3">
      <c r="A427" s="32">
        <v>5</v>
      </c>
      <c r="B427" s="539" t="s">
        <v>443</v>
      </c>
      <c r="C427" s="44" t="s">
        <v>408</v>
      </c>
      <c r="D427" s="46" t="s">
        <v>428</v>
      </c>
      <c r="E427" s="62">
        <v>9</v>
      </c>
      <c r="F427" s="45" t="s">
        <v>30</v>
      </c>
      <c r="G427" s="62">
        <v>2.5209999999999999</v>
      </c>
      <c r="H427" s="68">
        <f t="shared" si="12"/>
        <v>0.7</v>
      </c>
      <c r="I427" s="69">
        <v>34</v>
      </c>
      <c r="J427" s="69">
        <f t="shared" si="13"/>
        <v>59.999799999999993</v>
      </c>
      <c r="K427" s="100"/>
      <c r="L427" s="140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</row>
    <row r="428" spans="1:68" s="15" customFormat="1" ht="15.95" customHeight="1" outlineLevel="2" x14ac:dyDescent="0.3">
      <c r="A428" s="32">
        <v>6</v>
      </c>
      <c r="B428" s="539" t="s">
        <v>443</v>
      </c>
      <c r="C428" s="543" t="s">
        <v>168</v>
      </c>
      <c r="D428" s="537" t="s">
        <v>40</v>
      </c>
      <c r="E428" s="62">
        <v>4</v>
      </c>
      <c r="F428" s="54" t="s">
        <v>27</v>
      </c>
      <c r="G428" s="521">
        <v>3.4849999999999999</v>
      </c>
      <c r="H428" s="68">
        <f t="shared" si="12"/>
        <v>1.2</v>
      </c>
      <c r="I428" s="69">
        <v>23</v>
      </c>
      <c r="J428" s="69">
        <f t="shared" si="13"/>
        <v>96.185999999999993</v>
      </c>
      <c r="K428" s="100"/>
      <c r="L428" s="140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</row>
    <row r="429" spans="1:68" s="15" customFormat="1" ht="15.95" customHeight="1" outlineLevel="2" x14ac:dyDescent="0.3">
      <c r="A429" s="32">
        <v>7</v>
      </c>
      <c r="B429" s="539" t="s">
        <v>443</v>
      </c>
      <c r="C429" s="44" t="s">
        <v>409</v>
      </c>
      <c r="D429" s="46" t="s">
        <v>429</v>
      </c>
      <c r="E429" s="62">
        <v>4</v>
      </c>
      <c r="F429" s="45" t="s">
        <v>368</v>
      </c>
      <c r="G429" s="62">
        <v>1.1180000000000001</v>
      </c>
      <c r="H429" s="68">
        <f t="shared" si="12"/>
        <v>1.2</v>
      </c>
      <c r="I429" s="69">
        <v>34</v>
      </c>
      <c r="J429" s="69">
        <f t="shared" si="13"/>
        <v>45.614400000000003</v>
      </c>
      <c r="K429" s="100"/>
      <c r="L429" s="140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</row>
    <row r="430" spans="1:68" s="15" customFormat="1" ht="15.95" customHeight="1" outlineLevel="2" x14ac:dyDescent="0.3">
      <c r="A430" s="32">
        <v>8</v>
      </c>
      <c r="B430" s="539" t="s">
        <v>443</v>
      </c>
      <c r="C430" s="44" t="s">
        <v>410</v>
      </c>
      <c r="D430" s="46" t="s">
        <v>429</v>
      </c>
      <c r="E430" s="62">
        <v>4</v>
      </c>
      <c r="F430" s="45" t="s">
        <v>368</v>
      </c>
      <c r="G430" s="62">
        <v>2.4220000000000002</v>
      </c>
      <c r="H430" s="68">
        <f t="shared" si="12"/>
        <v>1.2</v>
      </c>
      <c r="I430" s="69">
        <v>34</v>
      </c>
      <c r="J430" s="69">
        <f t="shared" si="13"/>
        <v>98.817599999999999</v>
      </c>
      <c r="K430" s="100"/>
      <c r="L430" s="140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</row>
    <row r="431" spans="1:68" s="15" customFormat="1" ht="15.95" customHeight="1" outlineLevel="2" x14ac:dyDescent="0.3">
      <c r="A431" s="32">
        <v>9</v>
      </c>
      <c r="B431" s="539" t="s">
        <v>443</v>
      </c>
      <c r="C431" s="44" t="s">
        <v>411</v>
      </c>
      <c r="D431" s="46" t="s">
        <v>429</v>
      </c>
      <c r="E431" s="62">
        <v>4</v>
      </c>
      <c r="F431" s="45" t="s">
        <v>368</v>
      </c>
      <c r="G431" s="62">
        <v>1.98</v>
      </c>
      <c r="H431" s="68">
        <f t="shared" si="12"/>
        <v>1.2</v>
      </c>
      <c r="I431" s="69">
        <v>34</v>
      </c>
      <c r="J431" s="69">
        <f t="shared" si="13"/>
        <v>80.783999999999992</v>
      </c>
      <c r="K431" s="100"/>
      <c r="L431" s="140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</row>
    <row r="432" spans="1:68" s="15" customFormat="1" ht="15.95" customHeight="1" outlineLevel="2" x14ac:dyDescent="0.3">
      <c r="A432" s="32">
        <v>10</v>
      </c>
      <c r="B432" s="539" t="s">
        <v>443</v>
      </c>
      <c r="C432" s="44" t="s">
        <v>1024</v>
      </c>
      <c r="D432" s="46" t="s">
        <v>429</v>
      </c>
      <c r="E432" s="55">
        <v>4</v>
      </c>
      <c r="F432" s="45" t="s">
        <v>36</v>
      </c>
      <c r="G432" s="518">
        <v>0.73599999999999999</v>
      </c>
      <c r="H432" s="68">
        <f t="shared" si="12"/>
        <v>1</v>
      </c>
      <c r="I432" s="69">
        <v>34</v>
      </c>
      <c r="J432" s="69">
        <f t="shared" si="13"/>
        <v>25.024000000000001</v>
      </c>
      <c r="K432" s="100"/>
      <c r="L432" s="140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</row>
    <row r="433" spans="1:68" s="15" customFormat="1" ht="15.95" customHeight="1" outlineLevel="2" x14ac:dyDescent="0.3">
      <c r="A433" s="32">
        <v>11</v>
      </c>
      <c r="B433" s="539" t="s">
        <v>443</v>
      </c>
      <c r="C433" s="44" t="s">
        <v>412</v>
      </c>
      <c r="D433" s="46" t="s">
        <v>429</v>
      </c>
      <c r="E433" s="62">
        <v>4</v>
      </c>
      <c r="F433" s="45" t="s">
        <v>368</v>
      </c>
      <c r="G433" s="62">
        <v>1.7829999999999999</v>
      </c>
      <c r="H433" s="68">
        <f t="shared" si="12"/>
        <v>1.2</v>
      </c>
      <c r="I433" s="69">
        <v>34</v>
      </c>
      <c r="J433" s="69">
        <f t="shared" si="13"/>
        <v>72.746399999999994</v>
      </c>
      <c r="K433" s="100"/>
      <c r="L433" s="140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</row>
    <row r="434" spans="1:68" s="15" customFormat="1" ht="15.95" customHeight="1" outlineLevel="2" x14ac:dyDescent="0.3">
      <c r="A434" s="32">
        <v>12</v>
      </c>
      <c r="B434" s="539" t="s">
        <v>443</v>
      </c>
      <c r="C434" s="44" t="s">
        <v>413</v>
      </c>
      <c r="D434" s="46" t="s">
        <v>42</v>
      </c>
      <c r="E434" s="62">
        <v>4</v>
      </c>
      <c r="F434" s="45" t="s">
        <v>30</v>
      </c>
      <c r="G434" s="62">
        <v>2.2469999999999999</v>
      </c>
      <c r="H434" s="68">
        <f t="shared" si="12"/>
        <v>1.2</v>
      </c>
      <c r="I434" s="69">
        <v>34</v>
      </c>
      <c r="J434" s="69">
        <f t="shared" si="13"/>
        <v>91.677599999999984</v>
      </c>
      <c r="K434" s="100"/>
      <c r="L434" s="140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</row>
    <row r="435" spans="1:68" s="15" customFormat="1" ht="15.95" customHeight="1" outlineLevel="2" x14ac:dyDescent="0.3">
      <c r="A435" s="32">
        <v>13</v>
      </c>
      <c r="B435" s="539" t="s">
        <v>443</v>
      </c>
      <c r="C435" s="44" t="s">
        <v>1025</v>
      </c>
      <c r="D435" s="46" t="s">
        <v>42</v>
      </c>
      <c r="E435" s="55">
        <v>4</v>
      </c>
      <c r="F435" s="45" t="s">
        <v>30</v>
      </c>
      <c r="G435" s="518">
        <v>0.68500000000000005</v>
      </c>
      <c r="H435" s="68">
        <f t="shared" si="12"/>
        <v>1</v>
      </c>
      <c r="I435" s="69">
        <v>34</v>
      </c>
      <c r="J435" s="69">
        <f t="shared" si="13"/>
        <v>23.290000000000003</v>
      </c>
      <c r="K435" s="100"/>
      <c r="L435" s="140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</row>
    <row r="436" spans="1:68" s="15" customFormat="1" ht="15.95" customHeight="1" outlineLevel="2" x14ac:dyDescent="0.3">
      <c r="A436" s="32">
        <v>14</v>
      </c>
      <c r="B436" s="539" t="s">
        <v>443</v>
      </c>
      <c r="C436" s="44" t="s">
        <v>1357</v>
      </c>
      <c r="D436" s="32" t="s">
        <v>42</v>
      </c>
      <c r="E436" s="62">
        <v>4</v>
      </c>
      <c r="F436" s="45" t="s">
        <v>27</v>
      </c>
      <c r="G436" s="518">
        <v>1</v>
      </c>
      <c r="H436" s="68">
        <f t="shared" si="12"/>
        <v>1.2</v>
      </c>
      <c r="I436" s="69">
        <v>23</v>
      </c>
      <c r="J436" s="69">
        <f t="shared" si="13"/>
        <v>27.599999999999998</v>
      </c>
      <c r="K436" s="100"/>
      <c r="L436" s="140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</row>
    <row r="437" spans="1:68" s="15" customFormat="1" ht="15.95" customHeight="1" outlineLevel="2" x14ac:dyDescent="0.3">
      <c r="A437" s="32">
        <v>15</v>
      </c>
      <c r="B437" s="539" t="s">
        <v>443</v>
      </c>
      <c r="C437" s="44" t="s">
        <v>414</v>
      </c>
      <c r="D437" s="46" t="s">
        <v>42</v>
      </c>
      <c r="E437" s="62">
        <v>4</v>
      </c>
      <c r="F437" s="45" t="s">
        <v>368</v>
      </c>
      <c r="G437" s="62">
        <v>1.357</v>
      </c>
      <c r="H437" s="68">
        <f t="shared" si="12"/>
        <v>1.2</v>
      </c>
      <c r="I437" s="69">
        <v>34</v>
      </c>
      <c r="J437" s="69">
        <f t="shared" si="13"/>
        <v>55.365599999999993</v>
      </c>
      <c r="K437" s="100"/>
      <c r="L437" s="140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</row>
    <row r="438" spans="1:68" s="15" customFormat="1" ht="15.95" customHeight="1" outlineLevel="2" x14ac:dyDescent="0.3">
      <c r="A438" s="32">
        <v>16</v>
      </c>
      <c r="B438" s="539" t="s">
        <v>443</v>
      </c>
      <c r="C438" s="44" t="s">
        <v>415</v>
      </c>
      <c r="D438" s="46" t="s">
        <v>42</v>
      </c>
      <c r="E438" s="62">
        <v>4</v>
      </c>
      <c r="F438" s="45" t="s">
        <v>368</v>
      </c>
      <c r="G438" s="518">
        <v>3</v>
      </c>
      <c r="H438" s="68">
        <f t="shared" si="12"/>
        <v>1.2</v>
      </c>
      <c r="I438" s="69">
        <v>34</v>
      </c>
      <c r="J438" s="69">
        <f t="shared" si="13"/>
        <v>122.39999999999999</v>
      </c>
      <c r="K438" s="100"/>
      <c r="L438" s="140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</row>
    <row r="439" spans="1:68" s="15" customFormat="1" ht="15.95" customHeight="1" outlineLevel="2" x14ac:dyDescent="0.3">
      <c r="A439" s="32">
        <v>17</v>
      </c>
      <c r="B439" s="539" t="s">
        <v>443</v>
      </c>
      <c r="C439" s="44" t="s">
        <v>416</v>
      </c>
      <c r="D439" s="46" t="s">
        <v>42</v>
      </c>
      <c r="E439" s="62">
        <v>4</v>
      </c>
      <c r="F439" s="45" t="s">
        <v>368</v>
      </c>
      <c r="G439" s="62">
        <v>2.883</v>
      </c>
      <c r="H439" s="68">
        <f t="shared" si="12"/>
        <v>1.2</v>
      </c>
      <c r="I439" s="69">
        <v>34</v>
      </c>
      <c r="J439" s="69">
        <f t="shared" si="13"/>
        <v>117.6264</v>
      </c>
      <c r="K439" s="100"/>
      <c r="L439" s="140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</row>
    <row r="440" spans="1:68" s="15" customFormat="1" ht="15.95" customHeight="1" outlineLevel="2" x14ac:dyDescent="0.3">
      <c r="A440" s="32">
        <v>18</v>
      </c>
      <c r="B440" s="539" t="s">
        <v>443</v>
      </c>
      <c r="C440" s="44" t="s">
        <v>417</v>
      </c>
      <c r="D440" s="46" t="s">
        <v>42</v>
      </c>
      <c r="E440" s="62">
        <v>4</v>
      </c>
      <c r="F440" s="45" t="s">
        <v>368</v>
      </c>
      <c r="G440" s="62">
        <v>1.0169999999999999</v>
      </c>
      <c r="H440" s="68">
        <f t="shared" si="12"/>
        <v>1.2</v>
      </c>
      <c r="I440" s="69">
        <v>34</v>
      </c>
      <c r="J440" s="69">
        <f t="shared" si="13"/>
        <v>41.493600000000001</v>
      </c>
      <c r="K440" s="100"/>
      <c r="L440" s="140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</row>
    <row r="441" spans="1:68" s="15" customFormat="1" ht="15.95" customHeight="1" outlineLevel="2" x14ac:dyDescent="0.3">
      <c r="A441" s="32">
        <v>19</v>
      </c>
      <c r="B441" s="539" t="s">
        <v>443</v>
      </c>
      <c r="C441" s="44" t="s">
        <v>418</v>
      </c>
      <c r="D441" s="46" t="s">
        <v>42</v>
      </c>
      <c r="E441" s="62">
        <v>4</v>
      </c>
      <c r="F441" s="45" t="s">
        <v>368</v>
      </c>
      <c r="G441" s="62">
        <v>2.7490000000000001</v>
      </c>
      <c r="H441" s="68">
        <f t="shared" si="12"/>
        <v>1.2</v>
      </c>
      <c r="I441" s="69">
        <v>34</v>
      </c>
      <c r="J441" s="69">
        <f t="shared" si="13"/>
        <v>112.1592</v>
      </c>
      <c r="K441" s="100"/>
      <c r="L441" s="140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</row>
    <row r="442" spans="1:68" s="3" customFormat="1" ht="15.95" customHeight="1" outlineLevel="2" x14ac:dyDescent="0.3">
      <c r="A442" s="32">
        <v>20</v>
      </c>
      <c r="B442" s="539" t="s">
        <v>443</v>
      </c>
      <c r="C442" s="44" t="s">
        <v>419</v>
      </c>
      <c r="D442" s="46" t="s">
        <v>42</v>
      </c>
      <c r="E442" s="62">
        <v>4</v>
      </c>
      <c r="F442" s="43" t="s">
        <v>368</v>
      </c>
      <c r="G442" s="62">
        <v>1.528</v>
      </c>
      <c r="H442" s="68">
        <f t="shared" si="12"/>
        <v>1.2</v>
      </c>
      <c r="I442" s="69">
        <v>34</v>
      </c>
      <c r="J442" s="69">
        <f t="shared" si="13"/>
        <v>62.342399999999998</v>
      </c>
      <c r="K442" s="100"/>
      <c r="L442" s="140"/>
    </row>
    <row r="443" spans="1:68" ht="15.95" customHeight="1" outlineLevel="2" x14ac:dyDescent="0.3">
      <c r="A443" s="32">
        <v>21</v>
      </c>
      <c r="B443" s="539" t="s">
        <v>443</v>
      </c>
      <c r="C443" s="44" t="s">
        <v>1026</v>
      </c>
      <c r="D443" s="46" t="s">
        <v>42</v>
      </c>
      <c r="E443" s="540">
        <v>4</v>
      </c>
      <c r="F443" s="43" t="s">
        <v>30</v>
      </c>
      <c r="G443" s="518">
        <v>0.46</v>
      </c>
      <c r="H443" s="68">
        <f t="shared" si="12"/>
        <v>1</v>
      </c>
      <c r="I443" s="69">
        <v>34</v>
      </c>
      <c r="J443" s="69">
        <f t="shared" si="13"/>
        <v>15.64</v>
      </c>
    </row>
    <row r="444" spans="1:68" s="4" customFormat="1" ht="15.95" customHeight="1" outlineLevel="2" x14ac:dyDescent="0.3">
      <c r="A444" s="32">
        <v>22</v>
      </c>
      <c r="B444" s="539" t="s">
        <v>443</v>
      </c>
      <c r="C444" s="30" t="s">
        <v>169</v>
      </c>
      <c r="D444" s="32" t="s">
        <v>42</v>
      </c>
      <c r="E444" s="42">
        <v>4</v>
      </c>
      <c r="F444" s="539" t="s">
        <v>107</v>
      </c>
      <c r="G444" s="513">
        <v>5.7089999999999996</v>
      </c>
      <c r="H444" s="68">
        <f t="shared" si="12"/>
        <v>1.2</v>
      </c>
      <c r="I444" s="69">
        <v>34</v>
      </c>
      <c r="J444" s="69">
        <f t="shared" si="13"/>
        <v>232.92719999999997</v>
      </c>
      <c r="K444" s="100"/>
      <c r="L444" s="140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</row>
    <row r="445" spans="1:68" s="4" customFormat="1" ht="15.95" customHeight="1" outlineLevel="2" x14ac:dyDescent="0.3">
      <c r="A445" s="32">
        <v>23</v>
      </c>
      <c r="B445" s="539" t="s">
        <v>443</v>
      </c>
      <c r="C445" s="30" t="s">
        <v>170</v>
      </c>
      <c r="D445" s="32" t="s">
        <v>32</v>
      </c>
      <c r="E445" s="540">
        <v>9</v>
      </c>
      <c r="F445" s="539" t="s">
        <v>107</v>
      </c>
      <c r="G445" s="513">
        <v>4.67</v>
      </c>
      <c r="H445" s="68">
        <f t="shared" si="12"/>
        <v>0.7</v>
      </c>
      <c r="I445" s="69">
        <v>34</v>
      </c>
      <c r="J445" s="69">
        <f t="shared" si="13"/>
        <v>111.14599999999999</v>
      </c>
      <c r="K445" s="100"/>
      <c r="L445" s="140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</row>
    <row r="446" spans="1:68" ht="15.95" customHeight="1" outlineLevel="2" x14ac:dyDescent="0.3">
      <c r="A446" s="32">
        <v>24</v>
      </c>
      <c r="B446" s="539" t="s">
        <v>443</v>
      </c>
      <c r="C446" s="30" t="s">
        <v>171</v>
      </c>
      <c r="D446" s="32" t="s">
        <v>32</v>
      </c>
      <c r="E446" s="540">
        <v>9</v>
      </c>
      <c r="F446" s="539" t="s">
        <v>107</v>
      </c>
      <c r="G446" s="513">
        <v>32.054000000000002</v>
      </c>
      <c r="H446" s="68">
        <f t="shared" si="12"/>
        <v>1.2</v>
      </c>
      <c r="I446" s="69">
        <v>34</v>
      </c>
      <c r="J446" s="69">
        <f t="shared" si="13"/>
        <v>1307.8032000000001</v>
      </c>
    </row>
    <row r="447" spans="1:68" ht="15.95" customHeight="1" outlineLevel="2" x14ac:dyDescent="0.3">
      <c r="A447" s="32">
        <v>25</v>
      </c>
      <c r="B447" s="539" t="s">
        <v>443</v>
      </c>
      <c r="C447" s="30" t="s">
        <v>172</v>
      </c>
      <c r="D447" s="32" t="s">
        <v>32</v>
      </c>
      <c r="E447" s="55">
        <v>9</v>
      </c>
      <c r="F447" s="54" t="s">
        <v>107</v>
      </c>
      <c r="G447" s="513">
        <v>9.48</v>
      </c>
      <c r="H447" s="68">
        <f t="shared" ref="H447:H507" si="14">IF(AND(E447&lt;6,G447&lt;1),1,IF(AND(E447&gt;=6,G447&lt;10),0.7,1.2))</f>
        <v>0.7</v>
      </c>
      <c r="I447" s="69">
        <v>34</v>
      </c>
      <c r="J447" s="69">
        <f t="shared" ref="J447:J507" si="15">(G447*H447*I447)</f>
        <v>225.624</v>
      </c>
    </row>
    <row r="448" spans="1:68" ht="15.95" customHeight="1" outlineLevel="2" x14ac:dyDescent="0.3">
      <c r="A448" s="32">
        <v>26</v>
      </c>
      <c r="B448" s="539" t="s">
        <v>443</v>
      </c>
      <c r="C448" s="44" t="s">
        <v>1027</v>
      </c>
      <c r="D448" s="32" t="s">
        <v>37</v>
      </c>
      <c r="E448" s="54">
        <v>9</v>
      </c>
      <c r="F448" s="45" t="s">
        <v>1036</v>
      </c>
      <c r="G448" s="518">
        <v>0.28399999999999997</v>
      </c>
      <c r="H448" s="68">
        <f t="shared" si="14"/>
        <v>0.7</v>
      </c>
      <c r="I448" s="69">
        <v>34</v>
      </c>
      <c r="J448" s="69">
        <f t="shared" si="15"/>
        <v>6.759199999999999</v>
      </c>
    </row>
    <row r="449" spans="1:68" ht="15.95" customHeight="1" outlineLevel="2" x14ac:dyDescent="0.3">
      <c r="A449" s="32">
        <v>27</v>
      </c>
      <c r="B449" s="539" t="s">
        <v>443</v>
      </c>
      <c r="C449" s="44" t="s">
        <v>788</v>
      </c>
      <c r="D449" s="46" t="s">
        <v>32</v>
      </c>
      <c r="E449" s="539">
        <v>9</v>
      </c>
      <c r="F449" s="43" t="s">
        <v>30</v>
      </c>
      <c r="G449" s="62">
        <v>3.851</v>
      </c>
      <c r="H449" s="68">
        <f t="shared" si="14"/>
        <v>0.7</v>
      </c>
      <c r="I449" s="69">
        <v>34</v>
      </c>
      <c r="J449" s="69">
        <f t="shared" si="15"/>
        <v>91.653800000000004</v>
      </c>
    </row>
    <row r="450" spans="1:68" s="2" customFormat="1" ht="15.95" customHeight="1" outlineLevel="2" x14ac:dyDescent="0.3">
      <c r="A450" s="32">
        <v>28</v>
      </c>
      <c r="B450" s="539" t="s">
        <v>443</v>
      </c>
      <c r="C450" s="44" t="s">
        <v>420</v>
      </c>
      <c r="D450" s="46" t="s">
        <v>429</v>
      </c>
      <c r="E450" s="42">
        <v>3</v>
      </c>
      <c r="F450" s="43" t="s">
        <v>368</v>
      </c>
      <c r="G450" s="62">
        <v>1.089</v>
      </c>
      <c r="H450" s="68">
        <f t="shared" si="14"/>
        <v>1.2</v>
      </c>
      <c r="I450" s="69">
        <v>34</v>
      </c>
      <c r="J450" s="69">
        <f t="shared" si="15"/>
        <v>44.431199999999997</v>
      </c>
      <c r="K450" s="100"/>
      <c r="L450" s="140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</row>
    <row r="451" spans="1:68" s="2" customFormat="1" ht="15.95" customHeight="1" outlineLevel="2" x14ac:dyDescent="0.3">
      <c r="A451" s="32">
        <v>29</v>
      </c>
      <c r="B451" s="539" t="s">
        <v>443</v>
      </c>
      <c r="C451" s="44" t="s">
        <v>1028</v>
      </c>
      <c r="D451" s="32" t="s">
        <v>37</v>
      </c>
      <c r="E451" s="539">
        <v>9</v>
      </c>
      <c r="F451" s="43" t="s">
        <v>1036</v>
      </c>
      <c r="G451" s="518">
        <v>12.856999999999999</v>
      </c>
      <c r="H451" s="68">
        <f t="shared" si="14"/>
        <v>1.2</v>
      </c>
      <c r="I451" s="69">
        <v>34</v>
      </c>
      <c r="J451" s="69">
        <f t="shared" si="15"/>
        <v>524.5655999999999</v>
      </c>
      <c r="K451" s="100"/>
      <c r="L451" s="140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</row>
    <row r="452" spans="1:68" s="2" customFormat="1" ht="15.95" customHeight="1" outlineLevel="2" x14ac:dyDescent="0.3">
      <c r="A452" s="32">
        <v>30</v>
      </c>
      <c r="B452" s="539" t="s">
        <v>443</v>
      </c>
      <c r="C452" s="44" t="s">
        <v>790</v>
      </c>
      <c r="D452" s="46" t="s">
        <v>32</v>
      </c>
      <c r="E452" s="539">
        <v>9</v>
      </c>
      <c r="F452" s="45" t="s">
        <v>30</v>
      </c>
      <c r="G452" s="62">
        <v>5.0010000000000003</v>
      </c>
      <c r="H452" s="68">
        <f t="shared" si="14"/>
        <v>0.7</v>
      </c>
      <c r="I452" s="69">
        <v>34</v>
      </c>
      <c r="J452" s="69">
        <f t="shared" si="15"/>
        <v>119.02380000000001</v>
      </c>
      <c r="K452" s="100"/>
      <c r="L452" s="140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</row>
    <row r="453" spans="1:68" s="2" customFormat="1" ht="15.95" customHeight="1" outlineLevel="2" x14ac:dyDescent="0.3">
      <c r="A453" s="32">
        <v>31</v>
      </c>
      <c r="B453" s="539" t="s">
        <v>443</v>
      </c>
      <c r="C453" s="44" t="s">
        <v>1029</v>
      </c>
      <c r="D453" s="32" t="s">
        <v>37</v>
      </c>
      <c r="E453" s="540">
        <v>5</v>
      </c>
      <c r="F453" s="43" t="s">
        <v>1036</v>
      </c>
      <c r="G453" s="518">
        <v>1.2809999999999999</v>
      </c>
      <c r="H453" s="68">
        <f t="shared" si="14"/>
        <v>1.2</v>
      </c>
      <c r="I453" s="69">
        <v>34</v>
      </c>
      <c r="J453" s="69">
        <f t="shared" si="15"/>
        <v>52.264799999999994</v>
      </c>
      <c r="K453" s="100"/>
      <c r="L453" s="140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</row>
    <row r="454" spans="1:68" s="2" customFormat="1" ht="15.95" customHeight="1" outlineLevel="2" x14ac:dyDescent="0.3">
      <c r="A454" s="32">
        <v>32</v>
      </c>
      <c r="B454" s="539" t="s">
        <v>443</v>
      </c>
      <c r="C454" s="44" t="s">
        <v>421</v>
      </c>
      <c r="D454" s="46" t="s">
        <v>177</v>
      </c>
      <c r="E454" s="42">
        <v>3</v>
      </c>
      <c r="F454" s="43" t="s">
        <v>368</v>
      </c>
      <c r="G454" s="62">
        <v>2.952</v>
      </c>
      <c r="H454" s="68">
        <f t="shared" si="14"/>
        <v>1.2</v>
      </c>
      <c r="I454" s="69">
        <v>34</v>
      </c>
      <c r="J454" s="69">
        <f t="shared" si="15"/>
        <v>120.44159999999999</v>
      </c>
      <c r="K454" s="100"/>
      <c r="L454" s="140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</row>
    <row r="455" spans="1:68" s="2" customFormat="1" ht="15.95" customHeight="1" outlineLevel="2" x14ac:dyDescent="0.3">
      <c r="A455" s="32">
        <v>33</v>
      </c>
      <c r="B455" s="539" t="s">
        <v>443</v>
      </c>
      <c r="C455" s="30" t="s">
        <v>173</v>
      </c>
      <c r="D455" s="32" t="s">
        <v>177</v>
      </c>
      <c r="E455" s="42">
        <v>3</v>
      </c>
      <c r="F455" s="540" t="s">
        <v>114</v>
      </c>
      <c r="G455" s="513">
        <v>3.089</v>
      </c>
      <c r="H455" s="68">
        <f t="shared" si="14"/>
        <v>1.2</v>
      </c>
      <c r="I455" s="69">
        <v>34</v>
      </c>
      <c r="J455" s="69">
        <f t="shared" si="15"/>
        <v>126.0312</v>
      </c>
      <c r="K455" s="100"/>
      <c r="L455" s="140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</row>
    <row r="456" spans="1:68" s="2" customFormat="1" ht="15.95" customHeight="1" outlineLevel="2" x14ac:dyDescent="0.3">
      <c r="A456" s="32">
        <v>34</v>
      </c>
      <c r="B456" s="539" t="s">
        <v>443</v>
      </c>
      <c r="C456" s="44" t="s">
        <v>1030</v>
      </c>
      <c r="D456" s="46" t="s">
        <v>1035</v>
      </c>
      <c r="E456" s="42">
        <v>8</v>
      </c>
      <c r="F456" s="43" t="s">
        <v>36</v>
      </c>
      <c r="G456" s="518">
        <v>15.65</v>
      </c>
      <c r="H456" s="68">
        <f t="shared" si="14"/>
        <v>1.2</v>
      </c>
      <c r="I456" s="69">
        <v>34</v>
      </c>
      <c r="J456" s="69">
        <f t="shared" si="15"/>
        <v>638.52</v>
      </c>
      <c r="K456" s="100"/>
      <c r="L456" s="140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</row>
    <row r="457" spans="1:68" s="2" customFormat="1" ht="15.95" customHeight="1" outlineLevel="2" x14ac:dyDescent="0.3">
      <c r="A457" s="32">
        <v>35</v>
      </c>
      <c r="B457" s="539" t="s">
        <v>443</v>
      </c>
      <c r="C457" s="44" t="s">
        <v>422</v>
      </c>
      <c r="D457" s="46" t="s">
        <v>137</v>
      </c>
      <c r="E457" s="42">
        <v>8</v>
      </c>
      <c r="F457" s="43" t="s">
        <v>368</v>
      </c>
      <c r="G457" s="62">
        <v>2.3650000000000002</v>
      </c>
      <c r="H457" s="68">
        <f t="shared" si="14"/>
        <v>0.7</v>
      </c>
      <c r="I457" s="69">
        <v>34</v>
      </c>
      <c r="J457" s="69">
        <f t="shared" si="15"/>
        <v>56.286999999999999</v>
      </c>
      <c r="K457" s="100"/>
      <c r="L457" s="140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</row>
    <row r="458" spans="1:68" s="96" customFormat="1" ht="15.95" customHeight="1" outlineLevel="2" x14ac:dyDescent="0.3">
      <c r="A458" s="32">
        <v>36</v>
      </c>
      <c r="B458" s="539" t="s">
        <v>443</v>
      </c>
      <c r="C458" s="33" t="s">
        <v>604</v>
      </c>
      <c r="D458" s="32" t="s">
        <v>137</v>
      </c>
      <c r="E458" s="540">
        <v>9</v>
      </c>
      <c r="F458" s="49" t="s">
        <v>36</v>
      </c>
      <c r="G458" s="55">
        <v>17.213999999999999</v>
      </c>
      <c r="H458" s="68">
        <f t="shared" si="14"/>
        <v>1.2</v>
      </c>
      <c r="I458" s="69">
        <v>34</v>
      </c>
      <c r="J458" s="69">
        <f t="shared" si="15"/>
        <v>702.33119999999985</v>
      </c>
      <c r="K458" s="100"/>
      <c r="L458" s="140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</row>
    <row r="459" spans="1:68" s="96" customFormat="1" ht="15.95" customHeight="1" outlineLevel="2" x14ac:dyDescent="0.3">
      <c r="A459" s="32">
        <v>37</v>
      </c>
      <c r="B459" s="539" t="s">
        <v>443</v>
      </c>
      <c r="C459" s="30" t="s">
        <v>174</v>
      </c>
      <c r="D459" s="32" t="s">
        <v>137</v>
      </c>
      <c r="E459" s="54">
        <v>9</v>
      </c>
      <c r="F459" s="540" t="s">
        <v>114</v>
      </c>
      <c r="G459" s="513">
        <v>4.1779999999999999</v>
      </c>
      <c r="H459" s="68">
        <f t="shared" si="14"/>
        <v>0.7</v>
      </c>
      <c r="I459" s="69">
        <v>34</v>
      </c>
      <c r="J459" s="69">
        <f t="shared" si="15"/>
        <v>99.436399999999992</v>
      </c>
      <c r="K459" s="100"/>
      <c r="L459" s="140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</row>
    <row r="460" spans="1:68" s="96" customFormat="1" ht="15.95" customHeight="1" outlineLevel="2" x14ac:dyDescent="0.3">
      <c r="A460" s="32">
        <v>38</v>
      </c>
      <c r="B460" s="539" t="s">
        <v>443</v>
      </c>
      <c r="C460" s="30" t="s">
        <v>175</v>
      </c>
      <c r="D460" s="32" t="s">
        <v>137</v>
      </c>
      <c r="E460" s="540">
        <v>6</v>
      </c>
      <c r="F460" s="540" t="s">
        <v>114</v>
      </c>
      <c r="G460" s="513">
        <v>19.079999999999998</v>
      </c>
      <c r="H460" s="68">
        <f t="shared" si="14"/>
        <v>1.2</v>
      </c>
      <c r="I460" s="69">
        <v>34</v>
      </c>
      <c r="J460" s="69">
        <f t="shared" si="15"/>
        <v>778.46399999999994</v>
      </c>
      <c r="K460" s="100"/>
      <c r="L460" s="140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</row>
    <row r="461" spans="1:68" s="96" customFormat="1" ht="15.95" customHeight="1" outlineLevel="2" x14ac:dyDescent="0.3">
      <c r="A461" s="32">
        <v>39</v>
      </c>
      <c r="B461" s="539" t="s">
        <v>443</v>
      </c>
      <c r="C461" s="30" t="s">
        <v>176</v>
      </c>
      <c r="D461" s="32" t="s">
        <v>41</v>
      </c>
      <c r="E461" s="55">
        <v>4</v>
      </c>
      <c r="F461" s="43" t="s">
        <v>30</v>
      </c>
      <c r="G461" s="513">
        <v>9.5250000000000004</v>
      </c>
      <c r="H461" s="68">
        <f t="shared" si="14"/>
        <v>1.2</v>
      </c>
      <c r="I461" s="69">
        <v>34</v>
      </c>
      <c r="J461" s="69">
        <f t="shared" si="15"/>
        <v>388.62</v>
      </c>
      <c r="K461" s="100"/>
      <c r="L461" s="140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</row>
    <row r="462" spans="1:68" s="96" customFormat="1" ht="15.95" customHeight="1" outlineLevel="2" x14ac:dyDescent="0.3">
      <c r="A462" s="32">
        <v>40</v>
      </c>
      <c r="B462" s="539" t="s">
        <v>443</v>
      </c>
      <c r="C462" s="44" t="s">
        <v>1031</v>
      </c>
      <c r="D462" s="46" t="s">
        <v>41</v>
      </c>
      <c r="E462" s="54">
        <v>3</v>
      </c>
      <c r="F462" s="43" t="s">
        <v>30</v>
      </c>
      <c r="G462" s="518">
        <v>0.19600000000000001</v>
      </c>
      <c r="H462" s="68">
        <f t="shared" si="14"/>
        <v>1</v>
      </c>
      <c r="I462" s="69">
        <v>34</v>
      </c>
      <c r="J462" s="69">
        <f t="shared" si="15"/>
        <v>6.6640000000000006</v>
      </c>
      <c r="K462" s="100"/>
      <c r="L462" s="140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</row>
    <row r="463" spans="1:68" s="96" customFormat="1" ht="15.95" customHeight="1" outlineLevel="2" x14ac:dyDescent="0.3">
      <c r="A463" s="32">
        <v>41</v>
      </c>
      <c r="B463" s="539" t="s">
        <v>443</v>
      </c>
      <c r="C463" s="470" t="s">
        <v>232</v>
      </c>
      <c r="D463" s="32" t="s">
        <v>37</v>
      </c>
      <c r="E463" s="55">
        <v>9</v>
      </c>
      <c r="F463" s="43" t="s">
        <v>30</v>
      </c>
      <c r="G463" s="513">
        <v>4.4619999999999997</v>
      </c>
      <c r="H463" s="68">
        <f t="shared" si="14"/>
        <v>0.7</v>
      </c>
      <c r="I463" s="69">
        <v>34</v>
      </c>
      <c r="J463" s="69">
        <f t="shared" si="15"/>
        <v>106.19559999999998</v>
      </c>
      <c r="K463" s="100"/>
      <c r="L463" s="140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</row>
    <row r="464" spans="1:68" s="96" customFormat="1" ht="15.95" customHeight="1" outlineLevel="2" x14ac:dyDescent="0.3">
      <c r="A464" s="32">
        <v>42</v>
      </c>
      <c r="B464" s="539" t="s">
        <v>443</v>
      </c>
      <c r="C464" s="44" t="s">
        <v>423</v>
      </c>
      <c r="D464" s="46" t="s">
        <v>430</v>
      </c>
      <c r="E464" s="55">
        <v>4</v>
      </c>
      <c r="F464" s="43" t="s">
        <v>368</v>
      </c>
      <c r="G464" s="62">
        <v>2.9340000000000002</v>
      </c>
      <c r="H464" s="68">
        <f t="shared" si="14"/>
        <v>1.2</v>
      </c>
      <c r="I464" s="69">
        <v>34</v>
      </c>
      <c r="J464" s="69">
        <f t="shared" si="15"/>
        <v>119.7072</v>
      </c>
      <c r="K464" s="100"/>
      <c r="L464" s="140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</row>
    <row r="465" spans="1:68" s="96" customFormat="1" ht="15.95" customHeight="1" outlineLevel="2" x14ac:dyDescent="0.3">
      <c r="A465" s="32">
        <v>43</v>
      </c>
      <c r="B465" s="539" t="s">
        <v>443</v>
      </c>
      <c r="C465" s="44" t="s">
        <v>789</v>
      </c>
      <c r="D465" s="46" t="s">
        <v>430</v>
      </c>
      <c r="E465" s="540">
        <v>4</v>
      </c>
      <c r="F465" s="43" t="s">
        <v>36</v>
      </c>
      <c r="G465" s="62">
        <v>2.9990000000000001</v>
      </c>
      <c r="H465" s="68">
        <f t="shared" si="14"/>
        <v>1.2</v>
      </c>
      <c r="I465" s="69">
        <v>34</v>
      </c>
      <c r="J465" s="69">
        <f t="shared" si="15"/>
        <v>122.35919999999999</v>
      </c>
      <c r="K465" s="100"/>
      <c r="L465" s="140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</row>
    <row r="466" spans="1:68" s="96" customFormat="1" ht="15.95" customHeight="1" outlineLevel="2" x14ac:dyDescent="0.3">
      <c r="A466" s="32">
        <v>44</v>
      </c>
      <c r="B466" s="539" t="s">
        <v>443</v>
      </c>
      <c r="C466" s="44" t="s">
        <v>1032</v>
      </c>
      <c r="D466" s="32" t="s">
        <v>37</v>
      </c>
      <c r="E466" s="539">
        <v>9</v>
      </c>
      <c r="F466" s="43" t="s">
        <v>1036</v>
      </c>
      <c r="G466" s="518">
        <v>1.526</v>
      </c>
      <c r="H466" s="68">
        <f t="shared" si="14"/>
        <v>0.7</v>
      </c>
      <c r="I466" s="69">
        <v>34</v>
      </c>
      <c r="J466" s="69">
        <f t="shared" si="15"/>
        <v>36.318800000000003</v>
      </c>
      <c r="K466" s="100"/>
      <c r="L466" s="140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</row>
    <row r="467" spans="1:68" s="96" customFormat="1" ht="15.95" customHeight="1" outlineLevel="2" x14ac:dyDescent="0.3">
      <c r="A467" s="32">
        <v>45</v>
      </c>
      <c r="B467" s="539" t="s">
        <v>443</v>
      </c>
      <c r="C467" s="44" t="s">
        <v>1033</v>
      </c>
      <c r="D467" s="32" t="s">
        <v>37</v>
      </c>
      <c r="E467" s="539">
        <v>9</v>
      </c>
      <c r="F467" s="43" t="s">
        <v>1036</v>
      </c>
      <c r="G467" s="518">
        <v>0.76800000000000002</v>
      </c>
      <c r="H467" s="68">
        <f t="shared" si="14"/>
        <v>0.7</v>
      </c>
      <c r="I467" s="69">
        <v>34</v>
      </c>
      <c r="J467" s="69">
        <f t="shared" si="15"/>
        <v>18.278399999999998</v>
      </c>
      <c r="K467" s="100"/>
      <c r="L467" s="140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</row>
    <row r="468" spans="1:68" s="96" customFormat="1" ht="15.95" customHeight="1" outlineLevel="2" x14ac:dyDescent="0.3">
      <c r="A468" s="32">
        <v>46</v>
      </c>
      <c r="B468" s="539" t="s">
        <v>443</v>
      </c>
      <c r="C468" s="44" t="s">
        <v>792</v>
      </c>
      <c r="D468" s="46" t="s">
        <v>430</v>
      </c>
      <c r="E468" s="54">
        <v>9</v>
      </c>
      <c r="F468" s="43" t="s">
        <v>36</v>
      </c>
      <c r="G468" s="62">
        <v>7.274</v>
      </c>
      <c r="H468" s="68">
        <f t="shared" si="14"/>
        <v>0.7</v>
      </c>
      <c r="I468" s="69">
        <v>34</v>
      </c>
      <c r="J468" s="69">
        <f t="shared" si="15"/>
        <v>173.12120000000002</v>
      </c>
      <c r="K468" s="100"/>
      <c r="L468" s="140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</row>
    <row r="469" spans="1:68" s="96" customFormat="1" ht="15.95" customHeight="1" outlineLevel="2" x14ac:dyDescent="0.3">
      <c r="A469" s="32">
        <v>47</v>
      </c>
      <c r="B469" s="539" t="s">
        <v>443</v>
      </c>
      <c r="C469" s="44" t="s">
        <v>791</v>
      </c>
      <c r="D469" s="46" t="s">
        <v>430</v>
      </c>
      <c r="E469" s="54">
        <v>9</v>
      </c>
      <c r="F469" s="43" t="s">
        <v>30</v>
      </c>
      <c r="G469" s="62">
        <v>4.1719999999999997</v>
      </c>
      <c r="H469" s="68">
        <f t="shared" si="14"/>
        <v>0.7</v>
      </c>
      <c r="I469" s="69">
        <v>34</v>
      </c>
      <c r="J469" s="69">
        <f t="shared" si="15"/>
        <v>99.293599999999984</v>
      </c>
      <c r="K469" s="100"/>
      <c r="L469" s="140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</row>
    <row r="470" spans="1:68" s="96" customFormat="1" ht="15.95" customHeight="1" outlineLevel="2" x14ac:dyDescent="0.3">
      <c r="A470" s="32">
        <v>48</v>
      </c>
      <c r="B470" s="539" t="s">
        <v>443</v>
      </c>
      <c r="C470" s="44" t="s">
        <v>793</v>
      </c>
      <c r="D470" s="46" t="s">
        <v>430</v>
      </c>
      <c r="E470" s="539">
        <v>9</v>
      </c>
      <c r="F470" s="43" t="s">
        <v>36</v>
      </c>
      <c r="G470" s="518">
        <v>4</v>
      </c>
      <c r="H470" s="68">
        <f t="shared" si="14"/>
        <v>0.7</v>
      </c>
      <c r="I470" s="69">
        <v>34</v>
      </c>
      <c r="J470" s="69">
        <f t="shared" si="15"/>
        <v>95.199999999999989</v>
      </c>
      <c r="K470" s="100"/>
      <c r="L470" s="140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</row>
    <row r="471" spans="1:68" s="96" customFormat="1" ht="15.95" customHeight="1" outlineLevel="2" x14ac:dyDescent="0.3">
      <c r="A471" s="32">
        <v>49</v>
      </c>
      <c r="B471" s="539" t="s">
        <v>443</v>
      </c>
      <c r="C471" s="44" t="s">
        <v>424</v>
      </c>
      <c r="D471" s="46" t="s">
        <v>430</v>
      </c>
      <c r="E471" s="540">
        <v>4</v>
      </c>
      <c r="F471" s="43" t="s">
        <v>368</v>
      </c>
      <c r="G471" s="518">
        <v>2</v>
      </c>
      <c r="H471" s="68">
        <f t="shared" si="14"/>
        <v>1.2</v>
      </c>
      <c r="I471" s="69">
        <v>34</v>
      </c>
      <c r="J471" s="69">
        <f t="shared" si="15"/>
        <v>81.599999999999994</v>
      </c>
      <c r="K471" s="100"/>
      <c r="L471" s="140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</row>
    <row r="472" spans="1:68" s="96" customFormat="1" ht="15.95" customHeight="1" outlineLevel="2" x14ac:dyDescent="0.3">
      <c r="A472" s="32">
        <v>50</v>
      </c>
      <c r="B472" s="539" t="s">
        <v>443</v>
      </c>
      <c r="C472" s="44" t="s">
        <v>425</v>
      </c>
      <c r="D472" s="46" t="s">
        <v>431</v>
      </c>
      <c r="E472" s="62">
        <v>9</v>
      </c>
      <c r="F472" s="43" t="s">
        <v>368</v>
      </c>
      <c r="G472" s="62">
        <v>3.2069999999999999</v>
      </c>
      <c r="H472" s="68">
        <f t="shared" si="14"/>
        <v>0.7</v>
      </c>
      <c r="I472" s="69">
        <v>34</v>
      </c>
      <c r="J472" s="69">
        <f t="shared" si="15"/>
        <v>76.326599999999999</v>
      </c>
      <c r="K472" s="100"/>
      <c r="L472" s="140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</row>
    <row r="473" spans="1:68" s="96" customFormat="1" ht="15.95" customHeight="1" outlineLevel="2" x14ac:dyDescent="0.3">
      <c r="A473" s="32">
        <v>51</v>
      </c>
      <c r="B473" s="539" t="s">
        <v>443</v>
      </c>
      <c r="C473" s="30" t="s">
        <v>165</v>
      </c>
      <c r="D473" s="32" t="s">
        <v>37</v>
      </c>
      <c r="E473" s="55">
        <v>7</v>
      </c>
      <c r="F473" s="43" t="s">
        <v>30</v>
      </c>
      <c r="G473" s="513">
        <v>5.7</v>
      </c>
      <c r="H473" s="68">
        <f t="shared" si="14"/>
        <v>0.7</v>
      </c>
      <c r="I473" s="69">
        <v>34</v>
      </c>
      <c r="J473" s="69">
        <f t="shared" si="15"/>
        <v>135.66</v>
      </c>
      <c r="K473" s="100"/>
      <c r="L473" s="140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</row>
    <row r="474" spans="1:68" s="96" customFormat="1" ht="15.95" customHeight="1" outlineLevel="2" x14ac:dyDescent="0.3">
      <c r="A474" s="32">
        <v>52</v>
      </c>
      <c r="B474" s="539" t="s">
        <v>443</v>
      </c>
      <c r="C474" s="44" t="s">
        <v>426</v>
      </c>
      <c r="D474" s="46" t="s">
        <v>431</v>
      </c>
      <c r="E474" s="62">
        <v>4</v>
      </c>
      <c r="F474" s="43" t="s">
        <v>368</v>
      </c>
      <c r="G474" s="62">
        <v>3.915</v>
      </c>
      <c r="H474" s="68">
        <f t="shared" si="14"/>
        <v>1.2</v>
      </c>
      <c r="I474" s="69">
        <v>34</v>
      </c>
      <c r="J474" s="69">
        <f t="shared" si="15"/>
        <v>159.73199999999997</v>
      </c>
      <c r="K474" s="100"/>
      <c r="L474" s="140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</row>
    <row r="475" spans="1:68" s="96" customFormat="1" ht="15.95" customHeight="1" outlineLevel="2" x14ac:dyDescent="0.3">
      <c r="A475" s="32">
        <v>53</v>
      </c>
      <c r="B475" s="539" t="s">
        <v>443</v>
      </c>
      <c r="C475" s="44" t="s">
        <v>427</v>
      </c>
      <c r="D475" s="46" t="s">
        <v>431</v>
      </c>
      <c r="E475" s="42">
        <v>7</v>
      </c>
      <c r="F475" s="43" t="s">
        <v>368</v>
      </c>
      <c r="G475" s="62">
        <v>2.0009999999999999</v>
      </c>
      <c r="H475" s="68">
        <f t="shared" si="14"/>
        <v>0.7</v>
      </c>
      <c r="I475" s="69">
        <v>34</v>
      </c>
      <c r="J475" s="69">
        <f t="shared" si="15"/>
        <v>47.623799999999996</v>
      </c>
      <c r="K475" s="100"/>
      <c r="L475" s="140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</row>
    <row r="476" spans="1:68" s="96" customFormat="1" ht="15.95" customHeight="1" outlineLevel="2" x14ac:dyDescent="0.3">
      <c r="A476" s="32">
        <v>54</v>
      </c>
      <c r="B476" s="539" t="s">
        <v>443</v>
      </c>
      <c r="C476" s="44" t="s">
        <v>1358</v>
      </c>
      <c r="D476" s="32" t="s">
        <v>121</v>
      </c>
      <c r="E476" s="42">
        <v>7</v>
      </c>
      <c r="F476" s="43" t="s">
        <v>27</v>
      </c>
      <c r="G476" s="518">
        <v>0.54200000000000004</v>
      </c>
      <c r="H476" s="68">
        <f t="shared" si="14"/>
        <v>0.7</v>
      </c>
      <c r="I476" s="69">
        <v>23</v>
      </c>
      <c r="J476" s="69">
        <f t="shared" si="15"/>
        <v>8.7262000000000004</v>
      </c>
      <c r="K476" s="100"/>
      <c r="L476" s="140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</row>
    <row r="477" spans="1:68" s="96" customFormat="1" ht="15.95" customHeight="1" outlineLevel="2" x14ac:dyDescent="0.3">
      <c r="A477" s="32">
        <v>55</v>
      </c>
      <c r="B477" s="539" t="s">
        <v>443</v>
      </c>
      <c r="C477" s="44" t="s">
        <v>1359</v>
      </c>
      <c r="D477" s="32" t="s">
        <v>121</v>
      </c>
      <c r="E477" s="62">
        <v>7</v>
      </c>
      <c r="F477" s="43" t="s">
        <v>27</v>
      </c>
      <c r="G477" s="518">
        <v>1.536</v>
      </c>
      <c r="H477" s="68">
        <f t="shared" si="14"/>
        <v>0.7</v>
      </c>
      <c r="I477" s="69">
        <v>23</v>
      </c>
      <c r="J477" s="69">
        <f t="shared" si="15"/>
        <v>24.729599999999998</v>
      </c>
      <c r="K477" s="100"/>
      <c r="L477" s="140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</row>
    <row r="478" spans="1:68" s="96" customFormat="1" ht="15.95" customHeight="1" outlineLevel="2" x14ac:dyDescent="0.3">
      <c r="A478" s="32">
        <v>56</v>
      </c>
      <c r="B478" s="539" t="s">
        <v>443</v>
      </c>
      <c r="C478" s="44" t="s">
        <v>1034</v>
      </c>
      <c r="D478" s="32" t="s">
        <v>37</v>
      </c>
      <c r="E478" s="62">
        <v>7</v>
      </c>
      <c r="F478" s="43" t="s">
        <v>1036</v>
      </c>
      <c r="G478" s="518">
        <v>1.131</v>
      </c>
      <c r="H478" s="68">
        <f t="shared" si="14"/>
        <v>0.7</v>
      </c>
      <c r="I478" s="69">
        <v>34</v>
      </c>
      <c r="J478" s="69">
        <f t="shared" si="15"/>
        <v>26.9178</v>
      </c>
      <c r="K478" s="100"/>
      <c r="L478" s="140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</row>
    <row r="479" spans="1:68" s="96" customFormat="1" ht="15.95" customHeight="1" outlineLevel="1" x14ac:dyDescent="0.3">
      <c r="A479" s="32"/>
      <c r="B479" s="51" t="s">
        <v>456</v>
      </c>
      <c r="C479" s="44"/>
      <c r="D479" s="46"/>
      <c r="E479" s="62"/>
      <c r="F479" s="43"/>
      <c r="G479" s="520">
        <f>SUM(G423:G478)</f>
        <v>255.483</v>
      </c>
      <c r="H479" s="68"/>
      <c r="I479" s="68"/>
      <c r="J479" s="69"/>
      <c r="K479" s="100"/>
      <c r="L479" s="140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</row>
    <row r="480" spans="1:68" s="2" customFormat="1" ht="15.95" customHeight="1" outlineLevel="1" x14ac:dyDescent="0.3">
      <c r="A480" s="32"/>
      <c r="B480" s="51"/>
      <c r="C480" s="33"/>
      <c r="D480" s="32"/>
      <c r="E480" s="55"/>
      <c r="F480" s="49"/>
      <c r="G480" s="511"/>
      <c r="H480" s="68"/>
      <c r="I480" s="68"/>
      <c r="J480" s="69"/>
      <c r="K480" s="100"/>
      <c r="L480" s="140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</row>
    <row r="481" spans="1:68" s="2" customFormat="1" ht="15.95" customHeight="1" outlineLevel="1" x14ac:dyDescent="0.3">
      <c r="A481" s="32"/>
      <c r="B481" s="539"/>
      <c r="C481" s="30"/>
      <c r="D481" s="32"/>
      <c r="E481" s="540"/>
      <c r="F481" s="540"/>
      <c r="G481" s="523"/>
      <c r="H481" s="68"/>
      <c r="I481" s="68"/>
      <c r="J481" s="69"/>
      <c r="K481" s="100"/>
      <c r="L481" s="140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</row>
    <row r="482" spans="1:68" s="2" customFormat="1" ht="15.95" customHeight="1" outlineLevel="1" x14ac:dyDescent="0.3">
      <c r="A482" s="32"/>
      <c r="B482" s="539"/>
      <c r="C482" s="30"/>
      <c r="D482" s="32"/>
      <c r="E482" s="540"/>
      <c r="F482" s="540"/>
      <c r="G482" s="523"/>
      <c r="H482" s="68"/>
      <c r="I482" s="68"/>
      <c r="J482" s="69"/>
      <c r="K482" s="100"/>
      <c r="L482" s="140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</row>
    <row r="483" spans="1:68" s="3" customFormat="1" ht="15.95" customHeight="1" outlineLevel="2" x14ac:dyDescent="0.3">
      <c r="A483" s="537">
        <v>1</v>
      </c>
      <c r="B483" s="539" t="s">
        <v>442</v>
      </c>
      <c r="C483" s="48" t="s">
        <v>190</v>
      </c>
      <c r="D483" s="537" t="s">
        <v>45</v>
      </c>
      <c r="E483" s="539">
        <v>10</v>
      </c>
      <c r="F483" s="539" t="s">
        <v>30</v>
      </c>
      <c r="G483" s="513">
        <v>3.0289999999999999</v>
      </c>
      <c r="H483" s="68">
        <f t="shared" si="14"/>
        <v>0.7</v>
      </c>
      <c r="I483" s="69">
        <v>34</v>
      </c>
      <c r="J483" s="69">
        <f t="shared" si="15"/>
        <v>72.090199999999996</v>
      </c>
      <c r="K483" s="100"/>
      <c r="L483" s="140"/>
    </row>
    <row r="484" spans="1:68" s="3" customFormat="1" ht="15.95" customHeight="1" outlineLevel="2" x14ac:dyDescent="0.3">
      <c r="A484" s="537">
        <v>2</v>
      </c>
      <c r="B484" s="539" t="s">
        <v>442</v>
      </c>
      <c r="C484" s="48" t="s">
        <v>183</v>
      </c>
      <c r="D484" s="537" t="s">
        <v>45</v>
      </c>
      <c r="E484" s="539">
        <v>10</v>
      </c>
      <c r="F484" s="539" t="s">
        <v>30</v>
      </c>
      <c r="G484" s="54">
        <v>3.395</v>
      </c>
      <c r="H484" s="68">
        <f t="shared" si="14"/>
        <v>0.7</v>
      </c>
      <c r="I484" s="69">
        <v>34</v>
      </c>
      <c r="J484" s="69">
        <f t="shared" si="15"/>
        <v>80.801000000000002</v>
      </c>
      <c r="K484" s="100"/>
      <c r="L484" s="140"/>
    </row>
    <row r="485" spans="1:68" s="3" customFormat="1" ht="15.95" customHeight="1" outlineLevel="2" x14ac:dyDescent="0.3">
      <c r="A485" s="537">
        <v>3</v>
      </c>
      <c r="B485" s="539" t="s">
        <v>442</v>
      </c>
      <c r="C485" s="48" t="s">
        <v>185</v>
      </c>
      <c r="D485" s="537" t="s">
        <v>45</v>
      </c>
      <c r="E485" s="539">
        <v>10</v>
      </c>
      <c r="F485" s="539" t="s">
        <v>30</v>
      </c>
      <c r="G485" s="54">
        <v>2.5910000000000002</v>
      </c>
      <c r="H485" s="68">
        <f t="shared" si="14"/>
        <v>0.7</v>
      </c>
      <c r="I485" s="69">
        <v>34</v>
      </c>
      <c r="J485" s="69">
        <f t="shared" si="15"/>
        <v>61.665800000000004</v>
      </c>
      <c r="K485" s="100"/>
      <c r="L485" s="140"/>
    </row>
    <row r="486" spans="1:68" s="3" customFormat="1" ht="15.95" customHeight="1" outlineLevel="2" x14ac:dyDescent="0.3">
      <c r="A486" s="537">
        <v>4</v>
      </c>
      <c r="B486" s="539" t="s">
        <v>442</v>
      </c>
      <c r="C486" s="48" t="s">
        <v>188</v>
      </c>
      <c r="D486" s="537" t="s">
        <v>45</v>
      </c>
      <c r="E486" s="539">
        <v>10</v>
      </c>
      <c r="F486" s="539" t="s">
        <v>30</v>
      </c>
      <c r="G486" s="54">
        <v>3.3809999999999998</v>
      </c>
      <c r="H486" s="68">
        <f t="shared" si="14"/>
        <v>0.7</v>
      </c>
      <c r="I486" s="69">
        <v>34</v>
      </c>
      <c r="J486" s="69">
        <f t="shared" si="15"/>
        <v>80.467799999999997</v>
      </c>
      <c r="K486" s="100"/>
      <c r="L486" s="140"/>
    </row>
    <row r="487" spans="1:68" s="96" customFormat="1" ht="15.95" customHeight="1" outlineLevel="2" x14ac:dyDescent="0.3">
      <c r="A487" s="537">
        <v>5</v>
      </c>
      <c r="B487" s="539" t="s">
        <v>442</v>
      </c>
      <c r="C487" s="48" t="s">
        <v>184</v>
      </c>
      <c r="D487" s="170" t="s">
        <v>45</v>
      </c>
      <c r="E487" s="539">
        <v>10</v>
      </c>
      <c r="F487" s="539" t="s">
        <v>30</v>
      </c>
      <c r="G487" s="54">
        <v>0.74299999999999999</v>
      </c>
      <c r="H487" s="68">
        <f t="shared" si="14"/>
        <v>0.7</v>
      </c>
      <c r="I487" s="69">
        <v>34</v>
      </c>
      <c r="J487" s="69">
        <f t="shared" si="15"/>
        <v>17.683399999999999</v>
      </c>
      <c r="K487" s="100"/>
      <c r="L487" s="140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</row>
    <row r="488" spans="1:68" s="96" customFormat="1" ht="15.95" customHeight="1" outlineLevel="2" x14ac:dyDescent="0.3">
      <c r="A488" s="537">
        <v>6</v>
      </c>
      <c r="B488" s="539" t="s">
        <v>442</v>
      </c>
      <c r="C488" s="48" t="s">
        <v>189</v>
      </c>
      <c r="D488" s="170" t="s">
        <v>45</v>
      </c>
      <c r="E488" s="539">
        <v>10</v>
      </c>
      <c r="F488" s="539" t="s">
        <v>30</v>
      </c>
      <c r="G488" s="54">
        <v>3.3580000000000001</v>
      </c>
      <c r="H488" s="68">
        <f t="shared" si="14"/>
        <v>0.7</v>
      </c>
      <c r="I488" s="69">
        <v>34</v>
      </c>
      <c r="J488" s="69">
        <f t="shared" si="15"/>
        <v>79.920400000000001</v>
      </c>
      <c r="K488" s="100"/>
      <c r="L488" s="140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</row>
    <row r="489" spans="1:68" s="15" customFormat="1" ht="15.95" customHeight="1" outlineLevel="2" x14ac:dyDescent="0.3">
      <c r="A489" s="537">
        <v>7</v>
      </c>
      <c r="B489" s="98" t="s">
        <v>442</v>
      </c>
      <c r="C489" s="466" t="s">
        <v>182</v>
      </c>
      <c r="D489" s="464" t="s">
        <v>45</v>
      </c>
      <c r="E489" s="459">
        <v>10</v>
      </c>
      <c r="F489" s="459" t="s">
        <v>30</v>
      </c>
      <c r="G489" s="524">
        <v>1.9</v>
      </c>
      <c r="H489" s="68">
        <f t="shared" si="14"/>
        <v>0.7</v>
      </c>
      <c r="I489" s="69">
        <v>34</v>
      </c>
      <c r="J489" s="69">
        <f t="shared" si="15"/>
        <v>45.219999999999992</v>
      </c>
      <c r="K489" s="100"/>
      <c r="L489" s="140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</row>
    <row r="490" spans="1:68" s="15" customFormat="1" ht="15.95" customHeight="1" outlineLevel="2" x14ac:dyDescent="0.3">
      <c r="A490" s="537">
        <v>8</v>
      </c>
      <c r="B490" s="539" t="s">
        <v>442</v>
      </c>
      <c r="C490" s="48" t="s">
        <v>178</v>
      </c>
      <c r="D490" s="537" t="s">
        <v>44</v>
      </c>
      <c r="E490" s="539">
        <v>5</v>
      </c>
      <c r="F490" s="540" t="s">
        <v>819</v>
      </c>
      <c r="G490" s="54">
        <v>41.386000000000003</v>
      </c>
      <c r="H490" s="68">
        <f t="shared" si="14"/>
        <v>1.2</v>
      </c>
      <c r="I490" s="69">
        <v>34</v>
      </c>
      <c r="J490" s="69">
        <f t="shared" si="15"/>
        <v>1688.5488</v>
      </c>
      <c r="K490" s="100"/>
      <c r="L490" s="140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</row>
    <row r="491" spans="1:68" s="15" customFormat="1" ht="15.95" customHeight="1" outlineLevel="2" x14ac:dyDescent="0.3">
      <c r="A491" s="537">
        <v>9</v>
      </c>
      <c r="B491" s="539" t="s">
        <v>442</v>
      </c>
      <c r="C491" s="48" t="s">
        <v>179</v>
      </c>
      <c r="D491" s="537" t="s">
        <v>44</v>
      </c>
      <c r="E491" s="54">
        <v>5</v>
      </c>
      <c r="F491" s="540" t="s">
        <v>114</v>
      </c>
      <c r="G491" s="525">
        <v>4.1900000000000004</v>
      </c>
      <c r="H491" s="68">
        <f t="shared" si="14"/>
        <v>1.2</v>
      </c>
      <c r="I491" s="69">
        <v>34</v>
      </c>
      <c r="J491" s="69">
        <f t="shared" si="15"/>
        <v>170.95200000000003</v>
      </c>
      <c r="K491" s="100"/>
      <c r="L491" s="140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</row>
    <row r="492" spans="1:68" s="15" customFormat="1" ht="15.95" customHeight="1" outlineLevel="2" x14ac:dyDescent="0.3">
      <c r="A492" s="537">
        <v>10</v>
      </c>
      <c r="B492" s="539" t="s">
        <v>442</v>
      </c>
      <c r="C492" s="481" t="s">
        <v>1384</v>
      </c>
      <c r="D492" s="425" t="s">
        <v>1383</v>
      </c>
      <c r="E492" s="54">
        <v>5</v>
      </c>
      <c r="F492" s="363" t="s">
        <v>27</v>
      </c>
      <c r="G492" s="525">
        <v>0.68100000000000005</v>
      </c>
      <c r="H492" s="68">
        <f t="shared" si="14"/>
        <v>1</v>
      </c>
      <c r="I492" s="69">
        <v>116</v>
      </c>
      <c r="J492" s="69">
        <f t="shared" si="15"/>
        <v>78.996000000000009</v>
      </c>
      <c r="K492" s="100"/>
      <c r="L492" s="140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</row>
    <row r="493" spans="1:68" s="15" customFormat="1" ht="15.95" customHeight="1" outlineLevel="2" x14ac:dyDescent="0.3">
      <c r="A493" s="537">
        <v>11</v>
      </c>
      <c r="B493" s="539" t="s">
        <v>442</v>
      </c>
      <c r="C493" s="481" t="s">
        <v>1376</v>
      </c>
      <c r="D493" s="425" t="s">
        <v>1383</v>
      </c>
      <c r="E493" s="54">
        <v>5</v>
      </c>
      <c r="F493" s="363" t="s">
        <v>27</v>
      </c>
      <c r="G493" s="525">
        <v>0.67300000000000004</v>
      </c>
      <c r="H493" s="68">
        <f t="shared" si="14"/>
        <v>1</v>
      </c>
      <c r="I493" s="69">
        <v>116</v>
      </c>
      <c r="J493" s="69">
        <f t="shared" si="15"/>
        <v>78.068000000000012</v>
      </c>
      <c r="K493" s="100"/>
      <c r="L493" s="140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</row>
    <row r="494" spans="1:68" s="15" customFormat="1" ht="15.95" customHeight="1" outlineLevel="2" x14ac:dyDescent="0.3">
      <c r="A494" s="537">
        <v>12</v>
      </c>
      <c r="B494" s="539" t="s">
        <v>442</v>
      </c>
      <c r="C494" s="481" t="s">
        <v>1377</v>
      </c>
      <c r="D494" s="425" t="s">
        <v>1383</v>
      </c>
      <c r="E494" s="54">
        <v>5</v>
      </c>
      <c r="F494" s="363" t="s">
        <v>27</v>
      </c>
      <c r="G494" s="525">
        <v>0.66800000000000004</v>
      </c>
      <c r="H494" s="68">
        <f t="shared" si="14"/>
        <v>1</v>
      </c>
      <c r="I494" s="69">
        <v>116</v>
      </c>
      <c r="J494" s="69">
        <f t="shared" si="15"/>
        <v>77.488</v>
      </c>
      <c r="K494" s="100"/>
      <c r="L494" s="140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</row>
    <row r="495" spans="1:68" s="15" customFormat="1" ht="15.95" customHeight="1" outlineLevel="2" x14ac:dyDescent="0.3">
      <c r="A495" s="537">
        <v>13</v>
      </c>
      <c r="B495" s="539" t="s">
        <v>442</v>
      </c>
      <c r="C495" s="481" t="s">
        <v>1378</v>
      </c>
      <c r="D495" s="425" t="s">
        <v>1383</v>
      </c>
      <c r="E495" s="54">
        <v>5</v>
      </c>
      <c r="F495" s="363" t="s">
        <v>27</v>
      </c>
      <c r="G495" s="525">
        <v>0.66</v>
      </c>
      <c r="H495" s="68">
        <f t="shared" si="14"/>
        <v>1</v>
      </c>
      <c r="I495" s="69">
        <v>116</v>
      </c>
      <c r="J495" s="69">
        <f t="shared" si="15"/>
        <v>76.56</v>
      </c>
      <c r="K495" s="100"/>
      <c r="L495" s="140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</row>
    <row r="496" spans="1:68" s="15" customFormat="1" ht="15.95" customHeight="1" outlineLevel="2" x14ac:dyDescent="0.3">
      <c r="A496" s="537">
        <v>14</v>
      </c>
      <c r="B496" s="539" t="s">
        <v>442</v>
      </c>
      <c r="C496" s="481" t="s">
        <v>1379</v>
      </c>
      <c r="D496" s="425" t="s">
        <v>1383</v>
      </c>
      <c r="E496" s="54">
        <v>5</v>
      </c>
      <c r="F496" s="363" t="s">
        <v>27</v>
      </c>
      <c r="G496" s="525">
        <v>0.62</v>
      </c>
      <c r="H496" s="68">
        <f t="shared" si="14"/>
        <v>1</v>
      </c>
      <c r="I496" s="69">
        <v>116</v>
      </c>
      <c r="J496" s="69">
        <f t="shared" si="15"/>
        <v>71.92</v>
      </c>
      <c r="K496" s="100"/>
      <c r="L496" s="140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</row>
    <row r="497" spans="1:68" s="15" customFormat="1" ht="15.95" customHeight="1" outlineLevel="2" x14ac:dyDescent="0.3">
      <c r="A497" s="537">
        <v>15</v>
      </c>
      <c r="B497" s="539" t="s">
        <v>442</v>
      </c>
      <c r="C497" s="481" t="s">
        <v>1380</v>
      </c>
      <c r="D497" s="425" t="s">
        <v>1383</v>
      </c>
      <c r="E497" s="54">
        <v>5</v>
      </c>
      <c r="F497" s="363" t="s">
        <v>27</v>
      </c>
      <c r="G497" s="525">
        <v>0.61599999999999999</v>
      </c>
      <c r="H497" s="68">
        <f t="shared" si="14"/>
        <v>1</v>
      </c>
      <c r="I497" s="69">
        <v>116</v>
      </c>
      <c r="J497" s="69">
        <f t="shared" si="15"/>
        <v>71.456000000000003</v>
      </c>
      <c r="K497" s="100"/>
      <c r="L497" s="140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</row>
    <row r="498" spans="1:68" s="15" customFormat="1" ht="15.95" customHeight="1" outlineLevel="2" x14ac:dyDescent="0.3">
      <c r="A498" s="537">
        <v>16</v>
      </c>
      <c r="B498" s="539" t="s">
        <v>442</v>
      </c>
      <c r="C498" s="481" t="s">
        <v>1381</v>
      </c>
      <c r="D498" s="425" t="s">
        <v>1383</v>
      </c>
      <c r="E498" s="54">
        <v>5</v>
      </c>
      <c r="F498" s="363" t="s">
        <v>27</v>
      </c>
      <c r="G498" s="525">
        <v>0.60299999999999998</v>
      </c>
      <c r="H498" s="68">
        <f t="shared" si="14"/>
        <v>1</v>
      </c>
      <c r="I498" s="69">
        <v>116</v>
      </c>
      <c r="J498" s="69">
        <f t="shared" si="15"/>
        <v>69.947999999999993</v>
      </c>
      <c r="K498" s="100"/>
      <c r="L498" s="140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</row>
    <row r="499" spans="1:68" s="15" customFormat="1" ht="15.95" customHeight="1" outlineLevel="2" x14ac:dyDescent="0.3">
      <c r="A499" s="537">
        <v>17</v>
      </c>
      <c r="B499" s="539" t="s">
        <v>442</v>
      </c>
      <c r="C499" s="481" t="s">
        <v>1382</v>
      </c>
      <c r="D499" s="425" t="s">
        <v>1383</v>
      </c>
      <c r="E499" s="54">
        <v>5</v>
      </c>
      <c r="F499" s="363" t="s">
        <v>27</v>
      </c>
      <c r="G499" s="525">
        <v>0.60199999999999998</v>
      </c>
      <c r="H499" s="68">
        <f t="shared" si="14"/>
        <v>1</v>
      </c>
      <c r="I499" s="69">
        <v>116</v>
      </c>
      <c r="J499" s="69">
        <f t="shared" si="15"/>
        <v>69.831999999999994</v>
      </c>
      <c r="K499" s="100"/>
      <c r="L499" s="140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</row>
    <row r="500" spans="1:68" s="96" customFormat="1" ht="15.95" customHeight="1" outlineLevel="1" x14ac:dyDescent="0.3">
      <c r="A500" s="537"/>
      <c r="B500" s="539"/>
      <c r="C500" s="463"/>
      <c r="D500" s="356"/>
      <c r="E500" s="99"/>
      <c r="F500" s="99"/>
      <c r="G500" s="526">
        <f>SUM(G483:G499)</f>
        <v>69.096000000000004</v>
      </c>
      <c r="H500" s="68"/>
      <c r="I500" s="68"/>
      <c r="J500" s="69"/>
      <c r="K500" s="100"/>
      <c r="L500" s="140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</row>
    <row r="501" spans="1:68" s="3" customFormat="1" ht="15.95" customHeight="1" outlineLevel="1" x14ac:dyDescent="0.3">
      <c r="A501" s="537"/>
      <c r="B501" s="51"/>
      <c r="C501" s="48"/>
      <c r="D501" s="537"/>
      <c r="E501" s="539"/>
      <c r="F501" s="539"/>
      <c r="G501" s="514"/>
      <c r="H501" s="68"/>
      <c r="I501" s="68"/>
      <c r="J501" s="69"/>
      <c r="K501" s="100"/>
      <c r="L501" s="140"/>
    </row>
    <row r="502" spans="1:68" s="3" customFormat="1" ht="15.95" customHeight="1" outlineLevel="1" x14ac:dyDescent="0.3">
      <c r="A502" s="537"/>
      <c r="B502" s="51"/>
      <c r="C502" s="48"/>
      <c r="D502" s="537"/>
      <c r="E502" s="539"/>
      <c r="F502" s="539"/>
      <c r="G502" s="513"/>
      <c r="H502" s="68"/>
      <c r="I502" s="68"/>
      <c r="J502" s="69"/>
      <c r="K502" s="100"/>
      <c r="L502" s="140"/>
    </row>
    <row r="503" spans="1:68" s="3" customFormat="1" ht="15.95" customHeight="1" outlineLevel="1" x14ac:dyDescent="0.3">
      <c r="A503" s="537"/>
      <c r="B503" s="51"/>
      <c r="C503" s="48"/>
      <c r="D503" s="537"/>
      <c r="E503" s="539"/>
      <c r="F503" s="539"/>
      <c r="G503" s="54"/>
      <c r="H503" s="68"/>
      <c r="I503" s="68"/>
      <c r="J503" s="69"/>
      <c r="K503" s="100"/>
      <c r="L503" s="140"/>
    </row>
    <row r="504" spans="1:68" s="3" customFormat="1" ht="15.95" customHeight="1" outlineLevel="1" x14ac:dyDescent="0.3">
      <c r="A504" s="32">
        <v>1</v>
      </c>
      <c r="B504" s="539" t="s">
        <v>441</v>
      </c>
      <c r="C504" s="48" t="s">
        <v>977</v>
      </c>
      <c r="D504" s="32" t="s">
        <v>813</v>
      </c>
      <c r="E504" s="539">
        <v>8</v>
      </c>
      <c r="F504" s="45" t="s">
        <v>14</v>
      </c>
      <c r="G504" s="54">
        <v>0.871</v>
      </c>
      <c r="H504" s="68">
        <f t="shared" si="14"/>
        <v>0.7</v>
      </c>
      <c r="I504" s="69">
        <v>35</v>
      </c>
      <c r="J504" s="69">
        <f t="shared" si="15"/>
        <v>21.339499999999997</v>
      </c>
      <c r="K504" s="100"/>
      <c r="L504" s="140"/>
    </row>
    <row r="505" spans="1:68" s="3" customFormat="1" ht="15.95" customHeight="1" outlineLevel="1" x14ac:dyDescent="0.3">
      <c r="A505" s="32">
        <v>2</v>
      </c>
      <c r="B505" s="539" t="s">
        <v>441</v>
      </c>
      <c r="C505" s="48" t="s">
        <v>811</v>
      </c>
      <c r="D505" s="537" t="s">
        <v>814</v>
      </c>
      <c r="E505" s="539">
        <v>8</v>
      </c>
      <c r="F505" s="540" t="s">
        <v>107</v>
      </c>
      <c r="G505" s="54">
        <v>1.5149999999999999</v>
      </c>
      <c r="H505" s="68">
        <f t="shared" si="14"/>
        <v>0.7</v>
      </c>
      <c r="I505" s="69">
        <v>35</v>
      </c>
      <c r="J505" s="69">
        <f t="shared" si="15"/>
        <v>37.117499999999993</v>
      </c>
      <c r="K505" s="100"/>
      <c r="L505" s="140"/>
    </row>
    <row r="506" spans="1:68" s="4" customFormat="1" ht="15.95" customHeight="1" outlineLevel="2" x14ac:dyDescent="0.3">
      <c r="A506" s="32">
        <v>3</v>
      </c>
      <c r="B506" s="539" t="s">
        <v>441</v>
      </c>
      <c r="C506" s="471" t="s">
        <v>191</v>
      </c>
      <c r="D506" s="32" t="s">
        <v>115</v>
      </c>
      <c r="E506" s="539">
        <v>8</v>
      </c>
      <c r="F506" s="540" t="s">
        <v>107</v>
      </c>
      <c r="G506" s="522">
        <v>161.96899999999999</v>
      </c>
      <c r="H506" s="68">
        <f t="shared" si="14"/>
        <v>1.2</v>
      </c>
      <c r="I506" s="69">
        <v>35</v>
      </c>
      <c r="J506" s="69">
        <f t="shared" si="15"/>
        <v>6802.6979999999994</v>
      </c>
      <c r="K506" s="100"/>
      <c r="L506" s="140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</row>
    <row r="507" spans="1:68" s="4" customFormat="1" ht="15.95" customHeight="1" outlineLevel="2" x14ac:dyDescent="0.3">
      <c r="A507" s="32">
        <v>4</v>
      </c>
      <c r="B507" s="49" t="s">
        <v>441</v>
      </c>
      <c r="C507" s="33" t="s">
        <v>631</v>
      </c>
      <c r="D507" s="32" t="s">
        <v>135</v>
      </c>
      <c r="E507" s="540">
        <v>8</v>
      </c>
      <c r="F507" s="43" t="s">
        <v>14</v>
      </c>
      <c r="G507" s="55">
        <v>2.3679999999999999</v>
      </c>
      <c r="H507" s="68">
        <f t="shared" si="14"/>
        <v>0.7</v>
      </c>
      <c r="I507" s="69">
        <v>35</v>
      </c>
      <c r="J507" s="69">
        <f t="shared" si="15"/>
        <v>58.015999999999991</v>
      </c>
      <c r="K507" s="100"/>
      <c r="L507" s="140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</row>
    <row r="508" spans="1:68" s="4" customFormat="1" ht="15.95" customHeight="1" outlineLevel="2" x14ac:dyDescent="0.3">
      <c r="A508" s="32">
        <v>5</v>
      </c>
      <c r="B508" s="49" t="s">
        <v>441</v>
      </c>
      <c r="C508" s="33" t="s">
        <v>657</v>
      </c>
      <c r="D508" s="32" t="s">
        <v>115</v>
      </c>
      <c r="E508" s="539">
        <v>8</v>
      </c>
      <c r="F508" s="43" t="s">
        <v>36</v>
      </c>
      <c r="G508" s="55">
        <v>16.158999999999999</v>
      </c>
      <c r="H508" s="68">
        <f t="shared" ref="H508:H570" si="16">IF(AND(E508&lt;6,G508&lt;1),1,IF(AND(E508&gt;=6,G508&lt;10),0.7,1.2))</f>
        <v>1.2</v>
      </c>
      <c r="I508" s="69">
        <v>35</v>
      </c>
      <c r="J508" s="69">
        <f t="shared" ref="J508:J570" si="17">(G508*H508*I508)</f>
        <v>678.678</v>
      </c>
      <c r="K508" s="100"/>
      <c r="L508" s="140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</row>
    <row r="509" spans="1:68" s="15" customFormat="1" ht="15.95" customHeight="1" outlineLevel="2" x14ac:dyDescent="0.3">
      <c r="A509" s="32">
        <v>6</v>
      </c>
      <c r="B509" s="49" t="s">
        <v>441</v>
      </c>
      <c r="C509" s="33" t="s">
        <v>658</v>
      </c>
      <c r="D509" s="32" t="s">
        <v>115</v>
      </c>
      <c r="E509" s="539">
        <v>8</v>
      </c>
      <c r="F509" s="43" t="s">
        <v>36</v>
      </c>
      <c r="G509" s="55">
        <v>4.649</v>
      </c>
      <c r="H509" s="68">
        <f t="shared" si="16"/>
        <v>0.7</v>
      </c>
      <c r="I509" s="69">
        <v>35</v>
      </c>
      <c r="J509" s="69">
        <f t="shared" si="17"/>
        <v>113.90049999999999</v>
      </c>
      <c r="K509" s="100"/>
      <c r="L509" s="140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</row>
    <row r="510" spans="1:68" s="96" customFormat="1" ht="15.95" customHeight="1" outlineLevel="2" x14ac:dyDescent="0.3">
      <c r="A510" s="32">
        <v>7</v>
      </c>
      <c r="B510" s="539" t="s">
        <v>441</v>
      </c>
      <c r="C510" s="44" t="s">
        <v>388</v>
      </c>
      <c r="D510" s="32" t="s">
        <v>433</v>
      </c>
      <c r="E510" s="42">
        <v>4</v>
      </c>
      <c r="F510" s="45" t="s">
        <v>368</v>
      </c>
      <c r="G510" s="62">
        <v>2.7650000000000001</v>
      </c>
      <c r="H510" s="68">
        <f t="shared" si="16"/>
        <v>1.2</v>
      </c>
      <c r="I510" s="69">
        <v>35</v>
      </c>
      <c r="J510" s="69">
        <f t="shared" si="17"/>
        <v>116.13</v>
      </c>
      <c r="K510" s="100"/>
      <c r="L510" s="140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</row>
    <row r="511" spans="1:68" s="3" customFormat="1" ht="15.95" customHeight="1" outlineLevel="2" x14ac:dyDescent="0.3">
      <c r="A511" s="32">
        <v>8</v>
      </c>
      <c r="B511" s="49" t="s">
        <v>441</v>
      </c>
      <c r="C511" s="33" t="s">
        <v>812</v>
      </c>
      <c r="D511" s="32" t="s">
        <v>813</v>
      </c>
      <c r="E511" s="539">
        <v>9</v>
      </c>
      <c r="F511" s="45" t="s">
        <v>14</v>
      </c>
      <c r="G511" s="55">
        <v>26.192</v>
      </c>
      <c r="H511" s="68">
        <f t="shared" si="16"/>
        <v>1.2</v>
      </c>
      <c r="I511" s="69">
        <v>35</v>
      </c>
      <c r="J511" s="69">
        <f t="shared" si="17"/>
        <v>1100.0639999999999</v>
      </c>
      <c r="K511" s="100"/>
      <c r="L511" s="140"/>
    </row>
    <row r="512" spans="1:68" s="96" customFormat="1" ht="15.95" customHeight="1" outlineLevel="2" x14ac:dyDescent="0.3">
      <c r="A512" s="32">
        <v>9</v>
      </c>
      <c r="B512" s="49" t="s">
        <v>441</v>
      </c>
      <c r="C512" s="33" t="s">
        <v>664</v>
      </c>
      <c r="D512" s="32" t="s">
        <v>667</v>
      </c>
      <c r="E512" s="540">
        <v>5</v>
      </c>
      <c r="F512" s="45" t="s">
        <v>36</v>
      </c>
      <c r="G512" s="55">
        <v>16.286000000000001</v>
      </c>
      <c r="H512" s="68">
        <f t="shared" si="16"/>
        <v>1.2</v>
      </c>
      <c r="I512" s="69">
        <v>35</v>
      </c>
      <c r="J512" s="69">
        <f t="shared" si="17"/>
        <v>684.01200000000006</v>
      </c>
      <c r="K512" s="100"/>
      <c r="L512" s="140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</row>
    <row r="513" spans="1:62" s="96" customFormat="1" ht="15.95" customHeight="1" outlineLevel="2" x14ac:dyDescent="0.3">
      <c r="A513" s="32">
        <v>10</v>
      </c>
      <c r="B513" s="539" t="s">
        <v>441</v>
      </c>
      <c r="C513" s="44" t="s">
        <v>389</v>
      </c>
      <c r="D513" s="157" t="s">
        <v>434</v>
      </c>
      <c r="E513" s="42">
        <v>10</v>
      </c>
      <c r="F513" s="45" t="s">
        <v>368</v>
      </c>
      <c r="G513" s="62">
        <v>3.4289999999999998</v>
      </c>
      <c r="H513" s="68">
        <f t="shared" si="16"/>
        <v>0.7</v>
      </c>
      <c r="I513" s="69">
        <v>35</v>
      </c>
      <c r="J513" s="69">
        <f t="shared" si="17"/>
        <v>84.010499999999993</v>
      </c>
      <c r="K513" s="100"/>
      <c r="L513" s="140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</row>
    <row r="514" spans="1:62" s="96" customFormat="1" ht="15.95" customHeight="1" outlineLevel="2" x14ac:dyDescent="0.3">
      <c r="A514" s="32">
        <v>11</v>
      </c>
      <c r="B514" s="539" t="s">
        <v>441</v>
      </c>
      <c r="C514" s="44" t="s">
        <v>978</v>
      </c>
      <c r="D514" s="157" t="s">
        <v>434</v>
      </c>
      <c r="E514" s="539">
        <v>9</v>
      </c>
      <c r="F514" s="45" t="s">
        <v>36</v>
      </c>
      <c r="G514" s="62">
        <v>0.505</v>
      </c>
      <c r="H514" s="68">
        <f t="shared" si="16"/>
        <v>0.7</v>
      </c>
      <c r="I514" s="69">
        <v>35</v>
      </c>
      <c r="J514" s="69">
        <f t="shared" si="17"/>
        <v>12.372499999999999</v>
      </c>
      <c r="K514" s="100"/>
      <c r="L514" s="140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</row>
    <row r="515" spans="1:62" s="96" customFormat="1" ht="15.95" customHeight="1" outlineLevel="2" x14ac:dyDescent="0.3">
      <c r="A515" s="32">
        <v>12</v>
      </c>
      <c r="B515" s="49" t="s">
        <v>441</v>
      </c>
      <c r="C515" s="33" t="s">
        <v>659</v>
      </c>
      <c r="D515" s="32" t="s">
        <v>434</v>
      </c>
      <c r="E515" s="42">
        <v>10</v>
      </c>
      <c r="F515" s="45" t="s">
        <v>36</v>
      </c>
      <c r="G515" s="55">
        <v>8.3970000000000002</v>
      </c>
      <c r="H515" s="68">
        <f t="shared" si="16"/>
        <v>0.7</v>
      </c>
      <c r="I515" s="69">
        <v>35</v>
      </c>
      <c r="J515" s="69">
        <f t="shared" si="17"/>
        <v>205.72649999999999</v>
      </c>
      <c r="K515" s="100"/>
      <c r="L515" s="140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</row>
    <row r="516" spans="1:62" s="96" customFormat="1" ht="15.95" customHeight="1" outlineLevel="2" x14ac:dyDescent="0.3">
      <c r="A516" s="32">
        <v>13</v>
      </c>
      <c r="B516" s="49" t="s">
        <v>441</v>
      </c>
      <c r="C516" s="33" t="s">
        <v>663</v>
      </c>
      <c r="D516" s="157" t="s">
        <v>46</v>
      </c>
      <c r="E516" s="42">
        <v>10</v>
      </c>
      <c r="F516" s="45" t="s">
        <v>36</v>
      </c>
      <c r="G516" s="55">
        <v>16.995999999999999</v>
      </c>
      <c r="H516" s="68">
        <f t="shared" si="16"/>
        <v>1.2</v>
      </c>
      <c r="I516" s="69">
        <v>35</v>
      </c>
      <c r="J516" s="69">
        <f t="shared" si="17"/>
        <v>713.83199999999999</v>
      </c>
      <c r="K516" s="100"/>
      <c r="L516" s="140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</row>
    <row r="517" spans="1:62" s="96" customFormat="1" ht="15.95" customHeight="1" outlineLevel="2" x14ac:dyDescent="0.3">
      <c r="A517" s="32">
        <v>14</v>
      </c>
      <c r="B517" s="49" t="s">
        <v>441</v>
      </c>
      <c r="C517" s="33" t="s">
        <v>665</v>
      </c>
      <c r="D517" s="32" t="s">
        <v>116</v>
      </c>
      <c r="E517" s="42">
        <v>10</v>
      </c>
      <c r="F517" s="45" t="s">
        <v>36</v>
      </c>
      <c r="G517" s="513">
        <v>6.17</v>
      </c>
      <c r="H517" s="68">
        <f t="shared" si="16"/>
        <v>0.7</v>
      </c>
      <c r="I517" s="69">
        <v>35</v>
      </c>
      <c r="J517" s="69">
        <f t="shared" si="17"/>
        <v>151.16499999999999</v>
      </c>
      <c r="K517" s="100"/>
      <c r="L517" s="140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</row>
    <row r="518" spans="1:62" s="96" customFormat="1" ht="15.95" customHeight="1" outlineLevel="2" x14ac:dyDescent="0.3">
      <c r="A518" s="32">
        <v>15</v>
      </c>
      <c r="B518" s="49" t="s">
        <v>441</v>
      </c>
      <c r="C518" s="33" t="s">
        <v>660</v>
      </c>
      <c r="D518" s="32" t="s">
        <v>666</v>
      </c>
      <c r="E518" s="42">
        <v>10</v>
      </c>
      <c r="F518" s="43" t="s">
        <v>36</v>
      </c>
      <c r="G518" s="513">
        <v>20.41</v>
      </c>
      <c r="H518" s="68">
        <f t="shared" si="16"/>
        <v>1.2</v>
      </c>
      <c r="I518" s="69">
        <v>35</v>
      </c>
      <c r="J518" s="69">
        <f t="shared" si="17"/>
        <v>857.22</v>
      </c>
      <c r="K518" s="100"/>
      <c r="L518" s="140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</row>
    <row r="519" spans="1:62" s="96" customFormat="1" ht="15.95" customHeight="1" outlineLevel="2" x14ac:dyDescent="0.3">
      <c r="A519" s="32">
        <v>16</v>
      </c>
      <c r="B519" s="49" t="s">
        <v>441</v>
      </c>
      <c r="C519" s="33" t="s">
        <v>661</v>
      </c>
      <c r="D519" s="32" t="s">
        <v>46</v>
      </c>
      <c r="E519" s="42">
        <v>4</v>
      </c>
      <c r="F519" s="45" t="s">
        <v>36</v>
      </c>
      <c r="G519" s="55">
        <v>29.617999999999999</v>
      </c>
      <c r="H519" s="68">
        <f t="shared" si="16"/>
        <v>1.2</v>
      </c>
      <c r="I519" s="69">
        <v>35</v>
      </c>
      <c r="J519" s="69">
        <f t="shared" si="17"/>
        <v>1243.9559999999999</v>
      </c>
      <c r="K519" s="100"/>
      <c r="L519" s="140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</row>
    <row r="520" spans="1:62" s="96" customFormat="1" ht="15.95" customHeight="1" outlineLevel="2" x14ac:dyDescent="0.3">
      <c r="A520" s="32">
        <v>17</v>
      </c>
      <c r="B520" s="49" t="s">
        <v>441</v>
      </c>
      <c r="C520" s="33" t="s">
        <v>662</v>
      </c>
      <c r="D520" s="157" t="s">
        <v>632</v>
      </c>
      <c r="E520" s="42">
        <v>10</v>
      </c>
      <c r="F520" s="45" t="s">
        <v>36</v>
      </c>
      <c r="G520" s="55">
        <v>10.534000000000001</v>
      </c>
      <c r="H520" s="68">
        <f t="shared" si="16"/>
        <v>1.2</v>
      </c>
      <c r="I520" s="69">
        <v>35</v>
      </c>
      <c r="J520" s="69">
        <f t="shared" si="17"/>
        <v>442.428</v>
      </c>
      <c r="K520" s="100"/>
      <c r="L520" s="140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</row>
    <row r="521" spans="1:62" s="96" customFormat="1" ht="15.95" customHeight="1" outlineLevel="2" x14ac:dyDescent="0.3">
      <c r="A521" s="32">
        <v>18</v>
      </c>
      <c r="B521" s="49" t="s">
        <v>441</v>
      </c>
      <c r="C521" s="33" t="s">
        <v>1340</v>
      </c>
      <c r="D521" s="32" t="s">
        <v>813</v>
      </c>
      <c r="E521" s="539">
        <v>9</v>
      </c>
      <c r="F521" s="45" t="s">
        <v>27</v>
      </c>
      <c r="G521" s="55">
        <v>0.45100000000000001</v>
      </c>
      <c r="H521" s="68">
        <f t="shared" si="16"/>
        <v>0.7</v>
      </c>
      <c r="I521" s="69">
        <v>16</v>
      </c>
      <c r="J521" s="69">
        <f t="shared" si="17"/>
        <v>5.0511999999999997</v>
      </c>
      <c r="K521" s="100"/>
      <c r="L521" s="140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</row>
    <row r="522" spans="1:62" s="96" customFormat="1" ht="15.95" customHeight="1" outlineLevel="2" x14ac:dyDescent="0.3">
      <c r="A522" s="32">
        <v>19</v>
      </c>
      <c r="B522" s="49" t="s">
        <v>441</v>
      </c>
      <c r="C522" s="33" t="s">
        <v>1341</v>
      </c>
      <c r="D522" s="32" t="s">
        <v>813</v>
      </c>
      <c r="E522" s="539">
        <v>9</v>
      </c>
      <c r="F522" s="45" t="s">
        <v>27</v>
      </c>
      <c r="G522" s="55">
        <v>0.68200000000000005</v>
      </c>
      <c r="H522" s="68">
        <f t="shared" si="16"/>
        <v>0.7</v>
      </c>
      <c r="I522" s="69">
        <v>16</v>
      </c>
      <c r="J522" s="69">
        <f t="shared" si="17"/>
        <v>7.6383999999999999</v>
      </c>
      <c r="K522" s="100"/>
      <c r="L522" s="140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</row>
    <row r="523" spans="1:62" s="96" customFormat="1" ht="15.95" customHeight="1" outlineLevel="2" x14ac:dyDescent="0.3">
      <c r="A523" s="32">
        <v>20</v>
      </c>
      <c r="B523" s="49" t="s">
        <v>441</v>
      </c>
      <c r="C523" s="33" t="s">
        <v>1342</v>
      </c>
      <c r="D523" s="157" t="s">
        <v>10</v>
      </c>
      <c r="E523" s="42">
        <v>10</v>
      </c>
      <c r="F523" s="45" t="s">
        <v>27</v>
      </c>
      <c r="G523" s="55">
        <v>0.64200000000000002</v>
      </c>
      <c r="H523" s="68">
        <f t="shared" si="16"/>
        <v>0.7</v>
      </c>
      <c r="I523" s="69">
        <v>16</v>
      </c>
      <c r="J523" s="69">
        <f t="shared" si="17"/>
        <v>7.1903999999999995</v>
      </c>
      <c r="K523" s="100"/>
      <c r="L523" s="140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</row>
    <row r="524" spans="1:62" s="96" customFormat="1" ht="15.95" customHeight="1" outlineLevel="2" x14ac:dyDescent="0.3">
      <c r="A524" s="32">
        <v>21</v>
      </c>
      <c r="B524" s="49" t="s">
        <v>441</v>
      </c>
      <c r="C524" s="33" t="s">
        <v>1343</v>
      </c>
      <c r="D524" s="157" t="s">
        <v>10</v>
      </c>
      <c r="E524" s="42">
        <v>10</v>
      </c>
      <c r="F524" s="45" t="s">
        <v>27</v>
      </c>
      <c r="G524" s="55">
        <v>0.61299999999999999</v>
      </c>
      <c r="H524" s="68">
        <f t="shared" si="16"/>
        <v>0.7</v>
      </c>
      <c r="I524" s="69">
        <v>16</v>
      </c>
      <c r="J524" s="69">
        <f t="shared" si="17"/>
        <v>6.8655999999999997</v>
      </c>
      <c r="K524" s="100"/>
      <c r="L524" s="140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</row>
    <row r="525" spans="1:62" s="96" customFormat="1" ht="15.95" customHeight="1" outlineLevel="2" x14ac:dyDescent="0.3">
      <c r="A525" s="32">
        <v>22</v>
      </c>
      <c r="B525" s="49" t="s">
        <v>441</v>
      </c>
      <c r="C525" s="33" t="s">
        <v>1344</v>
      </c>
      <c r="D525" s="32" t="s">
        <v>813</v>
      </c>
      <c r="E525" s="539">
        <v>9</v>
      </c>
      <c r="F525" s="45" t="s">
        <v>27</v>
      </c>
      <c r="G525" s="513">
        <v>0.65</v>
      </c>
      <c r="H525" s="68">
        <f t="shared" si="16"/>
        <v>0.7</v>
      </c>
      <c r="I525" s="69">
        <v>16</v>
      </c>
      <c r="J525" s="69">
        <f t="shared" si="17"/>
        <v>7.2799999999999994</v>
      </c>
      <c r="K525" s="100"/>
      <c r="L525" s="140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</row>
    <row r="526" spans="1:62" s="96" customFormat="1" ht="15.95" customHeight="1" outlineLevel="2" x14ac:dyDescent="0.3">
      <c r="A526" s="32">
        <v>23</v>
      </c>
      <c r="B526" s="49" t="s">
        <v>441</v>
      </c>
      <c r="C526" s="33" t="s">
        <v>1345</v>
      </c>
      <c r="D526" s="32" t="s">
        <v>813</v>
      </c>
      <c r="E526" s="539">
        <v>9</v>
      </c>
      <c r="F526" s="45" t="s">
        <v>27</v>
      </c>
      <c r="G526" s="55">
        <v>0.75600000000000001</v>
      </c>
      <c r="H526" s="68">
        <f t="shared" si="16"/>
        <v>0.7</v>
      </c>
      <c r="I526" s="69">
        <v>16</v>
      </c>
      <c r="J526" s="69">
        <f t="shared" si="17"/>
        <v>8.4672000000000001</v>
      </c>
      <c r="K526" s="100"/>
      <c r="L526" s="140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</row>
    <row r="527" spans="1:62" s="96" customFormat="1" ht="15.95" customHeight="1" outlineLevel="2" x14ac:dyDescent="0.3">
      <c r="A527" s="32">
        <v>24</v>
      </c>
      <c r="B527" s="49" t="s">
        <v>441</v>
      </c>
      <c r="C527" s="33" t="s">
        <v>1346</v>
      </c>
      <c r="D527" s="32" t="s">
        <v>813</v>
      </c>
      <c r="E527" s="539">
        <v>9</v>
      </c>
      <c r="F527" s="45" t="s">
        <v>27</v>
      </c>
      <c r="G527" s="55">
        <v>1.1659999999999999</v>
      </c>
      <c r="H527" s="68">
        <f t="shared" si="16"/>
        <v>0.7</v>
      </c>
      <c r="I527" s="69">
        <v>16</v>
      </c>
      <c r="J527" s="69">
        <f t="shared" si="17"/>
        <v>13.059199999999999</v>
      </c>
      <c r="K527" s="100"/>
      <c r="L527" s="140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</row>
    <row r="528" spans="1:62" s="96" customFormat="1" ht="15.95" customHeight="1" outlineLevel="2" x14ac:dyDescent="0.3">
      <c r="A528" s="32">
        <v>25</v>
      </c>
      <c r="B528" s="49" t="s">
        <v>441</v>
      </c>
      <c r="C528" s="33" t="s">
        <v>1347</v>
      </c>
      <c r="D528" s="32" t="s">
        <v>813</v>
      </c>
      <c r="E528" s="539">
        <v>9</v>
      </c>
      <c r="F528" s="45" t="s">
        <v>27</v>
      </c>
      <c r="G528" s="55">
        <v>0.498</v>
      </c>
      <c r="H528" s="68">
        <f t="shared" si="16"/>
        <v>0.7</v>
      </c>
      <c r="I528" s="69">
        <v>16</v>
      </c>
      <c r="J528" s="69">
        <f t="shared" si="17"/>
        <v>5.5775999999999994</v>
      </c>
      <c r="K528" s="100"/>
      <c r="L528" s="140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</row>
    <row r="529" spans="1:68" s="96" customFormat="1" ht="15.95" customHeight="1" outlineLevel="2" x14ac:dyDescent="0.3">
      <c r="A529" s="32">
        <v>26</v>
      </c>
      <c r="B529" s="49" t="s">
        <v>441</v>
      </c>
      <c r="C529" s="33" t="s">
        <v>1348</v>
      </c>
      <c r="D529" s="157" t="s">
        <v>1349</v>
      </c>
      <c r="E529" s="42">
        <v>10</v>
      </c>
      <c r="F529" s="45" t="s">
        <v>617</v>
      </c>
      <c r="G529" s="55">
        <v>4.6479999999999997</v>
      </c>
      <c r="H529" s="68">
        <f t="shared" si="16"/>
        <v>0.7</v>
      </c>
      <c r="I529" s="69">
        <v>35</v>
      </c>
      <c r="J529" s="69">
        <f t="shared" si="17"/>
        <v>113.87599999999999</v>
      </c>
      <c r="K529" s="100"/>
      <c r="L529" s="140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</row>
    <row r="530" spans="1:68" s="96" customFormat="1" ht="15.95" customHeight="1" outlineLevel="2" x14ac:dyDescent="0.3">
      <c r="A530" s="32">
        <v>27</v>
      </c>
      <c r="B530" s="49" t="s">
        <v>441</v>
      </c>
      <c r="C530" s="33" t="s">
        <v>1350</v>
      </c>
      <c r="D530" s="157" t="s">
        <v>1349</v>
      </c>
      <c r="E530" s="42">
        <v>10</v>
      </c>
      <c r="F530" s="45" t="s">
        <v>14</v>
      </c>
      <c r="G530" s="55">
        <v>2.2010000000000001</v>
      </c>
      <c r="H530" s="68">
        <f t="shared" si="16"/>
        <v>0.7</v>
      </c>
      <c r="I530" s="69">
        <v>35</v>
      </c>
      <c r="J530" s="69">
        <f t="shared" si="17"/>
        <v>53.924500000000002</v>
      </c>
      <c r="K530" s="100"/>
      <c r="L530" s="140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</row>
    <row r="531" spans="1:68" s="96" customFormat="1" ht="15.95" customHeight="1" outlineLevel="1" x14ac:dyDescent="0.3">
      <c r="A531" s="32"/>
      <c r="B531" s="38" t="s">
        <v>457</v>
      </c>
      <c r="C531" s="33"/>
      <c r="D531" s="157"/>
      <c r="E531" s="42"/>
      <c r="F531" s="45"/>
      <c r="G531" s="514">
        <f>SUM(G504:G530)</f>
        <v>341.14</v>
      </c>
      <c r="H531" s="68"/>
      <c r="I531" s="68"/>
      <c r="J531" s="69"/>
      <c r="K531" s="100"/>
      <c r="L531" s="140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</row>
    <row r="532" spans="1:68" s="3" customFormat="1" ht="15.95" customHeight="1" outlineLevel="1" x14ac:dyDescent="0.3">
      <c r="A532" s="46"/>
      <c r="B532" s="43"/>
      <c r="C532" s="44"/>
      <c r="D532" s="46"/>
      <c r="E532" s="42"/>
      <c r="F532" s="43"/>
      <c r="G532" s="62"/>
      <c r="H532" s="68"/>
      <c r="I532" s="68"/>
      <c r="J532" s="69"/>
      <c r="K532" s="100"/>
      <c r="L532" s="140"/>
    </row>
    <row r="533" spans="1:68" s="15" customFormat="1" ht="15.95" customHeight="1" outlineLevel="1" x14ac:dyDescent="0.3">
      <c r="A533" s="32"/>
      <c r="B533" s="51"/>
      <c r="C533" s="53"/>
      <c r="D533" s="32"/>
      <c r="E533" s="55"/>
      <c r="F533" s="55"/>
      <c r="G533" s="514"/>
      <c r="H533" s="68"/>
      <c r="I533" s="68"/>
      <c r="J533" s="69"/>
      <c r="K533" s="100"/>
      <c r="L533" s="140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</row>
    <row r="534" spans="1:68" ht="15.95" customHeight="1" outlineLevel="1" x14ac:dyDescent="0.3">
      <c r="A534" s="537"/>
      <c r="B534" s="539"/>
      <c r="C534" s="53"/>
      <c r="D534" s="32"/>
      <c r="E534" s="540"/>
      <c r="F534" s="540"/>
      <c r="G534" s="55"/>
      <c r="H534" s="68"/>
      <c r="I534" s="68"/>
      <c r="J534" s="69"/>
    </row>
    <row r="535" spans="1:68" ht="15.95" customHeight="1" outlineLevel="1" x14ac:dyDescent="0.3">
      <c r="A535" s="537"/>
      <c r="B535" s="539"/>
      <c r="C535" s="53"/>
      <c r="D535" s="32"/>
      <c r="E535" s="540"/>
      <c r="F535" s="540"/>
      <c r="G535" s="55"/>
      <c r="H535" s="68"/>
      <c r="I535" s="68"/>
      <c r="J535" s="69"/>
    </row>
    <row r="536" spans="1:68" ht="15.95" customHeight="1" outlineLevel="2" x14ac:dyDescent="0.3">
      <c r="A536" s="537">
        <v>1</v>
      </c>
      <c r="B536" s="539" t="s">
        <v>440</v>
      </c>
      <c r="C536" s="543" t="s">
        <v>192</v>
      </c>
      <c r="D536" s="537" t="s">
        <v>32</v>
      </c>
      <c r="E536" s="539">
        <v>3</v>
      </c>
      <c r="F536" s="539" t="s">
        <v>30</v>
      </c>
      <c r="G536" s="54">
        <v>2.0609999999999999</v>
      </c>
      <c r="H536" s="68">
        <f t="shared" si="16"/>
        <v>1.2</v>
      </c>
      <c r="I536" s="69">
        <v>32</v>
      </c>
      <c r="J536" s="69">
        <f t="shared" si="17"/>
        <v>79.142399999999995</v>
      </c>
      <c r="K536" s="141"/>
    </row>
    <row r="537" spans="1:68" ht="15.95" customHeight="1" outlineLevel="2" x14ac:dyDescent="0.3">
      <c r="A537" s="537">
        <v>2</v>
      </c>
      <c r="B537" s="539" t="s">
        <v>440</v>
      </c>
      <c r="C537" s="53" t="s">
        <v>639</v>
      </c>
      <c r="D537" s="32" t="s">
        <v>640</v>
      </c>
      <c r="E537" s="540">
        <v>5</v>
      </c>
      <c r="F537" s="539" t="s">
        <v>30</v>
      </c>
      <c r="G537" s="55">
        <v>12.037000000000001</v>
      </c>
      <c r="H537" s="68">
        <f t="shared" si="16"/>
        <v>1.2</v>
      </c>
      <c r="I537" s="69">
        <v>32</v>
      </c>
      <c r="J537" s="69">
        <f t="shared" si="17"/>
        <v>462.2208</v>
      </c>
    </row>
    <row r="538" spans="1:68" s="2" customFormat="1" ht="15.95" customHeight="1" outlineLevel="2" x14ac:dyDescent="0.3">
      <c r="A538" s="537">
        <v>3</v>
      </c>
      <c r="B538" s="539" t="s">
        <v>440</v>
      </c>
      <c r="C538" s="44" t="s">
        <v>522</v>
      </c>
      <c r="D538" s="46" t="s">
        <v>58</v>
      </c>
      <c r="E538" s="42">
        <v>5</v>
      </c>
      <c r="F538" s="539" t="s">
        <v>30</v>
      </c>
      <c r="G538" s="54">
        <v>12.907</v>
      </c>
      <c r="H538" s="68">
        <f t="shared" si="16"/>
        <v>1.2</v>
      </c>
      <c r="I538" s="69">
        <v>32</v>
      </c>
      <c r="J538" s="69">
        <f t="shared" si="17"/>
        <v>495.62879999999996</v>
      </c>
      <c r="K538" s="100"/>
      <c r="L538" s="140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</row>
    <row r="539" spans="1:68" s="2" customFormat="1" ht="15.95" customHeight="1" outlineLevel="2" x14ac:dyDescent="0.3">
      <c r="A539" s="537">
        <v>4</v>
      </c>
      <c r="B539" s="539" t="s">
        <v>440</v>
      </c>
      <c r="C539" s="44" t="s">
        <v>523</v>
      </c>
      <c r="D539" s="46" t="s">
        <v>58</v>
      </c>
      <c r="E539" s="42">
        <v>5</v>
      </c>
      <c r="F539" s="539" t="s">
        <v>30</v>
      </c>
      <c r="G539" s="521">
        <v>4.4000000000000004</v>
      </c>
      <c r="H539" s="68">
        <f t="shared" si="16"/>
        <v>1.2</v>
      </c>
      <c r="I539" s="69">
        <v>32</v>
      </c>
      <c r="J539" s="69">
        <f t="shared" si="17"/>
        <v>168.96</v>
      </c>
      <c r="K539" s="100"/>
      <c r="L539" s="140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</row>
    <row r="540" spans="1:68" s="2" customFormat="1" ht="15.95" customHeight="1" outlineLevel="2" x14ac:dyDescent="0.3">
      <c r="A540" s="537">
        <v>5</v>
      </c>
      <c r="B540" s="539" t="s">
        <v>440</v>
      </c>
      <c r="C540" s="543" t="s">
        <v>193</v>
      </c>
      <c r="D540" s="537" t="s">
        <v>41</v>
      </c>
      <c r="E540" s="539">
        <v>9</v>
      </c>
      <c r="F540" s="539" t="s">
        <v>30</v>
      </c>
      <c r="G540" s="54">
        <v>19.513000000000002</v>
      </c>
      <c r="H540" s="68">
        <f t="shared" si="16"/>
        <v>1.2</v>
      </c>
      <c r="I540" s="69">
        <v>32</v>
      </c>
      <c r="J540" s="69">
        <f t="shared" si="17"/>
        <v>749.29920000000004</v>
      </c>
      <c r="K540" s="100"/>
      <c r="L540" s="140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</row>
    <row r="541" spans="1:68" s="2" customFormat="1" ht="15.95" customHeight="1" outlineLevel="2" x14ac:dyDescent="0.3">
      <c r="A541" s="537">
        <v>6</v>
      </c>
      <c r="B541" s="539" t="s">
        <v>440</v>
      </c>
      <c r="C541" s="543" t="s">
        <v>194</v>
      </c>
      <c r="D541" s="537" t="s">
        <v>41</v>
      </c>
      <c r="E541" s="539">
        <v>9</v>
      </c>
      <c r="F541" s="539" t="s">
        <v>30</v>
      </c>
      <c r="G541" s="54">
        <v>0.42899999999999999</v>
      </c>
      <c r="H541" s="68">
        <f t="shared" si="16"/>
        <v>0.7</v>
      </c>
      <c r="I541" s="69">
        <v>32</v>
      </c>
      <c r="J541" s="69">
        <f t="shared" si="17"/>
        <v>9.6095999999999986</v>
      </c>
      <c r="K541" s="100"/>
      <c r="L541" s="140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</row>
    <row r="542" spans="1:68" s="2" customFormat="1" ht="15.95" customHeight="1" outlineLevel="2" x14ac:dyDescent="0.3">
      <c r="A542" s="537">
        <v>7</v>
      </c>
      <c r="B542" s="539" t="s">
        <v>440</v>
      </c>
      <c r="C542" s="543" t="s">
        <v>195</v>
      </c>
      <c r="D542" s="537" t="s">
        <v>47</v>
      </c>
      <c r="E542" s="539">
        <v>9</v>
      </c>
      <c r="F542" s="539" t="s">
        <v>30</v>
      </c>
      <c r="G542" s="521">
        <v>10.689</v>
      </c>
      <c r="H542" s="68">
        <f t="shared" si="16"/>
        <v>1.2</v>
      </c>
      <c r="I542" s="69">
        <v>32</v>
      </c>
      <c r="J542" s="69">
        <f t="shared" si="17"/>
        <v>410.45760000000001</v>
      </c>
      <c r="K542" s="100"/>
      <c r="L542" s="140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</row>
    <row r="543" spans="1:68" s="2" customFormat="1" ht="15.95" customHeight="1" outlineLevel="2" x14ac:dyDescent="0.3">
      <c r="A543" s="537">
        <v>8</v>
      </c>
      <c r="B543" s="539" t="s">
        <v>440</v>
      </c>
      <c r="C543" s="543" t="s">
        <v>196</v>
      </c>
      <c r="D543" s="537" t="s">
        <v>48</v>
      </c>
      <c r="E543" s="539">
        <v>9</v>
      </c>
      <c r="F543" s="539" t="s">
        <v>30</v>
      </c>
      <c r="G543" s="54">
        <v>5.3920000000000003</v>
      </c>
      <c r="H543" s="68">
        <f t="shared" si="16"/>
        <v>0.7</v>
      </c>
      <c r="I543" s="69">
        <v>32</v>
      </c>
      <c r="J543" s="69">
        <f t="shared" si="17"/>
        <v>120.7808</v>
      </c>
      <c r="K543" s="100"/>
      <c r="L543" s="140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</row>
    <row r="544" spans="1:68" s="96" customFormat="1" ht="15.95" customHeight="1" outlineLevel="2" x14ac:dyDescent="0.3">
      <c r="A544" s="537">
        <v>9</v>
      </c>
      <c r="B544" s="98" t="s">
        <v>440</v>
      </c>
      <c r="C544" s="479" t="s">
        <v>823</v>
      </c>
      <c r="D544" s="480" t="s">
        <v>32</v>
      </c>
      <c r="E544" s="460">
        <v>3</v>
      </c>
      <c r="F544" s="539" t="s">
        <v>30</v>
      </c>
      <c r="G544" s="527">
        <v>8.968</v>
      </c>
      <c r="H544" s="68">
        <f t="shared" si="16"/>
        <v>1.2</v>
      </c>
      <c r="I544" s="69">
        <v>32</v>
      </c>
      <c r="J544" s="69">
        <f t="shared" si="17"/>
        <v>344.37119999999999</v>
      </c>
      <c r="K544" s="100"/>
      <c r="L544" s="140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</row>
    <row r="545" spans="1:68" s="440" customFormat="1" ht="15.95" customHeight="1" outlineLevel="2" x14ac:dyDescent="0.3">
      <c r="A545" s="537">
        <v>10</v>
      </c>
      <c r="B545" s="539" t="s">
        <v>440</v>
      </c>
      <c r="C545" s="53" t="s">
        <v>817</v>
      </c>
      <c r="D545" s="537" t="s">
        <v>32</v>
      </c>
      <c r="E545" s="539">
        <v>3</v>
      </c>
      <c r="F545" s="539" t="s">
        <v>30</v>
      </c>
      <c r="G545" s="55">
        <v>0.78500000000000003</v>
      </c>
      <c r="H545" s="68">
        <f t="shared" si="16"/>
        <v>1</v>
      </c>
      <c r="I545" s="69">
        <v>32</v>
      </c>
      <c r="J545" s="69">
        <f t="shared" si="17"/>
        <v>25.12</v>
      </c>
      <c r="K545" s="100"/>
      <c r="L545" s="140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</row>
    <row r="546" spans="1:68" s="96" customFormat="1" ht="15.95" customHeight="1" outlineLevel="1" x14ac:dyDescent="0.3">
      <c r="A546" s="359"/>
      <c r="B546" s="465" t="s">
        <v>458</v>
      </c>
      <c r="C546" s="494"/>
      <c r="D546" s="333"/>
      <c r="E546" s="363"/>
      <c r="F546" s="99"/>
      <c r="G546" s="528">
        <f>SUM(G536:G545)</f>
        <v>77.181000000000012</v>
      </c>
      <c r="H546" s="68"/>
      <c r="I546" s="68"/>
      <c r="J546" s="69"/>
      <c r="K546" s="100"/>
      <c r="L546" s="140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</row>
    <row r="547" spans="1:68" s="2" customFormat="1" ht="15.95" customHeight="1" outlineLevel="1" x14ac:dyDescent="0.3">
      <c r="A547" s="537"/>
      <c r="B547" s="51"/>
      <c r="C547" s="543"/>
      <c r="D547" s="537"/>
      <c r="E547" s="539"/>
      <c r="F547" s="539"/>
      <c r="G547" s="517"/>
      <c r="H547" s="68"/>
      <c r="I547" s="68"/>
      <c r="J547" s="69"/>
      <c r="K547" s="100"/>
      <c r="L547" s="140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</row>
    <row r="548" spans="1:68" s="4" customFormat="1" ht="15.95" customHeight="1" outlineLevel="1" x14ac:dyDescent="0.3">
      <c r="A548" s="537"/>
      <c r="B548" s="51"/>
      <c r="C548" s="471"/>
      <c r="D548" s="537"/>
      <c r="E548" s="539"/>
      <c r="F548" s="539"/>
      <c r="G548" s="54"/>
      <c r="H548" s="68"/>
      <c r="I548" s="68"/>
      <c r="J548" s="69"/>
      <c r="K548" s="100"/>
      <c r="L548" s="140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</row>
    <row r="549" spans="1:68" ht="15.95" customHeight="1" outlineLevel="1" x14ac:dyDescent="0.3">
      <c r="A549" s="537"/>
      <c r="B549" s="539"/>
      <c r="C549" s="48"/>
      <c r="D549" s="537"/>
      <c r="E549" s="539"/>
      <c r="F549" s="539"/>
      <c r="G549" s="54"/>
      <c r="H549" s="68"/>
      <c r="I549" s="68"/>
      <c r="J549" s="69"/>
    </row>
    <row r="550" spans="1:68" s="15" customFormat="1" ht="15.95" customHeight="1" outlineLevel="2" x14ac:dyDescent="0.3">
      <c r="A550" s="32">
        <v>1</v>
      </c>
      <c r="B550" s="539" t="s">
        <v>439</v>
      </c>
      <c r="C550" s="44" t="s">
        <v>386</v>
      </c>
      <c r="D550" s="537" t="s">
        <v>10</v>
      </c>
      <c r="E550" s="62">
        <v>5</v>
      </c>
      <c r="F550" s="45" t="s">
        <v>30</v>
      </c>
      <c r="G550" s="62">
        <v>1.242</v>
      </c>
      <c r="H550" s="68">
        <f t="shared" si="16"/>
        <v>1.2</v>
      </c>
      <c r="I550" s="69">
        <v>31</v>
      </c>
      <c r="J550" s="69">
        <f t="shared" si="17"/>
        <v>46.202399999999997</v>
      </c>
      <c r="K550" s="100"/>
      <c r="L550" s="140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</row>
    <row r="551" spans="1:68" s="2" customFormat="1" ht="15.95" customHeight="1" outlineLevel="2" x14ac:dyDescent="0.3">
      <c r="A551" s="32">
        <v>2</v>
      </c>
      <c r="B551" s="49" t="s">
        <v>439</v>
      </c>
      <c r="C551" s="33" t="s">
        <v>891</v>
      </c>
      <c r="D551" s="32" t="s">
        <v>121</v>
      </c>
      <c r="E551" s="54">
        <v>3</v>
      </c>
      <c r="F551" s="43" t="s">
        <v>30</v>
      </c>
      <c r="G551" s="55">
        <v>0.60399999999999998</v>
      </c>
      <c r="H551" s="68">
        <f t="shared" si="16"/>
        <v>1</v>
      </c>
      <c r="I551" s="69">
        <v>31</v>
      </c>
      <c r="J551" s="69">
        <f t="shared" si="17"/>
        <v>18.724</v>
      </c>
      <c r="K551" s="100"/>
      <c r="L551" s="140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</row>
    <row r="552" spans="1:68" s="96" customFormat="1" ht="15.95" customHeight="1" outlineLevel="2" x14ac:dyDescent="0.3">
      <c r="A552" s="32">
        <v>3</v>
      </c>
      <c r="B552" s="161" t="s">
        <v>439</v>
      </c>
      <c r="C552" s="33" t="s">
        <v>892</v>
      </c>
      <c r="D552" s="157" t="s">
        <v>32</v>
      </c>
      <c r="E552" s="42">
        <v>6</v>
      </c>
      <c r="F552" s="156" t="s">
        <v>30</v>
      </c>
      <c r="G552" s="55">
        <v>0.16400000000000001</v>
      </c>
      <c r="H552" s="68">
        <f t="shared" si="16"/>
        <v>0.7</v>
      </c>
      <c r="I552" s="69">
        <v>31</v>
      </c>
      <c r="J552" s="69">
        <f t="shared" si="17"/>
        <v>3.5588000000000002</v>
      </c>
      <c r="K552" s="100"/>
      <c r="L552" s="140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</row>
    <row r="553" spans="1:68" s="96" customFormat="1" ht="15.95" customHeight="1" outlineLevel="2" x14ac:dyDescent="0.3">
      <c r="A553" s="32">
        <v>4</v>
      </c>
      <c r="B553" s="161" t="s">
        <v>439</v>
      </c>
      <c r="C553" s="33" t="s">
        <v>893</v>
      </c>
      <c r="D553" s="157" t="s">
        <v>432</v>
      </c>
      <c r="E553" s="539">
        <v>3</v>
      </c>
      <c r="F553" s="156" t="s">
        <v>30</v>
      </c>
      <c r="G553" s="55">
        <v>0.68600000000000005</v>
      </c>
      <c r="H553" s="68">
        <f t="shared" si="16"/>
        <v>1</v>
      </c>
      <c r="I553" s="69">
        <v>31</v>
      </c>
      <c r="J553" s="69">
        <f t="shared" si="17"/>
        <v>21.266000000000002</v>
      </c>
      <c r="K553" s="100"/>
      <c r="L553" s="140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</row>
    <row r="554" spans="1:68" s="96" customFormat="1" ht="15.95" customHeight="1" outlineLevel="2" x14ac:dyDescent="0.3">
      <c r="A554" s="32">
        <v>5</v>
      </c>
      <c r="B554" s="161" t="s">
        <v>439</v>
      </c>
      <c r="C554" s="33" t="s">
        <v>1268</v>
      </c>
      <c r="D554" s="157" t="s">
        <v>10</v>
      </c>
      <c r="E554" s="42">
        <v>5</v>
      </c>
      <c r="F554" s="156" t="s">
        <v>27</v>
      </c>
      <c r="G554" s="55">
        <v>0.59099999999999997</v>
      </c>
      <c r="H554" s="68">
        <f t="shared" si="16"/>
        <v>1</v>
      </c>
      <c r="I554" s="69">
        <v>25</v>
      </c>
      <c r="J554" s="69">
        <f t="shared" si="17"/>
        <v>14.774999999999999</v>
      </c>
      <c r="K554" s="100"/>
      <c r="L554" s="140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</row>
    <row r="555" spans="1:68" s="96" customFormat="1" ht="15.95" customHeight="1" outlineLevel="2" x14ac:dyDescent="0.3">
      <c r="A555" s="32">
        <v>6</v>
      </c>
      <c r="B555" s="161" t="s">
        <v>439</v>
      </c>
      <c r="C555" s="33" t="s">
        <v>894</v>
      </c>
      <c r="D555" s="170" t="s">
        <v>10</v>
      </c>
      <c r="E555" s="42">
        <v>5</v>
      </c>
      <c r="F555" s="156" t="s">
        <v>30</v>
      </c>
      <c r="G555" s="55">
        <v>0.42199999999999999</v>
      </c>
      <c r="H555" s="68">
        <f t="shared" si="16"/>
        <v>1</v>
      </c>
      <c r="I555" s="69">
        <v>31</v>
      </c>
      <c r="J555" s="69">
        <f t="shared" si="17"/>
        <v>13.081999999999999</v>
      </c>
      <c r="K555" s="100"/>
      <c r="L555" s="140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</row>
    <row r="556" spans="1:68" s="96" customFormat="1" ht="15.95" customHeight="1" outlineLevel="2" x14ac:dyDescent="0.3">
      <c r="A556" s="32">
        <v>7</v>
      </c>
      <c r="B556" s="171" t="s">
        <v>439</v>
      </c>
      <c r="C556" s="44" t="s">
        <v>387</v>
      </c>
      <c r="D556" s="537" t="s">
        <v>10</v>
      </c>
      <c r="E556" s="62">
        <v>6</v>
      </c>
      <c r="F556" s="45" t="s">
        <v>30</v>
      </c>
      <c r="G556" s="62">
        <v>1.2909999999999999</v>
      </c>
      <c r="H556" s="68">
        <f t="shared" si="16"/>
        <v>0.7</v>
      </c>
      <c r="I556" s="69">
        <v>31</v>
      </c>
      <c r="J556" s="69">
        <f t="shared" si="17"/>
        <v>28.014699999999994</v>
      </c>
      <c r="K556" s="100"/>
      <c r="L556" s="140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</row>
    <row r="557" spans="1:68" s="96" customFormat="1" ht="15.95" customHeight="1" outlineLevel="2" x14ac:dyDescent="0.3">
      <c r="A557" s="32">
        <v>8</v>
      </c>
      <c r="B557" s="161" t="s">
        <v>439</v>
      </c>
      <c r="C557" s="33" t="s">
        <v>895</v>
      </c>
      <c r="D557" s="157" t="s">
        <v>10</v>
      </c>
      <c r="E557" s="42">
        <v>6</v>
      </c>
      <c r="F557" s="156" t="s">
        <v>30</v>
      </c>
      <c r="G557" s="55">
        <v>0.97199999999999998</v>
      </c>
      <c r="H557" s="68">
        <f t="shared" si="16"/>
        <v>0.7</v>
      </c>
      <c r="I557" s="69">
        <v>31</v>
      </c>
      <c r="J557" s="69">
        <f t="shared" si="17"/>
        <v>21.092399999999998</v>
      </c>
      <c r="K557" s="100"/>
      <c r="L557" s="140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</row>
    <row r="558" spans="1:68" s="96" customFormat="1" ht="15.95" customHeight="1" outlineLevel="2" x14ac:dyDescent="0.3">
      <c r="A558" s="32">
        <v>9</v>
      </c>
      <c r="B558" s="161" t="s">
        <v>439</v>
      </c>
      <c r="C558" s="33" t="s">
        <v>1269</v>
      </c>
      <c r="D558" s="157" t="s">
        <v>10</v>
      </c>
      <c r="E558" s="42">
        <v>6</v>
      </c>
      <c r="F558" s="156" t="s">
        <v>27</v>
      </c>
      <c r="G558" s="55">
        <v>0.86599999999999999</v>
      </c>
      <c r="H558" s="68">
        <f t="shared" si="16"/>
        <v>0.7</v>
      </c>
      <c r="I558" s="69">
        <v>25</v>
      </c>
      <c r="J558" s="69">
        <f t="shared" si="17"/>
        <v>15.154999999999999</v>
      </c>
      <c r="K558" s="100"/>
      <c r="L558" s="140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</row>
    <row r="559" spans="1:68" s="96" customFormat="1" ht="15.95" customHeight="1" outlineLevel="2" x14ac:dyDescent="0.3">
      <c r="A559" s="32">
        <v>10</v>
      </c>
      <c r="B559" s="161" t="s">
        <v>439</v>
      </c>
      <c r="C559" s="33" t="s">
        <v>896</v>
      </c>
      <c r="D559" s="157" t="s">
        <v>10</v>
      </c>
      <c r="E559" s="42">
        <v>6</v>
      </c>
      <c r="F559" s="156" t="s">
        <v>30</v>
      </c>
      <c r="G559" s="55">
        <v>0.623</v>
      </c>
      <c r="H559" s="68">
        <f t="shared" si="16"/>
        <v>0.7</v>
      </c>
      <c r="I559" s="69">
        <v>31</v>
      </c>
      <c r="J559" s="69">
        <f t="shared" si="17"/>
        <v>13.5191</v>
      </c>
      <c r="K559" s="100"/>
      <c r="L559" s="140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</row>
    <row r="560" spans="1:68" s="96" customFormat="1" ht="15.95" customHeight="1" outlineLevel="2" x14ac:dyDescent="0.3">
      <c r="A560" s="32">
        <v>11</v>
      </c>
      <c r="B560" s="161" t="s">
        <v>439</v>
      </c>
      <c r="C560" s="33" t="s">
        <v>897</v>
      </c>
      <c r="D560" s="157" t="s">
        <v>10</v>
      </c>
      <c r="E560" s="62">
        <v>6</v>
      </c>
      <c r="F560" s="156" t="s">
        <v>30</v>
      </c>
      <c r="G560" s="55">
        <v>0.66700000000000004</v>
      </c>
      <c r="H560" s="68">
        <f t="shared" si="16"/>
        <v>0.7</v>
      </c>
      <c r="I560" s="69">
        <v>31</v>
      </c>
      <c r="J560" s="69">
        <f t="shared" si="17"/>
        <v>14.473899999999999</v>
      </c>
      <c r="K560" s="100"/>
      <c r="L560" s="140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</row>
    <row r="561" spans="1:68" s="96" customFormat="1" ht="15.95" customHeight="1" outlineLevel="2" x14ac:dyDescent="0.3">
      <c r="A561" s="32">
        <v>12</v>
      </c>
      <c r="B561" s="161" t="s">
        <v>439</v>
      </c>
      <c r="C561" s="33" t="s">
        <v>1270</v>
      </c>
      <c r="D561" s="157" t="s">
        <v>10</v>
      </c>
      <c r="E561" s="42">
        <v>6</v>
      </c>
      <c r="F561" s="156" t="s">
        <v>27</v>
      </c>
      <c r="G561" s="55">
        <v>0.40100000000000002</v>
      </c>
      <c r="H561" s="68">
        <f t="shared" si="16"/>
        <v>0.7</v>
      </c>
      <c r="I561" s="69">
        <v>25</v>
      </c>
      <c r="J561" s="69">
        <f t="shared" si="17"/>
        <v>7.0175000000000001</v>
      </c>
      <c r="K561" s="100"/>
      <c r="L561" s="140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</row>
    <row r="562" spans="1:68" s="96" customFormat="1" ht="15.95" customHeight="1" outlineLevel="1" x14ac:dyDescent="0.3">
      <c r="A562" s="32"/>
      <c r="B562" s="217" t="s">
        <v>459</v>
      </c>
      <c r="C562" s="33"/>
      <c r="D562" s="157"/>
      <c r="E562" s="42"/>
      <c r="F562" s="43"/>
      <c r="G562" s="511">
        <f>SUM(G550:G561)</f>
        <v>8.5289999999999999</v>
      </c>
      <c r="H562" s="68"/>
      <c r="I562" s="68"/>
      <c r="J562" s="69"/>
      <c r="K562" s="100"/>
      <c r="L562" s="140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</row>
    <row r="563" spans="1:68" s="2" customFormat="1" ht="15.95" customHeight="1" outlineLevel="1" x14ac:dyDescent="0.3">
      <c r="A563" s="32"/>
      <c r="B563" s="38"/>
      <c r="C563" s="33"/>
      <c r="D563" s="32"/>
      <c r="E563" s="55"/>
      <c r="F563" s="45"/>
      <c r="G563" s="514"/>
      <c r="H563" s="68"/>
      <c r="I563" s="68"/>
      <c r="J563" s="69"/>
      <c r="K563" s="100"/>
      <c r="L563" s="140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</row>
    <row r="564" spans="1:68" s="15" customFormat="1" ht="15.95" customHeight="1" outlineLevel="1" x14ac:dyDescent="0.3">
      <c r="A564" s="46"/>
      <c r="B564" s="51"/>
      <c r="C564" s="44"/>
      <c r="D564" s="537"/>
      <c r="E564" s="62"/>
      <c r="F564" s="45"/>
      <c r="G564" s="62"/>
      <c r="H564" s="68"/>
      <c r="I564" s="68"/>
      <c r="J564" s="69"/>
      <c r="K564" s="100"/>
      <c r="L564" s="140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</row>
    <row r="565" spans="1:68" s="3" customFormat="1" ht="15.95" customHeight="1" outlineLevel="1" x14ac:dyDescent="0.3">
      <c r="A565" s="46"/>
      <c r="B565" s="43"/>
      <c r="C565" s="44"/>
      <c r="D565" s="537"/>
      <c r="E565" s="62"/>
      <c r="F565" s="45"/>
      <c r="G565" s="62"/>
      <c r="H565" s="68"/>
      <c r="I565" s="68"/>
      <c r="J565" s="69"/>
      <c r="K565" s="100"/>
      <c r="L565" s="140"/>
    </row>
    <row r="566" spans="1:68" s="3" customFormat="1" ht="15.95" customHeight="1" outlineLevel="1" x14ac:dyDescent="0.3">
      <c r="A566" s="46"/>
      <c r="B566" s="43"/>
      <c r="C566" s="44"/>
      <c r="D566" s="537"/>
      <c r="E566" s="62"/>
      <c r="F566" s="45"/>
      <c r="G566" s="62"/>
      <c r="H566" s="68"/>
      <c r="I566" s="68"/>
      <c r="J566" s="69"/>
      <c r="K566" s="100"/>
      <c r="L566" s="140"/>
    </row>
    <row r="567" spans="1:68" s="4" customFormat="1" ht="15.95" customHeight="1" outlineLevel="2" x14ac:dyDescent="0.3">
      <c r="A567" s="537">
        <v>1</v>
      </c>
      <c r="B567" s="539" t="s">
        <v>438</v>
      </c>
      <c r="C567" s="462" t="s">
        <v>1365</v>
      </c>
      <c r="D567" s="127" t="s">
        <v>464</v>
      </c>
      <c r="E567" s="540">
        <v>9</v>
      </c>
      <c r="F567" s="43" t="s">
        <v>27</v>
      </c>
      <c r="G567" s="513">
        <v>0.7</v>
      </c>
      <c r="H567" s="68">
        <f t="shared" si="16"/>
        <v>0.7</v>
      </c>
      <c r="I567" s="69">
        <v>7</v>
      </c>
      <c r="J567" s="69">
        <f t="shared" si="17"/>
        <v>3.4299999999999997</v>
      </c>
      <c r="K567" s="100"/>
      <c r="L567" s="140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</row>
    <row r="568" spans="1:68" s="4" customFormat="1" ht="15.95" customHeight="1" outlineLevel="2" x14ac:dyDescent="0.3">
      <c r="A568" s="537">
        <v>2</v>
      </c>
      <c r="B568" s="539" t="s">
        <v>438</v>
      </c>
      <c r="C568" s="462" t="s">
        <v>1366</v>
      </c>
      <c r="D568" s="127" t="s">
        <v>464</v>
      </c>
      <c r="E568" s="540">
        <v>9</v>
      </c>
      <c r="F568" s="43" t="s">
        <v>27</v>
      </c>
      <c r="G568" s="55">
        <v>0.76600000000000001</v>
      </c>
      <c r="H568" s="68">
        <f t="shared" si="16"/>
        <v>0.7</v>
      </c>
      <c r="I568" s="69">
        <v>7</v>
      </c>
      <c r="J568" s="69">
        <f t="shared" si="17"/>
        <v>3.7534000000000001</v>
      </c>
      <c r="K568" s="100"/>
      <c r="L568" s="140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</row>
    <row r="569" spans="1:68" s="15" customFormat="1" ht="15.95" customHeight="1" outlineLevel="2" x14ac:dyDescent="0.3">
      <c r="A569" s="537">
        <v>3</v>
      </c>
      <c r="B569" s="539" t="s">
        <v>438</v>
      </c>
      <c r="C569" s="462" t="s">
        <v>1367</v>
      </c>
      <c r="D569" s="127" t="s">
        <v>464</v>
      </c>
      <c r="E569" s="540">
        <v>9</v>
      </c>
      <c r="F569" s="45" t="s">
        <v>27</v>
      </c>
      <c r="G569" s="55">
        <v>0.63300000000000001</v>
      </c>
      <c r="H569" s="68">
        <f t="shared" si="16"/>
        <v>0.7</v>
      </c>
      <c r="I569" s="69">
        <v>7</v>
      </c>
      <c r="J569" s="69">
        <f t="shared" si="17"/>
        <v>3.1017000000000001</v>
      </c>
      <c r="K569" s="100"/>
      <c r="L569" s="140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</row>
    <row r="570" spans="1:68" s="15" customFormat="1" ht="15.95" customHeight="1" outlineLevel="2" x14ac:dyDescent="0.3">
      <c r="A570" s="537">
        <v>4</v>
      </c>
      <c r="B570" s="539" t="s">
        <v>438</v>
      </c>
      <c r="C570" s="462" t="s">
        <v>1368</v>
      </c>
      <c r="D570" s="127" t="s">
        <v>464</v>
      </c>
      <c r="E570" s="55">
        <v>9</v>
      </c>
      <c r="F570" s="45" t="s">
        <v>27</v>
      </c>
      <c r="G570" s="55">
        <v>0.60699999999999998</v>
      </c>
      <c r="H570" s="68">
        <f t="shared" si="16"/>
        <v>0.7</v>
      </c>
      <c r="I570" s="69">
        <v>7</v>
      </c>
      <c r="J570" s="69">
        <f t="shared" si="17"/>
        <v>2.9742999999999995</v>
      </c>
      <c r="K570" s="100"/>
      <c r="L570" s="140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</row>
    <row r="571" spans="1:68" s="15" customFormat="1" ht="15.95" customHeight="1" outlineLevel="2" x14ac:dyDescent="0.3">
      <c r="A571" s="537">
        <v>5</v>
      </c>
      <c r="B571" s="539" t="s">
        <v>438</v>
      </c>
      <c r="C571" s="462" t="s">
        <v>1369</v>
      </c>
      <c r="D571" s="127" t="s">
        <v>464</v>
      </c>
      <c r="E571" s="62">
        <v>8</v>
      </c>
      <c r="F571" s="45" t="s">
        <v>27</v>
      </c>
      <c r="G571" s="55">
        <v>0.61099999999999999</v>
      </c>
      <c r="H571" s="68">
        <f t="shared" ref="H571:H629" si="18">IF(AND(E571&lt;6,G571&lt;1),1,IF(AND(E571&gt;=6,G571&lt;10),0.7,1.2))</f>
        <v>0.7</v>
      </c>
      <c r="I571" s="69">
        <v>7</v>
      </c>
      <c r="J571" s="69">
        <f t="shared" ref="J571:J629" si="19">(G571*H571*I571)</f>
        <v>2.9939</v>
      </c>
      <c r="K571" s="100"/>
      <c r="L571" s="140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</row>
    <row r="572" spans="1:68" s="15" customFormat="1" ht="15.95" customHeight="1" outlineLevel="2" x14ac:dyDescent="0.3">
      <c r="A572" s="537">
        <v>6</v>
      </c>
      <c r="B572" s="539" t="s">
        <v>438</v>
      </c>
      <c r="C572" s="462" t="s">
        <v>1370</v>
      </c>
      <c r="D572" s="127" t="s">
        <v>464</v>
      </c>
      <c r="E572" s="55">
        <v>9</v>
      </c>
      <c r="F572" s="45" t="s">
        <v>27</v>
      </c>
      <c r="G572" s="55">
        <v>0.58699999999999997</v>
      </c>
      <c r="H572" s="68">
        <f t="shared" si="18"/>
        <v>0.7</v>
      </c>
      <c r="I572" s="69">
        <v>7</v>
      </c>
      <c r="J572" s="69">
        <f t="shared" si="19"/>
        <v>2.8762999999999996</v>
      </c>
      <c r="K572" s="100"/>
      <c r="L572" s="140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</row>
    <row r="573" spans="1:68" s="15" customFormat="1" ht="15.95" customHeight="1" outlineLevel="2" x14ac:dyDescent="0.3">
      <c r="A573" s="537">
        <v>7</v>
      </c>
      <c r="B573" s="539" t="s">
        <v>438</v>
      </c>
      <c r="C573" s="462" t="s">
        <v>1371</v>
      </c>
      <c r="D573" s="127" t="s">
        <v>464</v>
      </c>
      <c r="E573" s="55">
        <v>9</v>
      </c>
      <c r="F573" s="45" t="s">
        <v>27</v>
      </c>
      <c r="G573" s="55">
        <v>0.58699999999999997</v>
      </c>
      <c r="H573" s="68">
        <f t="shared" si="18"/>
        <v>0.7</v>
      </c>
      <c r="I573" s="69">
        <v>7</v>
      </c>
      <c r="J573" s="69">
        <f t="shared" si="19"/>
        <v>2.8762999999999996</v>
      </c>
      <c r="K573" s="100"/>
      <c r="L573" s="140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</row>
    <row r="574" spans="1:68" s="15" customFormat="1" ht="15.95" customHeight="1" outlineLevel="2" x14ac:dyDescent="0.3">
      <c r="A574" s="537">
        <v>8</v>
      </c>
      <c r="B574" s="539" t="s">
        <v>438</v>
      </c>
      <c r="C574" s="462" t="s">
        <v>1372</v>
      </c>
      <c r="D574" s="127" t="s">
        <v>464</v>
      </c>
      <c r="E574" s="62">
        <v>8</v>
      </c>
      <c r="F574" s="43" t="s">
        <v>27</v>
      </c>
      <c r="G574" s="55">
        <v>0.67600000000000005</v>
      </c>
      <c r="H574" s="68">
        <f t="shared" si="18"/>
        <v>0.7</v>
      </c>
      <c r="I574" s="69">
        <v>7</v>
      </c>
      <c r="J574" s="69">
        <f t="shared" si="19"/>
        <v>3.3124000000000002</v>
      </c>
      <c r="K574" s="100"/>
      <c r="L574" s="140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</row>
    <row r="575" spans="1:68" s="15" customFormat="1" ht="15.95" customHeight="1" outlineLevel="2" x14ac:dyDescent="0.3">
      <c r="A575" s="537">
        <v>9</v>
      </c>
      <c r="B575" s="171" t="s">
        <v>438</v>
      </c>
      <c r="C575" s="462" t="s">
        <v>1373</v>
      </c>
      <c r="D575" s="177" t="s">
        <v>464</v>
      </c>
      <c r="E575" s="42">
        <v>8</v>
      </c>
      <c r="F575" s="156" t="s">
        <v>27</v>
      </c>
      <c r="G575" s="55">
        <v>0.64</v>
      </c>
      <c r="H575" s="68">
        <f t="shared" si="18"/>
        <v>0.7</v>
      </c>
      <c r="I575" s="69">
        <v>7</v>
      </c>
      <c r="J575" s="69">
        <f t="shared" si="19"/>
        <v>3.1359999999999997</v>
      </c>
      <c r="K575" s="100"/>
      <c r="L575" s="140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</row>
    <row r="576" spans="1:68" s="15" customFormat="1" ht="15.95" customHeight="1" outlineLevel="2" x14ac:dyDescent="0.3">
      <c r="A576" s="537">
        <v>10</v>
      </c>
      <c r="B576" s="171" t="s">
        <v>438</v>
      </c>
      <c r="C576" s="462" t="s">
        <v>1374</v>
      </c>
      <c r="D576" s="177" t="s">
        <v>464</v>
      </c>
      <c r="E576" s="42">
        <v>8</v>
      </c>
      <c r="F576" s="156" t="s">
        <v>27</v>
      </c>
      <c r="G576" s="55">
        <v>0.69799999999999995</v>
      </c>
      <c r="H576" s="68">
        <f t="shared" si="18"/>
        <v>0.7</v>
      </c>
      <c r="I576" s="69">
        <v>7</v>
      </c>
      <c r="J576" s="69">
        <f t="shared" si="19"/>
        <v>3.4201999999999995</v>
      </c>
      <c r="K576" s="100"/>
      <c r="L576" s="140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</row>
    <row r="577" spans="1:62" s="96" customFormat="1" ht="15.95" customHeight="1" outlineLevel="2" x14ac:dyDescent="0.3">
      <c r="A577" s="537">
        <v>11</v>
      </c>
      <c r="B577" s="171" t="s">
        <v>438</v>
      </c>
      <c r="C577" s="462" t="s">
        <v>1375</v>
      </c>
      <c r="D577" s="177" t="s">
        <v>464</v>
      </c>
      <c r="E577" s="540">
        <v>9</v>
      </c>
      <c r="F577" s="156" t="s">
        <v>27</v>
      </c>
      <c r="G577" s="55">
        <v>1.4179999999999999</v>
      </c>
      <c r="H577" s="68">
        <f t="shared" si="18"/>
        <v>0.7</v>
      </c>
      <c r="I577" s="69">
        <v>7</v>
      </c>
      <c r="J577" s="69">
        <f t="shared" si="19"/>
        <v>6.9481999999999999</v>
      </c>
      <c r="K577" s="100"/>
      <c r="L577" s="140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</row>
    <row r="578" spans="1:62" s="96" customFormat="1" ht="15.95" customHeight="1" outlineLevel="2" x14ac:dyDescent="0.3">
      <c r="A578" s="537">
        <v>12</v>
      </c>
      <c r="B578" s="171" t="s">
        <v>438</v>
      </c>
      <c r="C578" s="462" t="s">
        <v>1038</v>
      </c>
      <c r="D578" s="177" t="s">
        <v>1039</v>
      </c>
      <c r="E578" s="42">
        <v>8</v>
      </c>
      <c r="F578" s="156" t="s">
        <v>14</v>
      </c>
      <c r="G578" s="55">
        <v>6.0529999999999999</v>
      </c>
      <c r="H578" s="68">
        <f t="shared" si="18"/>
        <v>0.7</v>
      </c>
      <c r="I578" s="69">
        <v>14</v>
      </c>
      <c r="J578" s="69">
        <f t="shared" si="19"/>
        <v>59.319400000000002</v>
      </c>
      <c r="K578" s="100"/>
      <c r="L578" s="140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</row>
    <row r="579" spans="1:62" s="96" customFormat="1" ht="15.95" customHeight="1" outlineLevel="2" x14ac:dyDescent="0.3">
      <c r="A579" s="537">
        <v>13</v>
      </c>
      <c r="B579" s="171" t="s">
        <v>438</v>
      </c>
      <c r="C579" s="30" t="s">
        <v>466</v>
      </c>
      <c r="D579" s="32" t="s">
        <v>49</v>
      </c>
      <c r="E579" s="540">
        <v>9</v>
      </c>
      <c r="F579" s="173" t="s">
        <v>50</v>
      </c>
      <c r="G579" s="55">
        <v>10.601000000000001</v>
      </c>
      <c r="H579" s="68">
        <f t="shared" si="18"/>
        <v>1.2</v>
      </c>
      <c r="I579" s="69">
        <v>14</v>
      </c>
      <c r="J579" s="69">
        <f t="shared" si="19"/>
        <v>178.09680000000003</v>
      </c>
      <c r="K579" s="100"/>
      <c r="L579" s="140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</row>
    <row r="580" spans="1:62" s="96" customFormat="1" ht="15.95" customHeight="1" outlineLevel="2" x14ac:dyDescent="0.3">
      <c r="A580" s="537">
        <v>14</v>
      </c>
      <c r="B580" s="171" t="s">
        <v>438</v>
      </c>
      <c r="C580" s="33" t="s">
        <v>748</v>
      </c>
      <c r="D580" s="157" t="s">
        <v>49</v>
      </c>
      <c r="E580" s="55">
        <v>9</v>
      </c>
      <c r="F580" s="156" t="s">
        <v>50</v>
      </c>
      <c r="G580" s="513">
        <v>320.38799999999998</v>
      </c>
      <c r="H580" s="68">
        <f t="shared" si="18"/>
        <v>1.2</v>
      </c>
      <c r="I580" s="69">
        <v>14</v>
      </c>
      <c r="J580" s="69">
        <f t="shared" si="19"/>
        <v>5382.518399999999</v>
      </c>
      <c r="K580" s="100"/>
      <c r="L580" s="140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</row>
    <row r="581" spans="1:62" s="96" customFormat="1" ht="15.95" customHeight="1" outlineLevel="2" x14ac:dyDescent="0.3">
      <c r="A581" s="537">
        <v>15</v>
      </c>
      <c r="B581" s="171" t="s">
        <v>438</v>
      </c>
      <c r="C581" s="33" t="s">
        <v>467</v>
      </c>
      <c r="D581" s="157" t="s">
        <v>462</v>
      </c>
      <c r="E581" s="62">
        <v>8</v>
      </c>
      <c r="F581" s="156" t="s">
        <v>30</v>
      </c>
      <c r="G581" s="62">
        <v>3.911</v>
      </c>
      <c r="H581" s="68">
        <f t="shared" si="18"/>
        <v>0.7</v>
      </c>
      <c r="I581" s="69">
        <v>14</v>
      </c>
      <c r="J581" s="69">
        <f t="shared" si="19"/>
        <v>38.327799999999996</v>
      </c>
      <c r="K581" s="100"/>
      <c r="L581" s="140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</row>
    <row r="582" spans="1:62" s="3" customFormat="1" ht="15.95" customHeight="1" outlineLevel="2" x14ac:dyDescent="0.3">
      <c r="A582" s="537">
        <v>16</v>
      </c>
      <c r="B582" s="171" t="s">
        <v>438</v>
      </c>
      <c r="C582" s="462" t="s">
        <v>468</v>
      </c>
      <c r="D582" s="127" t="s">
        <v>117</v>
      </c>
      <c r="E582" s="540">
        <v>9</v>
      </c>
      <c r="F582" s="45" t="s">
        <v>50</v>
      </c>
      <c r="G582" s="55">
        <v>21.405999999999999</v>
      </c>
      <c r="H582" s="68">
        <f t="shared" si="18"/>
        <v>1.2</v>
      </c>
      <c r="I582" s="69">
        <v>14</v>
      </c>
      <c r="J582" s="69">
        <f t="shared" si="19"/>
        <v>359.62079999999997</v>
      </c>
      <c r="K582" s="100"/>
      <c r="L582" s="140"/>
    </row>
    <row r="583" spans="1:62" s="3" customFormat="1" ht="15.95" customHeight="1" outlineLevel="2" x14ac:dyDescent="0.3">
      <c r="A583" s="537">
        <v>17</v>
      </c>
      <c r="B583" s="171" t="s">
        <v>438</v>
      </c>
      <c r="C583" s="462" t="s">
        <v>1040</v>
      </c>
      <c r="D583" s="127" t="s">
        <v>117</v>
      </c>
      <c r="E583" s="540">
        <v>9</v>
      </c>
      <c r="F583" s="45" t="s">
        <v>50</v>
      </c>
      <c r="G583" s="55">
        <v>23.742000000000001</v>
      </c>
      <c r="H583" s="68">
        <f t="shared" si="18"/>
        <v>1.2</v>
      </c>
      <c r="I583" s="69">
        <v>14</v>
      </c>
      <c r="J583" s="69">
        <f t="shared" si="19"/>
        <v>398.86560000000003</v>
      </c>
      <c r="K583" s="100"/>
      <c r="L583" s="140"/>
    </row>
    <row r="584" spans="1:62" s="3" customFormat="1" ht="15.95" customHeight="1" outlineLevel="2" x14ac:dyDescent="0.3">
      <c r="A584" s="537">
        <v>18</v>
      </c>
      <c r="B584" s="171" t="s">
        <v>438</v>
      </c>
      <c r="C584" s="33" t="s">
        <v>749</v>
      </c>
      <c r="D584" s="157" t="s">
        <v>752</v>
      </c>
      <c r="E584" s="42">
        <v>8</v>
      </c>
      <c r="F584" s="209" t="s">
        <v>50</v>
      </c>
      <c r="G584" s="513">
        <v>16.678000000000001</v>
      </c>
      <c r="H584" s="68">
        <f t="shared" si="18"/>
        <v>1.2</v>
      </c>
      <c r="I584" s="69">
        <v>14</v>
      </c>
      <c r="J584" s="69">
        <f t="shared" si="19"/>
        <v>280.19040000000001</v>
      </c>
      <c r="K584" s="100"/>
      <c r="L584" s="140"/>
    </row>
    <row r="585" spans="1:62" s="3" customFormat="1" ht="15.95" customHeight="1" outlineLevel="2" x14ac:dyDescent="0.3">
      <c r="A585" s="537">
        <v>19</v>
      </c>
      <c r="B585" s="171" t="s">
        <v>438</v>
      </c>
      <c r="C585" s="33" t="s">
        <v>750</v>
      </c>
      <c r="D585" s="157" t="s">
        <v>752</v>
      </c>
      <c r="E585" s="42">
        <v>8</v>
      </c>
      <c r="F585" s="156" t="s">
        <v>50</v>
      </c>
      <c r="G585" s="513">
        <v>80.475999999999999</v>
      </c>
      <c r="H585" s="68">
        <f t="shared" si="18"/>
        <v>1.2</v>
      </c>
      <c r="I585" s="69">
        <v>14</v>
      </c>
      <c r="J585" s="69">
        <f t="shared" si="19"/>
        <v>1351.9967999999999</v>
      </c>
      <c r="K585" s="100"/>
      <c r="L585" s="140"/>
    </row>
    <row r="586" spans="1:62" s="3" customFormat="1" ht="15.95" customHeight="1" outlineLevel="2" x14ac:dyDescent="0.3">
      <c r="A586" s="537">
        <v>20</v>
      </c>
      <c r="B586" s="171" t="s">
        <v>438</v>
      </c>
      <c r="C586" s="462" t="s">
        <v>1041</v>
      </c>
      <c r="D586" s="177" t="s">
        <v>117</v>
      </c>
      <c r="E586" s="42">
        <v>8</v>
      </c>
      <c r="F586" s="156" t="s">
        <v>50</v>
      </c>
      <c r="G586" s="55">
        <v>9.8789999999999996</v>
      </c>
      <c r="H586" s="68">
        <f t="shared" si="18"/>
        <v>0.7</v>
      </c>
      <c r="I586" s="69">
        <v>14</v>
      </c>
      <c r="J586" s="69">
        <f t="shared" si="19"/>
        <v>96.814199999999985</v>
      </c>
      <c r="K586" s="100"/>
      <c r="L586" s="140"/>
    </row>
    <row r="587" spans="1:62" s="3" customFormat="1" ht="15.95" customHeight="1" outlineLevel="2" x14ac:dyDescent="0.3">
      <c r="A587" s="537">
        <v>21</v>
      </c>
      <c r="B587" s="171" t="s">
        <v>438</v>
      </c>
      <c r="C587" s="462" t="s">
        <v>1042</v>
      </c>
      <c r="D587" s="177" t="s">
        <v>117</v>
      </c>
      <c r="E587" s="42">
        <v>8</v>
      </c>
      <c r="F587" s="156" t="s">
        <v>50</v>
      </c>
      <c r="G587" s="55">
        <v>6.0679999999999996</v>
      </c>
      <c r="H587" s="68">
        <f t="shared" si="18"/>
        <v>0.7</v>
      </c>
      <c r="I587" s="69">
        <v>14</v>
      </c>
      <c r="J587" s="69">
        <f t="shared" si="19"/>
        <v>59.466399999999993</v>
      </c>
      <c r="K587" s="100"/>
      <c r="L587" s="140"/>
    </row>
    <row r="588" spans="1:62" s="3" customFormat="1" ht="15.95" customHeight="1" outlineLevel="2" x14ac:dyDescent="0.3">
      <c r="A588" s="537">
        <v>22</v>
      </c>
      <c r="B588" s="171" t="s">
        <v>438</v>
      </c>
      <c r="C588" s="462" t="s">
        <v>1043</v>
      </c>
      <c r="D588" s="177" t="s">
        <v>1044</v>
      </c>
      <c r="E588" s="540">
        <v>9</v>
      </c>
      <c r="F588" s="156" t="s">
        <v>14</v>
      </c>
      <c r="G588" s="55">
        <v>3.9620000000000002</v>
      </c>
      <c r="H588" s="68">
        <f t="shared" si="18"/>
        <v>0.7</v>
      </c>
      <c r="I588" s="69">
        <v>14</v>
      </c>
      <c r="J588" s="69">
        <f t="shared" si="19"/>
        <v>38.827600000000004</v>
      </c>
      <c r="K588" s="100"/>
      <c r="L588" s="140"/>
    </row>
    <row r="589" spans="1:62" s="3" customFormat="1" ht="15.95" customHeight="1" outlineLevel="2" x14ac:dyDescent="0.3">
      <c r="A589" s="537">
        <v>23</v>
      </c>
      <c r="B589" s="171" t="s">
        <v>438</v>
      </c>
      <c r="C589" s="53" t="s">
        <v>469</v>
      </c>
      <c r="D589" s="157" t="s">
        <v>463</v>
      </c>
      <c r="E589" s="42">
        <v>9</v>
      </c>
      <c r="F589" s="209" t="s">
        <v>30</v>
      </c>
      <c r="G589" s="62">
        <v>1.006</v>
      </c>
      <c r="H589" s="68">
        <f t="shared" si="18"/>
        <v>0.7</v>
      </c>
      <c r="I589" s="69">
        <v>14</v>
      </c>
      <c r="J589" s="69">
        <f t="shared" si="19"/>
        <v>9.8587999999999987</v>
      </c>
      <c r="K589" s="100"/>
      <c r="L589" s="140"/>
    </row>
    <row r="590" spans="1:62" s="3" customFormat="1" ht="15.95" customHeight="1" outlineLevel="2" x14ac:dyDescent="0.3">
      <c r="A590" s="537">
        <v>24</v>
      </c>
      <c r="B590" s="171" t="s">
        <v>438</v>
      </c>
      <c r="C590" s="462" t="s">
        <v>470</v>
      </c>
      <c r="D590" s="127" t="s">
        <v>118</v>
      </c>
      <c r="E590" s="42">
        <v>8</v>
      </c>
      <c r="F590" s="209" t="s">
        <v>14</v>
      </c>
      <c r="G590" s="55">
        <v>9.9990000000000006</v>
      </c>
      <c r="H590" s="68">
        <f t="shared" si="18"/>
        <v>0.7</v>
      </c>
      <c r="I590" s="69">
        <v>14</v>
      </c>
      <c r="J590" s="69">
        <f t="shared" si="19"/>
        <v>97.990200000000002</v>
      </c>
      <c r="K590" s="100"/>
      <c r="L590" s="140"/>
    </row>
    <row r="591" spans="1:62" s="3" customFormat="1" ht="15.95" customHeight="1" outlineLevel="2" x14ac:dyDescent="0.3">
      <c r="A591" s="537">
        <v>25</v>
      </c>
      <c r="B591" s="171" t="s">
        <v>438</v>
      </c>
      <c r="C591" s="462" t="s">
        <v>471</v>
      </c>
      <c r="D591" s="177" t="s">
        <v>118</v>
      </c>
      <c r="E591" s="42">
        <v>8</v>
      </c>
      <c r="F591" s="156" t="s">
        <v>14</v>
      </c>
      <c r="G591" s="55">
        <v>13.071999999999999</v>
      </c>
      <c r="H591" s="68">
        <f t="shared" si="18"/>
        <v>1.2</v>
      </c>
      <c r="I591" s="69">
        <v>14</v>
      </c>
      <c r="J591" s="69">
        <f t="shared" si="19"/>
        <v>219.6096</v>
      </c>
      <c r="K591" s="100"/>
      <c r="L591" s="140"/>
    </row>
    <row r="592" spans="1:62" s="3" customFormat="1" ht="15.95" customHeight="1" outlineLevel="2" x14ac:dyDescent="0.3">
      <c r="A592" s="537">
        <v>26</v>
      </c>
      <c r="B592" s="171" t="s">
        <v>438</v>
      </c>
      <c r="C592" s="53" t="s">
        <v>472</v>
      </c>
      <c r="D592" s="157" t="s">
        <v>140</v>
      </c>
      <c r="E592" s="42">
        <v>9</v>
      </c>
      <c r="F592" s="156" t="s">
        <v>30</v>
      </c>
      <c r="G592" s="518">
        <v>1.75</v>
      </c>
      <c r="H592" s="68">
        <f t="shared" si="18"/>
        <v>0.7</v>
      </c>
      <c r="I592" s="69">
        <v>14</v>
      </c>
      <c r="J592" s="69">
        <f t="shared" si="19"/>
        <v>17.149999999999999</v>
      </c>
      <c r="K592" s="100"/>
      <c r="L592" s="140"/>
    </row>
    <row r="593" spans="1:62" s="3" customFormat="1" ht="15.95" customHeight="1" outlineLevel="2" x14ac:dyDescent="0.3">
      <c r="A593" s="537">
        <v>27</v>
      </c>
      <c r="B593" s="171" t="s">
        <v>438</v>
      </c>
      <c r="C593" s="53" t="s">
        <v>473</v>
      </c>
      <c r="D593" s="157" t="s">
        <v>464</v>
      </c>
      <c r="E593" s="540">
        <v>9</v>
      </c>
      <c r="F593" s="156" t="s">
        <v>30</v>
      </c>
      <c r="G593" s="62">
        <v>2.198</v>
      </c>
      <c r="H593" s="68">
        <f t="shared" si="18"/>
        <v>0.7</v>
      </c>
      <c r="I593" s="69">
        <v>14</v>
      </c>
      <c r="J593" s="69">
        <f t="shared" si="19"/>
        <v>21.540399999999998</v>
      </c>
      <c r="K593" s="100"/>
      <c r="L593" s="140"/>
    </row>
    <row r="594" spans="1:62" s="3" customFormat="1" ht="15.95" customHeight="1" outlineLevel="2" x14ac:dyDescent="0.3">
      <c r="A594" s="537">
        <v>28</v>
      </c>
      <c r="B594" s="171" t="s">
        <v>438</v>
      </c>
      <c r="C594" s="53" t="s">
        <v>474</v>
      </c>
      <c r="D594" s="157" t="s">
        <v>465</v>
      </c>
      <c r="E594" s="42">
        <v>4</v>
      </c>
      <c r="F594" s="156" t="s">
        <v>30</v>
      </c>
      <c r="G594" s="62">
        <v>2.972</v>
      </c>
      <c r="H594" s="68">
        <f t="shared" si="18"/>
        <v>1.2</v>
      </c>
      <c r="I594" s="69">
        <v>14</v>
      </c>
      <c r="J594" s="69">
        <f t="shared" si="19"/>
        <v>49.929599999999994</v>
      </c>
      <c r="K594" s="100"/>
      <c r="L594" s="140"/>
    </row>
    <row r="595" spans="1:62" s="3" customFormat="1" ht="15.95" customHeight="1" outlineLevel="2" x14ac:dyDescent="0.3">
      <c r="A595" s="537">
        <v>29</v>
      </c>
      <c r="B595" s="171" t="s">
        <v>438</v>
      </c>
      <c r="C595" s="462" t="s">
        <v>1045</v>
      </c>
      <c r="D595" s="157" t="s">
        <v>465</v>
      </c>
      <c r="E595" s="42">
        <v>4</v>
      </c>
      <c r="F595" s="156" t="s">
        <v>14</v>
      </c>
      <c r="G595" s="55">
        <v>5.9989999999999997</v>
      </c>
      <c r="H595" s="68">
        <f t="shared" si="18"/>
        <v>1.2</v>
      </c>
      <c r="I595" s="69">
        <v>14</v>
      </c>
      <c r="J595" s="69">
        <f t="shared" si="19"/>
        <v>100.78319999999999</v>
      </c>
      <c r="K595" s="100"/>
      <c r="L595" s="140"/>
    </row>
    <row r="596" spans="1:62" s="3" customFormat="1" ht="15.95" customHeight="1" outlineLevel="2" x14ac:dyDescent="0.3">
      <c r="A596" s="537">
        <v>30</v>
      </c>
      <c r="B596" s="171" t="s">
        <v>438</v>
      </c>
      <c r="C596" s="53" t="s">
        <v>475</v>
      </c>
      <c r="D596" s="157" t="s">
        <v>52</v>
      </c>
      <c r="E596" s="540">
        <v>9</v>
      </c>
      <c r="F596" s="434" t="s">
        <v>50</v>
      </c>
      <c r="G596" s="55">
        <v>4.7009999999999996</v>
      </c>
      <c r="H596" s="68">
        <f t="shared" si="18"/>
        <v>0.7</v>
      </c>
      <c r="I596" s="69">
        <v>14</v>
      </c>
      <c r="J596" s="69">
        <f t="shared" si="19"/>
        <v>46.069799999999994</v>
      </c>
      <c r="K596" s="100"/>
      <c r="L596" s="140"/>
    </row>
    <row r="597" spans="1:62" s="3" customFormat="1" ht="15.95" customHeight="1" outlineLevel="2" x14ac:dyDescent="0.3">
      <c r="A597" s="537">
        <v>31</v>
      </c>
      <c r="B597" s="171" t="s">
        <v>438</v>
      </c>
      <c r="C597" s="462" t="s">
        <v>479</v>
      </c>
      <c r="D597" s="177" t="s">
        <v>53</v>
      </c>
      <c r="E597" s="540">
        <v>9</v>
      </c>
      <c r="F597" s="209" t="s">
        <v>50</v>
      </c>
      <c r="G597" s="55">
        <v>1.3839999999999999</v>
      </c>
      <c r="H597" s="68">
        <f t="shared" si="18"/>
        <v>0.7</v>
      </c>
      <c r="I597" s="69">
        <v>14</v>
      </c>
      <c r="J597" s="69">
        <f t="shared" si="19"/>
        <v>13.563199999999998</v>
      </c>
      <c r="K597" s="100"/>
      <c r="L597" s="140"/>
    </row>
    <row r="598" spans="1:62" s="3" customFormat="1" ht="15.95" customHeight="1" outlineLevel="2" x14ac:dyDescent="0.3">
      <c r="A598" s="537">
        <v>32</v>
      </c>
      <c r="B598" s="171" t="s">
        <v>438</v>
      </c>
      <c r="C598" s="53" t="s">
        <v>480</v>
      </c>
      <c r="D598" s="157" t="s">
        <v>53</v>
      </c>
      <c r="E598" s="540">
        <v>9</v>
      </c>
      <c r="F598" s="209" t="s">
        <v>50</v>
      </c>
      <c r="G598" s="62">
        <v>1.0640000000000001</v>
      </c>
      <c r="H598" s="68">
        <f t="shared" si="18"/>
        <v>0.7</v>
      </c>
      <c r="I598" s="69">
        <v>14</v>
      </c>
      <c r="J598" s="69">
        <f t="shared" si="19"/>
        <v>10.427200000000001</v>
      </c>
      <c r="K598" s="100"/>
      <c r="L598" s="140"/>
    </row>
    <row r="599" spans="1:62" s="3" customFormat="1" ht="15.95" customHeight="1" outlineLevel="2" x14ac:dyDescent="0.3">
      <c r="A599" s="537">
        <v>33</v>
      </c>
      <c r="B599" s="171" t="s">
        <v>438</v>
      </c>
      <c r="C599" s="462" t="s">
        <v>481</v>
      </c>
      <c r="D599" s="177" t="s">
        <v>53</v>
      </c>
      <c r="E599" s="540">
        <v>9</v>
      </c>
      <c r="F599" s="209" t="s">
        <v>50</v>
      </c>
      <c r="G599" s="513">
        <v>14.76</v>
      </c>
      <c r="H599" s="68">
        <f t="shared" si="18"/>
        <v>1.2</v>
      </c>
      <c r="I599" s="69">
        <v>14</v>
      </c>
      <c r="J599" s="69">
        <f t="shared" si="19"/>
        <v>247.96799999999999</v>
      </c>
      <c r="K599" s="100"/>
      <c r="L599" s="140"/>
    </row>
    <row r="600" spans="1:62" s="3" customFormat="1" ht="15.95" customHeight="1" outlineLevel="2" x14ac:dyDescent="0.3">
      <c r="A600" s="537">
        <v>34</v>
      </c>
      <c r="B600" s="171" t="s">
        <v>438</v>
      </c>
      <c r="C600" s="53" t="s">
        <v>482</v>
      </c>
      <c r="D600" s="157" t="s">
        <v>53</v>
      </c>
      <c r="E600" s="540">
        <v>9</v>
      </c>
      <c r="F600" s="209" t="s">
        <v>50</v>
      </c>
      <c r="G600" s="62">
        <v>1.0660000000000001</v>
      </c>
      <c r="H600" s="68">
        <f t="shared" si="18"/>
        <v>0.7</v>
      </c>
      <c r="I600" s="69">
        <v>14</v>
      </c>
      <c r="J600" s="69">
        <f t="shared" si="19"/>
        <v>10.4468</v>
      </c>
      <c r="K600" s="100"/>
      <c r="L600" s="140"/>
    </row>
    <row r="601" spans="1:62" s="3" customFormat="1" ht="15.95" customHeight="1" outlineLevel="2" x14ac:dyDescent="0.3">
      <c r="A601" s="537">
        <v>35</v>
      </c>
      <c r="B601" s="171" t="s">
        <v>438</v>
      </c>
      <c r="C601" s="462" t="s">
        <v>483</v>
      </c>
      <c r="D601" s="177" t="s">
        <v>53</v>
      </c>
      <c r="E601" s="540">
        <v>9</v>
      </c>
      <c r="F601" s="209" t="s">
        <v>50</v>
      </c>
      <c r="G601" s="55">
        <v>3.3039999999999998</v>
      </c>
      <c r="H601" s="68">
        <f t="shared" si="18"/>
        <v>0.7</v>
      </c>
      <c r="I601" s="69">
        <v>14</v>
      </c>
      <c r="J601" s="69">
        <f t="shared" si="19"/>
        <v>32.379199999999997</v>
      </c>
      <c r="K601" s="100"/>
      <c r="L601" s="140"/>
    </row>
    <row r="602" spans="1:62" s="3" customFormat="1" ht="15.95" customHeight="1" outlineLevel="2" x14ac:dyDescent="0.3">
      <c r="A602" s="537">
        <v>36</v>
      </c>
      <c r="B602" s="171" t="s">
        <v>438</v>
      </c>
      <c r="C602" s="53" t="s">
        <v>484</v>
      </c>
      <c r="D602" s="157" t="s">
        <v>53</v>
      </c>
      <c r="E602" s="540">
        <v>9</v>
      </c>
      <c r="F602" s="209" t="s">
        <v>50</v>
      </c>
      <c r="G602" s="62">
        <v>3.4119999999999999</v>
      </c>
      <c r="H602" s="68">
        <f t="shared" si="18"/>
        <v>0.7</v>
      </c>
      <c r="I602" s="69">
        <v>14</v>
      </c>
      <c r="J602" s="69">
        <f t="shared" si="19"/>
        <v>33.437599999999996</v>
      </c>
      <c r="K602" s="100"/>
      <c r="L602" s="140"/>
    </row>
    <row r="603" spans="1:62" s="3" customFormat="1" ht="15.95" customHeight="1" outlineLevel="2" x14ac:dyDescent="0.3">
      <c r="A603" s="537">
        <v>37</v>
      </c>
      <c r="B603" s="171" t="s">
        <v>438</v>
      </c>
      <c r="C603" s="462" t="s">
        <v>1046</v>
      </c>
      <c r="D603" s="177" t="s">
        <v>53</v>
      </c>
      <c r="E603" s="540">
        <v>9</v>
      </c>
      <c r="F603" s="209" t="s">
        <v>50</v>
      </c>
      <c r="G603" s="513">
        <v>0.95</v>
      </c>
      <c r="H603" s="68">
        <f t="shared" si="18"/>
        <v>0.7</v>
      </c>
      <c r="I603" s="69">
        <v>14</v>
      </c>
      <c r="J603" s="69">
        <f t="shared" si="19"/>
        <v>9.3099999999999987</v>
      </c>
      <c r="K603" s="100"/>
      <c r="L603" s="140"/>
    </row>
    <row r="604" spans="1:62" s="3" customFormat="1" ht="15.95" customHeight="1" outlineLevel="2" x14ac:dyDescent="0.3">
      <c r="A604" s="537">
        <v>38</v>
      </c>
      <c r="B604" s="171" t="s">
        <v>438</v>
      </c>
      <c r="C604" s="462" t="s">
        <v>476</v>
      </c>
      <c r="D604" s="177" t="s">
        <v>53</v>
      </c>
      <c r="E604" s="540">
        <v>9</v>
      </c>
      <c r="F604" s="209" t="s">
        <v>50</v>
      </c>
      <c r="G604" s="513">
        <v>4.25</v>
      </c>
      <c r="H604" s="68">
        <f t="shared" si="18"/>
        <v>0.7</v>
      </c>
      <c r="I604" s="69">
        <v>14</v>
      </c>
      <c r="J604" s="69">
        <f t="shared" si="19"/>
        <v>41.649999999999991</v>
      </c>
      <c r="K604" s="100"/>
      <c r="L604" s="140"/>
    </row>
    <row r="605" spans="1:62" s="3" customFormat="1" ht="15.95" customHeight="1" outlineLevel="2" x14ac:dyDescent="0.3">
      <c r="A605" s="537">
        <v>39</v>
      </c>
      <c r="B605" s="171" t="s">
        <v>438</v>
      </c>
      <c r="C605" s="462" t="s">
        <v>477</v>
      </c>
      <c r="D605" s="177" t="s">
        <v>53</v>
      </c>
      <c r="E605" s="540">
        <v>9</v>
      </c>
      <c r="F605" s="209" t="s">
        <v>50</v>
      </c>
      <c r="G605" s="55">
        <v>1.9339999999999999</v>
      </c>
      <c r="H605" s="68">
        <f t="shared" si="18"/>
        <v>0.7</v>
      </c>
      <c r="I605" s="69">
        <v>14</v>
      </c>
      <c r="J605" s="69">
        <f t="shared" si="19"/>
        <v>18.953199999999999</v>
      </c>
      <c r="K605" s="100"/>
      <c r="L605" s="140"/>
    </row>
    <row r="606" spans="1:62" s="3" customFormat="1" ht="15.95" customHeight="1" outlineLevel="2" x14ac:dyDescent="0.3">
      <c r="A606" s="537">
        <v>40</v>
      </c>
      <c r="B606" s="539" t="s">
        <v>438</v>
      </c>
      <c r="C606" s="462" t="s">
        <v>478</v>
      </c>
      <c r="D606" s="177" t="s">
        <v>53</v>
      </c>
      <c r="E606" s="540">
        <v>9</v>
      </c>
      <c r="F606" s="156" t="s">
        <v>50</v>
      </c>
      <c r="G606" s="55">
        <v>3.2890000000000001</v>
      </c>
      <c r="H606" s="68">
        <f t="shared" si="18"/>
        <v>0.7</v>
      </c>
      <c r="I606" s="69">
        <v>14</v>
      </c>
      <c r="J606" s="69">
        <f t="shared" si="19"/>
        <v>32.232199999999999</v>
      </c>
      <c r="K606" s="100"/>
      <c r="L606" s="140"/>
    </row>
    <row r="607" spans="1:62" s="3" customFormat="1" ht="15.95" customHeight="1" outlineLevel="1" x14ac:dyDescent="0.3">
      <c r="A607" s="537"/>
      <c r="B607" s="210" t="s">
        <v>460</v>
      </c>
      <c r="C607" s="33"/>
      <c r="D607" s="157"/>
      <c r="E607" s="540"/>
      <c r="F607" s="209"/>
      <c r="G607" s="514">
        <f>SUM(G567:G606)</f>
        <v>588.197</v>
      </c>
      <c r="H607" s="68"/>
      <c r="I607" s="68"/>
      <c r="J607" s="69"/>
      <c r="K607" s="100"/>
      <c r="L607" s="140"/>
    </row>
    <row r="608" spans="1:62" s="4" customFormat="1" ht="15.95" customHeight="1" outlineLevel="1" x14ac:dyDescent="0.3">
      <c r="A608" s="537"/>
      <c r="B608" s="161"/>
      <c r="C608" s="33"/>
      <c r="D608" s="157"/>
      <c r="E608" s="540"/>
      <c r="F608" s="209"/>
      <c r="G608" s="513"/>
      <c r="H608" s="68"/>
      <c r="I608" s="68"/>
      <c r="J608" s="69"/>
      <c r="K608" s="100"/>
      <c r="L608" s="140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</row>
    <row r="609" spans="1:68" s="15" customFormat="1" ht="15.95" customHeight="1" outlineLevel="1" x14ac:dyDescent="0.3">
      <c r="A609" s="537"/>
      <c r="B609" s="51"/>
      <c r="C609" s="36"/>
      <c r="D609" s="32"/>
      <c r="E609" s="62"/>
      <c r="F609" s="45"/>
      <c r="G609" s="62"/>
      <c r="H609" s="68"/>
      <c r="I609" s="68"/>
      <c r="J609" s="69"/>
      <c r="K609" s="100"/>
      <c r="L609" s="140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</row>
    <row r="610" spans="1:68" s="2" customFormat="1" ht="15.95" customHeight="1" outlineLevel="1" x14ac:dyDescent="0.3">
      <c r="A610" s="537"/>
      <c r="B610" s="51"/>
      <c r="C610" s="53"/>
      <c r="D610" s="32"/>
      <c r="E610" s="540"/>
      <c r="F610" s="540"/>
      <c r="G610" s="55"/>
      <c r="H610" s="68"/>
      <c r="I610" s="68"/>
      <c r="J610" s="69"/>
      <c r="K610" s="100"/>
      <c r="L610" s="140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</row>
    <row r="611" spans="1:68" s="2" customFormat="1" ht="15.95" customHeight="1" outlineLevel="1" x14ac:dyDescent="0.3">
      <c r="A611" s="537"/>
      <c r="B611" s="539"/>
      <c r="C611" s="53"/>
      <c r="D611" s="32"/>
      <c r="E611" s="540"/>
      <c r="F611" s="540"/>
      <c r="G611" s="55"/>
      <c r="H611" s="68"/>
      <c r="I611" s="68"/>
      <c r="J611" s="69"/>
      <c r="K611" s="100"/>
      <c r="L611" s="140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</row>
    <row r="612" spans="1:68" s="5" customFormat="1" ht="15.95" customHeight="1" outlineLevel="2" x14ac:dyDescent="0.3">
      <c r="A612" s="537">
        <v>1</v>
      </c>
      <c r="B612" s="43" t="s">
        <v>437</v>
      </c>
      <c r="C612" s="36" t="s">
        <v>485</v>
      </c>
      <c r="D612" s="537" t="s">
        <v>120</v>
      </c>
      <c r="E612" s="42">
        <v>4</v>
      </c>
      <c r="F612" s="43" t="s">
        <v>30</v>
      </c>
      <c r="G612" s="529">
        <v>0.13300000000000001</v>
      </c>
      <c r="H612" s="68">
        <f t="shared" si="18"/>
        <v>1</v>
      </c>
      <c r="I612" s="69">
        <v>20</v>
      </c>
      <c r="J612" s="69">
        <f t="shared" si="19"/>
        <v>2.66</v>
      </c>
      <c r="K612" s="100"/>
      <c r="L612" s="142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  <c r="AQ612" s="10"/>
      <c r="AR612" s="10"/>
      <c r="AS612" s="10"/>
      <c r="AT612" s="10"/>
      <c r="AU612" s="10"/>
      <c r="AV612" s="10"/>
      <c r="AW612" s="10"/>
      <c r="AX612" s="10"/>
      <c r="AY612" s="10"/>
      <c r="AZ612" s="10"/>
      <c r="BA612" s="10"/>
      <c r="BB612" s="10"/>
      <c r="BC612" s="10"/>
      <c r="BD612" s="10"/>
      <c r="BE612" s="10"/>
      <c r="BF612" s="10"/>
      <c r="BG612" s="10"/>
      <c r="BH612" s="10"/>
      <c r="BI612" s="10"/>
      <c r="BJ612" s="10"/>
      <c r="BK612" s="10"/>
      <c r="BL612" s="10"/>
      <c r="BM612" s="10"/>
      <c r="BN612" s="10"/>
      <c r="BO612" s="10"/>
      <c r="BP612" s="10"/>
    </row>
    <row r="613" spans="1:68" s="7" customFormat="1" ht="15.95" customHeight="1" outlineLevel="2" x14ac:dyDescent="0.3">
      <c r="A613" s="537">
        <v>2</v>
      </c>
      <c r="B613" s="43" t="s">
        <v>437</v>
      </c>
      <c r="C613" s="36" t="s">
        <v>506</v>
      </c>
      <c r="D613" s="537" t="s">
        <v>120</v>
      </c>
      <c r="E613" s="42">
        <v>9</v>
      </c>
      <c r="F613" s="43" t="s">
        <v>107</v>
      </c>
      <c r="G613" s="62">
        <v>0.501</v>
      </c>
      <c r="H613" s="68">
        <f t="shared" si="18"/>
        <v>0.7</v>
      </c>
      <c r="I613" s="69">
        <v>20</v>
      </c>
      <c r="J613" s="69">
        <f t="shared" si="19"/>
        <v>7.0139999999999993</v>
      </c>
      <c r="K613" s="100"/>
      <c r="L613" s="140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</row>
    <row r="614" spans="1:68" s="7" customFormat="1" ht="15.95" customHeight="1" outlineLevel="2" x14ac:dyDescent="0.3">
      <c r="A614" s="537">
        <v>3</v>
      </c>
      <c r="B614" s="43" t="s">
        <v>437</v>
      </c>
      <c r="C614" s="36" t="s">
        <v>1037</v>
      </c>
      <c r="D614" s="537" t="s">
        <v>41</v>
      </c>
      <c r="E614" s="42">
        <v>5</v>
      </c>
      <c r="F614" s="43" t="s">
        <v>36</v>
      </c>
      <c r="G614" s="62">
        <v>17.015000000000001</v>
      </c>
      <c r="H614" s="68">
        <f t="shared" si="18"/>
        <v>1.2</v>
      </c>
      <c r="I614" s="69">
        <v>20</v>
      </c>
      <c r="J614" s="69">
        <f t="shared" si="19"/>
        <v>408.36</v>
      </c>
      <c r="K614" s="100"/>
      <c r="L614" s="140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</row>
    <row r="615" spans="1:68" s="7" customFormat="1" ht="15.95" customHeight="1" outlineLevel="2" x14ac:dyDescent="0.3">
      <c r="A615" s="537">
        <v>4</v>
      </c>
      <c r="B615" s="43" t="s">
        <v>437</v>
      </c>
      <c r="C615" s="36" t="s">
        <v>487</v>
      </c>
      <c r="D615" s="537" t="s">
        <v>120</v>
      </c>
      <c r="E615" s="42">
        <v>5</v>
      </c>
      <c r="F615" s="43" t="s">
        <v>107</v>
      </c>
      <c r="G615" s="518">
        <v>0.86</v>
      </c>
      <c r="H615" s="68">
        <f t="shared" si="18"/>
        <v>1</v>
      </c>
      <c r="I615" s="69">
        <v>20</v>
      </c>
      <c r="J615" s="69">
        <f t="shared" si="19"/>
        <v>17.2</v>
      </c>
      <c r="K615" s="100"/>
      <c r="L615" s="140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</row>
    <row r="616" spans="1:68" s="4" customFormat="1" ht="15.95" customHeight="1" outlineLevel="2" x14ac:dyDescent="0.3">
      <c r="A616" s="537">
        <v>5</v>
      </c>
      <c r="B616" s="43" t="s">
        <v>437</v>
      </c>
      <c r="C616" s="36" t="s">
        <v>486</v>
      </c>
      <c r="D616" s="537" t="s">
        <v>120</v>
      </c>
      <c r="E616" s="42">
        <v>5</v>
      </c>
      <c r="F616" s="43" t="s">
        <v>107</v>
      </c>
      <c r="G616" s="62">
        <v>0.13200000000000001</v>
      </c>
      <c r="H616" s="68">
        <f t="shared" si="18"/>
        <v>1</v>
      </c>
      <c r="I616" s="69">
        <v>20</v>
      </c>
      <c r="J616" s="69">
        <f t="shared" si="19"/>
        <v>2.64</v>
      </c>
      <c r="K616" s="100"/>
      <c r="L616" s="140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</row>
    <row r="617" spans="1:68" s="4" customFormat="1" ht="15.95" customHeight="1" outlineLevel="2" x14ac:dyDescent="0.3">
      <c r="A617" s="537">
        <v>6</v>
      </c>
      <c r="B617" s="43" t="s">
        <v>437</v>
      </c>
      <c r="C617" s="36" t="s">
        <v>488</v>
      </c>
      <c r="D617" s="537" t="s">
        <v>120</v>
      </c>
      <c r="E617" s="42">
        <v>5</v>
      </c>
      <c r="F617" s="43" t="s">
        <v>107</v>
      </c>
      <c r="G617" s="62">
        <v>6.2E-2</v>
      </c>
      <c r="H617" s="68">
        <f t="shared" si="18"/>
        <v>1</v>
      </c>
      <c r="I617" s="69">
        <v>20</v>
      </c>
      <c r="J617" s="69">
        <f t="shared" si="19"/>
        <v>1.24</v>
      </c>
      <c r="K617" s="100"/>
      <c r="L617" s="140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</row>
    <row r="618" spans="1:68" s="4" customFormat="1" ht="15.95" customHeight="1" outlineLevel="2" x14ac:dyDescent="0.3">
      <c r="A618" s="537">
        <v>7</v>
      </c>
      <c r="B618" s="43" t="s">
        <v>437</v>
      </c>
      <c r="C618" s="33" t="s">
        <v>531</v>
      </c>
      <c r="D618" s="32" t="s">
        <v>532</v>
      </c>
      <c r="E618" s="540">
        <v>9</v>
      </c>
      <c r="F618" s="43" t="s">
        <v>30</v>
      </c>
      <c r="G618" s="55">
        <v>3.3639999999999999</v>
      </c>
      <c r="H618" s="68">
        <f t="shared" si="18"/>
        <v>0.7</v>
      </c>
      <c r="I618" s="69">
        <v>20</v>
      </c>
      <c r="J618" s="69">
        <f t="shared" si="19"/>
        <v>47.095999999999989</v>
      </c>
      <c r="K618" s="100"/>
      <c r="L618" s="140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</row>
    <row r="619" spans="1:68" s="15" customFormat="1" ht="15.95" customHeight="1" outlineLevel="2" x14ac:dyDescent="0.3">
      <c r="A619" s="537">
        <v>8</v>
      </c>
      <c r="B619" s="43" t="s">
        <v>437</v>
      </c>
      <c r="C619" s="36" t="s">
        <v>983</v>
      </c>
      <c r="D619" s="537" t="s">
        <v>41</v>
      </c>
      <c r="E619" s="42">
        <v>5</v>
      </c>
      <c r="F619" s="43" t="s">
        <v>30</v>
      </c>
      <c r="G619" s="518">
        <v>4.4660000000000002</v>
      </c>
      <c r="H619" s="68">
        <f t="shared" si="18"/>
        <v>1.2</v>
      </c>
      <c r="I619" s="69">
        <v>20</v>
      </c>
      <c r="J619" s="69">
        <f t="shared" si="19"/>
        <v>107.18400000000001</v>
      </c>
      <c r="K619" s="100"/>
      <c r="L619" s="140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</row>
    <row r="620" spans="1:68" s="15" customFormat="1" ht="15.95" customHeight="1" outlineLevel="2" x14ac:dyDescent="0.3">
      <c r="A620" s="537">
        <v>9</v>
      </c>
      <c r="B620" s="43" t="s">
        <v>437</v>
      </c>
      <c r="C620" s="36" t="s">
        <v>984</v>
      </c>
      <c r="D620" s="537" t="s">
        <v>1023</v>
      </c>
      <c r="E620" s="540">
        <v>9</v>
      </c>
      <c r="F620" s="43" t="s">
        <v>30</v>
      </c>
      <c r="G620" s="518">
        <v>0.92200000000000004</v>
      </c>
      <c r="H620" s="68">
        <f t="shared" si="18"/>
        <v>0.7</v>
      </c>
      <c r="I620" s="69">
        <v>20</v>
      </c>
      <c r="J620" s="69">
        <f t="shared" si="19"/>
        <v>12.907999999999999</v>
      </c>
      <c r="K620" s="100"/>
      <c r="L620" s="140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</row>
    <row r="621" spans="1:68" s="15" customFormat="1" ht="15.95" customHeight="1" outlineLevel="2" x14ac:dyDescent="0.3">
      <c r="A621" s="537">
        <v>10</v>
      </c>
      <c r="B621" s="43" t="s">
        <v>437</v>
      </c>
      <c r="C621" s="36" t="s">
        <v>985</v>
      </c>
      <c r="D621" s="537" t="s">
        <v>122</v>
      </c>
      <c r="E621" s="42">
        <v>4</v>
      </c>
      <c r="F621" s="43" t="s">
        <v>30</v>
      </c>
      <c r="G621" s="518">
        <v>0.28399999999999997</v>
      </c>
      <c r="H621" s="68">
        <f t="shared" si="18"/>
        <v>1</v>
      </c>
      <c r="I621" s="69">
        <v>20</v>
      </c>
      <c r="J621" s="69">
        <f t="shared" si="19"/>
        <v>5.68</v>
      </c>
      <c r="K621" s="100"/>
      <c r="L621" s="140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</row>
    <row r="622" spans="1:68" s="15" customFormat="1" ht="15.95" customHeight="1" outlineLevel="2" x14ac:dyDescent="0.3">
      <c r="A622" s="537">
        <v>11</v>
      </c>
      <c r="B622" s="43" t="s">
        <v>437</v>
      </c>
      <c r="C622" s="36" t="s">
        <v>986</v>
      </c>
      <c r="D622" s="537" t="s">
        <v>122</v>
      </c>
      <c r="E622" s="42">
        <v>4</v>
      </c>
      <c r="F622" s="43" t="s">
        <v>30</v>
      </c>
      <c r="G622" s="518">
        <v>0.375</v>
      </c>
      <c r="H622" s="68">
        <f t="shared" si="18"/>
        <v>1</v>
      </c>
      <c r="I622" s="69">
        <v>20</v>
      </c>
      <c r="J622" s="69">
        <f t="shared" si="19"/>
        <v>7.5</v>
      </c>
      <c r="K622" s="100"/>
      <c r="L622" s="140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</row>
    <row r="623" spans="1:68" s="15" customFormat="1" ht="15.95" customHeight="1" outlineLevel="2" x14ac:dyDescent="0.3">
      <c r="A623" s="537">
        <v>12</v>
      </c>
      <c r="B623" s="43" t="s">
        <v>437</v>
      </c>
      <c r="C623" s="36" t="s">
        <v>987</v>
      </c>
      <c r="D623" s="537" t="s">
        <v>122</v>
      </c>
      <c r="E623" s="42">
        <v>4</v>
      </c>
      <c r="F623" s="43" t="s">
        <v>30</v>
      </c>
      <c r="G623" s="518">
        <v>0.56399999999999995</v>
      </c>
      <c r="H623" s="68">
        <f t="shared" si="18"/>
        <v>1</v>
      </c>
      <c r="I623" s="69">
        <v>20</v>
      </c>
      <c r="J623" s="69">
        <f t="shared" si="19"/>
        <v>11.28</v>
      </c>
      <c r="K623" s="100"/>
      <c r="L623" s="140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</row>
    <row r="624" spans="1:68" s="15" customFormat="1" ht="15.95" customHeight="1" outlineLevel="2" x14ac:dyDescent="0.3">
      <c r="A624" s="537">
        <v>13</v>
      </c>
      <c r="B624" s="43" t="s">
        <v>437</v>
      </c>
      <c r="C624" s="36" t="s">
        <v>988</v>
      </c>
      <c r="D624" s="537" t="s">
        <v>122</v>
      </c>
      <c r="E624" s="42">
        <v>4</v>
      </c>
      <c r="F624" s="43" t="s">
        <v>30</v>
      </c>
      <c r="G624" s="518">
        <v>1.0940000000000001</v>
      </c>
      <c r="H624" s="68">
        <f t="shared" si="18"/>
        <v>1.2</v>
      </c>
      <c r="I624" s="69">
        <v>20</v>
      </c>
      <c r="J624" s="69">
        <f t="shared" si="19"/>
        <v>26.256</v>
      </c>
      <c r="K624" s="100"/>
      <c r="L624" s="140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</row>
    <row r="625" spans="1:68" s="15" customFormat="1" ht="15.95" customHeight="1" outlineLevel="2" x14ac:dyDescent="0.3">
      <c r="A625" s="537">
        <v>14</v>
      </c>
      <c r="B625" s="43" t="s">
        <v>437</v>
      </c>
      <c r="C625" s="36" t="s">
        <v>989</v>
      </c>
      <c r="D625" s="537" t="s">
        <v>122</v>
      </c>
      <c r="E625" s="42">
        <v>4</v>
      </c>
      <c r="F625" s="43" t="s">
        <v>30</v>
      </c>
      <c r="G625" s="518">
        <v>1.5640000000000001</v>
      </c>
      <c r="H625" s="68">
        <f t="shared" si="18"/>
        <v>1.2</v>
      </c>
      <c r="I625" s="69">
        <v>20</v>
      </c>
      <c r="J625" s="69">
        <f t="shared" si="19"/>
        <v>37.536000000000001</v>
      </c>
      <c r="K625" s="100"/>
      <c r="L625" s="140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</row>
    <row r="626" spans="1:68" s="15" customFormat="1" ht="15.95" customHeight="1" outlineLevel="2" x14ac:dyDescent="0.3">
      <c r="A626" s="537">
        <v>15</v>
      </c>
      <c r="B626" s="43" t="s">
        <v>437</v>
      </c>
      <c r="C626" s="36" t="s">
        <v>990</v>
      </c>
      <c r="D626" s="537" t="s">
        <v>122</v>
      </c>
      <c r="E626" s="42">
        <v>4</v>
      </c>
      <c r="F626" s="45" t="s">
        <v>30</v>
      </c>
      <c r="G626" s="518">
        <v>2.7709999999999999</v>
      </c>
      <c r="H626" s="68">
        <f t="shared" si="18"/>
        <v>1.2</v>
      </c>
      <c r="I626" s="69">
        <v>20</v>
      </c>
      <c r="J626" s="69">
        <f t="shared" si="19"/>
        <v>66.503999999999991</v>
      </c>
      <c r="K626" s="100"/>
      <c r="L626" s="140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</row>
    <row r="627" spans="1:68" s="15" customFormat="1" ht="15.95" customHeight="1" outlineLevel="2" x14ac:dyDescent="0.3">
      <c r="A627" s="537">
        <v>16</v>
      </c>
      <c r="B627" s="43" t="s">
        <v>437</v>
      </c>
      <c r="C627" s="36" t="s">
        <v>510</v>
      </c>
      <c r="D627" s="537" t="s">
        <v>122</v>
      </c>
      <c r="E627" s="540">
        <v>4</v>
      </c>
      <c r="F627" s="57" t="s">
        <v>30</v>
      </c>
      <c r="G627" s="522">
        <v>3.101</v>
      </c>
      <c r="H627" s="68">
        <f t="shared" si="18"/>
        <v>1.2</v>
      </c>
      <c r="I627" s="69">
        <v>20</v>
      </c>
      <c r="J627" s="69">
        <f t="shared" si="19"/>
        <v>74.423999999999992</v>
      </c>
      <c r="K627" s="100"/>
      <c r="L627" s="140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</row>
    <row r="628" spans="1:68" s="15" customFormat="1" ht="15.95" customHeight="1" outlineLevel="2" x14ac:dyDescent="0.3">
      <c r="A628" s="537">
        <v>17</v>
      </c>
      <c r="B628" s="43" t="s">
        <v>437</v>
      </c>
      <c r="C628" s="36" t="s">
        <v>991</v>
      </c>
      <c r="D628" s="537" t="s">
        <v>122</v>
      </c>
      <c r="E628" s="42">
        <v>4</v>
      </c>
      <c r="F628" s="43" t="s">
        <v>30</v>
      </c>
      <c r="G628" s="518">
        <v>3.9169999999999998</v>
      </c>
      <c r="H628" s="68">
        <f t="shared" si="18"/>
        <v>1.2</v>
      </c>
      <c r="I628" s="69">
        <v>20</v>
      </c>
      <c r="J628" s="69">
        <f t="shared" si="19"/>
        <v>94.007999999999981</v>
      </c>
      <c r="K628" s="100"/>
      <c r="L628" s="140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</row>
    <row r="629" spans="1:68" s="15" customFormat="1" ht="15.95" customHeight="1" outlineLevel="2" x14ac:dyDescent="0.3">
      <c r="A629" s="537">
        <v>18</v>
      </c>
      <c r="B629" s="43" t="s">
        <v>437</v>
      </c>
      <c r="C629" s="36" t="s">
        <v>992</v>
      </c>
      <c r="D629" s="537" t="s">
        <v>122</v>
      </c>
      <c r="E629" s="42">
        <v>4</v>
      </c>
      <c r="F629" s="43" t="s">
        <v>30</v>
      </c>
      <c r="G629" s="518">
        <v>2.024</v>
      </c>
      <c r="H629" s="68">
        <f t="shared" si="18"/>
        <v>1.2</v>
      </c>
      <c r="I629" s="69">
        <v>20</v>
      </c>
      <c r="J629" s="69">
        <f t="shared" si="19"/>
        <v>48.575999999999993</v>
      </c>
      <c r="K629" s="100"/>
      <c r="L629" s="140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</row>
    <row r="630" spans="1:68" s="15" customFormat="1" ht="15.95" customHeight="1" outlineLevel="2" x14ac:dyDescent="0.3">
      <c r="A630" s="537">
        <v>19</v>
      </c>
      <c r="B630" s="43" t="s">
        <v>437</v>
      </c>
      <c r="C630" s="36" t="s">
        <v>993</v>
      </c>
      <c r="D630" s="537" t="s">
        <v>122</v>
      </c>
      <c r="E630" s="42">
        <v>4</v>
      </c>
      <c r="F630" s="43" t="s">
        <v>30</v>
      </c>
      <c r="G630" s="518">
        <v>0.66700000000000004</v>
      </c>
      <c r="H630" s="68">
        <f t="shared" ref="H630:H692" si="20">IF(AND(E630&lt;6,G630&lt;1),1,IF(AND(E630&gt;=6,G630&lt;10),0.7,1.2))</f>
        <v>1</v>
      </c>
      <c r="I630" s="69">
        <v>20</v>
      </c>
      <c r="J630" s="69">
        <f t="shared" ref="J630:J692" si="21">(G630*H630*I630)</f>
        <v>13.34</v>
      </c>
      <c r="K630" s="100"/>
      <c r="L630" s="140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</row>
    <row r="631" spans="1:68" s="15" customFormat="1" ht="15.95" customHeight="1" outlineLevel="2" x14ac:dyDescent="0.3">
      <c r="A631" s="537">
        <v>20</v>
      </c>
      <c r="B631" s="43" t="s">
        <v>437</v>
      </c>
      <c r="C631" s="36" t="s">
        <v>994</v>
      </c>
      <c r="D631" s="537" t="s">
        <v>122</v>
      </c>
      <c r="E631" s="42">
        <v>4</v>
      </c>
      <c r="F631" s="43" t="s">
        <v>30</v>
      </c>
      <c r="G631" s="518">
        <v>0.81899999999999995</v>
      </c>
      <c r="H631" s="68">
        <f t="shared" si="20"/>
        <v>1</v>
      </c>
      <c r="I631" s="69">
        <v>20</v>
      </c>
      <c r="J631" s="69">
        <f t="shared" si="21"/>
        <v>16.38</v>
      </c>
      <c r="K631" s="100"/>
      <c r="L631" s="140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</row>
    <row r="632" spans="1:68" s="15" customFormat="1" ht="15.95" customHeight="1" outlineLevel="2" x14ac:dyDescent="0.3">
      <c r="A632" s="537">
        <v>21</v>
      </c>
      <c r="B632" s="43" t="s">
        <v>437</v>
      </c>
      <c r="C632" s="36" t="s">
        <v>995</v>
      </c>
      <c r="D632" s="537" t="s">
        <v>122</v>
      </c>
      <c r="E632" s="42">
        <v>4</v>
      </c>
      <c r="F632" s="43" t="s">
        <v>30</v>
      </c>
      <c r="G632" s="518">
        <v>0.34499999999999997</v>
      </c>
      <c r="H632" s="68">
        <f t="shared" si="20"/>
        <v>1</v>
      </c>
      <c r="I632" s="69">
        <v>20</v>
      </c>
      <c r="J632" s="69">
        <f t="shared" si="21"/>
        <v>6.8999999999999995</v>
      </c>
      <c r="K632" s="100"/>
      <c r="L632" s="140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</row>
    <row r="633" spans="1:68" s="15" customFormat="1" ht="15.95" customHeight="1" outlineLevel="2" x14ac:dyDescent="0.3">
      <c r="A633" s="537">
        <v>22</v>
      </c>
      <c r="B633" s="43" t="s">
        <v>437</v>
      </c>
      <c r="C633" s="36" t="s">
        <v>996</v>
      </c>
      <c r="D633" s="537" t="s">
        <v>122</v>
      </c>
      <c r="E633" s="42">
        <v>4</v>
      </c>
      <c r="F633" s="43" t="s">
        <v>30</v>
      </c>
      <c r="G633" s="518">
        <v>2.5720000000000001</v>
      </c>
      <c r="H633" s="68">
        <f t="shared" si="20"/>
        <v>1.2</v>
      </c>
      <c r="I633" s="69">
        <v>20</v>
      </c>
      <c r="J633" s="69">
        <f t="shared" si="21"/>
        <v>61.727999999999994</v>
      </c>
      <c r="K633" s="100"/>
      <c r="L633" s="140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</row>
    <row r="634" spans="1:68" s="15" customFormat="1" ht="15.95" customHeight="1" outlineLevel="2" x14ac:dyDescent="0.3">
      <c r="A634" s="537">
        <v>23</v>
      </c>
      <c r="B634" s="43" t="s">
        <v>437</v>
      </c>
      <c r="C634" s="36" t="s">
        <v>997</v>
      </c>
      <c r="D634" s="537" t="s">
        <v>122</v>
      </c>
      <c r="E634" s="42">
        <v>4</v>
      </c>
      <c r="F634" s="43" t="s">
        <v>30</v>
      </c>
      <c r="G634" s="518">
        <v>1.4750000000000001</v>
      </c>
      <c r="H634" s="68">
        <f t="shared" si="20"/>
        <v>1.2</v>
      </c>
      <c r="I634" s="69">
        <v>20</v>
      </c>
      <c r="J634" s="69">
        <f t="shared" si="21"/>
        <v>35.4</v>
      </c>
      <c r="K634" s="100"/>
      <c r="L634" s="140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</row>
    <row r="635" spans="1:68" s="15" customFormat="1" ht="15.95" customHeight="1" outlineLevel="2" x14ac:dyDescent="0.3">
      <c r="A635" s="537">
        <v>24</v>
      </c>
      <c r="B635" s="43" t="s">
        <v>437</v>
      </c>
      <c r="C635" s="36" t="s">
        <v>998</v>
      </c>
      <c r="D635" s="537" t="s">
        <v>122</v>
      </c>
      <c r="E635" s="42">
        <v>4</v>
      </c>
      <c r="F635" s="45" t="s">
        <v>30</v>
      </c>
      <c r="G635" s="518">
        <v>1.369</v>
      </c>
      <c r="H635" s="68">
        <f t="shared" si="20"/>
        <v>1.2</v>
      </c>
      <c r="I635" s="69">
        <v>20</v>
      </c>
      <c r="J635" s="69">
        <f t="shared" si="21"/>
        <v>32.856000000000002</v>
      </c>
      <c r="K635" s="100"/>
      <c r="L635" s="140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</row>
    <row r="636" spans="1:68" s="15" customFormat="1" ht="15.95" customHeight="1" outlineLevel="2" x14ac:dyDescent="0.3">
      <c r="A636" s="537">
        <v>25</v>
      </c>
      <c r="B636" s="43" t="s">
        <v>437</v>
      </c>
      <c r="C636" s="36" t="s">
        <v>999</v>
      </c>
      <c r="D636" s="537" t="s">
        <v>122</v>
      </c>
      <c r="E636" s="42">
        <v>4</v>
      </c>
      <c r="F636" s="45" t="s">
        <v>30</v>
      </c>
      <c r="G636" s="518">
        <v>3.8420000000000001</v>
      </c>
      <c r="H636" s="68">
        <f t="shared" si="20"/>
        <v>1.2</v>
      </c>
      <c r="I636" s="69">
        <v>20</v>
      </c>
      <c r="J636" s="69">
        <f t="shared" si="21"/>
        <v>92.207999999999998</v>
      </c>
      <c r="K636" s="100"/>
      <c r="L636" s="140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</row>
    <row r="637" spans="1:68" s="15" customFormat="1" ht="15.95" customHeight="1" outlineLevel="2" x14ac:dyDescent="0.3">
      <c r="A637" s="537">
        <v>26</v>
      </c>
      <c r="B637" s="43" t="s">
        <v>437</v>
      </c>
      <c r="C637" s="36" t="s">
        <v>1000</v>
      </c>
      <c r="D637" s="537" t="s">
        <v>122</v>
      </c>
      <c r="E637" s="62">
        <v>4</v>
      </c>
      <c r="F637" s="45" t="s">
        <v>30</v>
      </c>
      <c r="G637" s="518">
        <v>3.52</v>
      </c>
      <c r="H637" s="68">
        <f t="shared" si="20"/>
        <v>1.2</v>
      </c>
      <c r="I637" s="69">
        <v>20</v>
      </c>
      <c r="J637" s="69">
        <f t="shared" si="21"/>
        <v>84.48</v>
      </c>
      <c r="K637" s="100"/>
      <c r="L637" s="140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</row>
    <row r="638" spans="1:68" s="15" customFormat="1" ht="15.95" customHeight="1" outlineLevel="2" x14ac:dyDescent="0.3">
      <c r="A638" s="537">
        <v>27</v>
      </c>
      <c r="B638" s="43" t="s">
        <v>437</v>
      </c>
      <c r="C638" s="36" t="s">
        <v>1001</v>
      </c>
      <c r="D638" s="537" t="s">
        <v>122</v>
      </c>
      <c r="E638" s="62">
        <v>4</v>
      </c>
      <c r="F638" s="45" t="s">
        <v>30</v>
      </c>
      <c r="G638" s="518">
        <v>2.3079999999999998</v>
      </c>
      <c r="H638" s="68">
        <f t="shared" si="20"/>
        <v>1.2</v>
      </c>
      <c r="I638" s="69">
        <v>20</v>
      </c>
      <c r="J638" s="69">
        <f t="shared" si="21"/>
        <v>55.391999999999996</v>
      </c>
      <c r="K638" s="100"/>
      <c r="L638" s="140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</row>
    <row r="639" spans="1:68" s="15" customFormat="1" ht="15.95" customHeight="1" outlineLevel="2" x14ac:dyDescent="0.3">
      <c r="A639" s="537">
        <v>28</v>
      </c>
      <c r="B639" s="43" t="s">
        <v>437</v>
      </c>
      <c r="C639" s="36" t="s">
        <v>1002</v>
      </c>
      <c r="D639" s="537" t="s">
        <v>122</v>
      </c>
      <c r="E639" s="62">
        <v>4</v>
      </c>
      <c r="F639" s="45" t="s">
        <v>30</v>
      </c>
      <c r="G639" s="518">
        <v>4.4509999999999996</v>
      </c>
      <c r="H639" s="68">
        <f t="shared" si="20"/>
        <v>1.2</v>
      </c>
      <c r="I639" s="69">
        <v>20</v>
      </c>
      <c r="J639" s="69">
        <f t="shared" si="21"/>
        <v>106.824</v>
      </c>
      <c r="K639" s="100"/>
      <c r="L639" s="140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</row>
    <row r="640" spans="1:68" s="15" customFormat="1" ht="15.95" customHeight="1" outlineLevel="2" x14ac:dyDescent="0.3">
      <c r="A640" s="537">
        <v>29</v>
      </c>
      <c r="B640" s="43" t="s">
        <v>437</v>
      </c>
      <c r="C640" s="36" t="s">
        <v>1003</v>
      </c>
      <c r="D640" s="537" t="s">
        <v>1023</v>
      </c>
      <c r="E640" s="540">
        <v>9</v>
      </c>
      <c r="F640" s="43" t="s">
        <v>30</v>
      </c>
      <c r="G640" s="518">
        <v>1.276</v>
      </c>
      <c r="H640" s="68">
        <f t="shared" si="20"/>
        <v>0.7</v>
      </c>
      <c r="I640" s="69">
        <v>20</v>
      </c>
      <c r="J640" s="69">
        <f t="shared" si="21"/>
        <v>17.864000000000001</v>
      </c>
      <c r="K640" s="100"/>
      <c r="L640" s="140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</row>
    <row r="641" spans="1:68" s="15" customFormat="1" ht="15.95" customHeight="1" outlineLevel="2" x14ac:dyDescent="0.3">
      <c r="A641" s="537">
        <v>30</v>
      </c>
      <c r="B641" s="43" t="s">
        <v>437</v>
      </c>
      <c r="C641" s="36" t="s">
        <v>1004</v>
      </c>
      <c r="D641" s="537" t="s">
        <v>1023</v>
      </c>
      <c r="E641" s="540">
        <v>9</v>
      </c>
      <c r="F641" s="45" t="s">
        <v>30</v>
      </c>
      <c r="G641" s="518">
        <v>1.008</v>
      </c>
      <c r="H641" s="68">
        <f t="shared" si="20"/>
        <v>0.7</v>
      </c>
      <c r="I641" s="69">
        <v>20</v>
      </c>
      <c r="J641" s="69">
        <f t="shared" si="21"/>
        <v>14.112</v>
      </c>
      <c r="K641" s="100"/>
      <c r="L641" s="140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</row>
    <row r="642" spans="1:68" s="15" customFormat="1" ht="15.95" customHeight="1" outlineLevel="2" x14ac:dyDescent="0.3">
      <c r="A642" s="537">
        <v>31</v>
      </c>
      <c r="B642" s="43" t="s">
        <v>437</v>
      </c>
      <c r="C642" s="36" t="s">
        <v>1005</v>
      </c>
      <c r="D642" s="537" t="s">
        <v>1023</v>
      </c>
      <c r="E642" s="540">
        <v>9</v>
      </c>
      <c r="F642" s="134" t="s">
        <v>30</v>
      </c>
      <c r="G642" s="518">
        <v>0.65600000000000003</v>
      </c>
      <c r="H642" s="68">
        <f t="shared" si="20"/>
        <v>0.7</v>
      </c>
      <c r="I642" s="69">
        <v>20</v>
      </c>
      <c r="J642" s="69">
        <f t="shared" si="21"/>
        <v>9.1839999999999993</v>
      </c>
      <c r="K642" s="100"/>
      <c r="L642" s="140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</row>
    <row r="643" spans="1:68" s="15" customFormat="1" ht="15.95" customHeight="1" outlineLevel="2" x14ac:dyDescent="0.3">
      <c r="A643" s="537">
        <v>32</v>
      </c>
      <c r="B643" s="43" t="s">
        <v>437</v>
      </c>
      <c r="C643" s="36" t="s">
        <v>1006</v>
      </c>
      <c r="D643" s="537" t="s">
        <v>41</v>
      </c>
      <c r="E643" s="42">
        <v>5</v>
      </c>
      <c r="F643" s="134" t="s">
        <v>30</v>
      </c>
      <c r="G643" s="518">
        <v>4.694</v>
      </c>
      <c r="H643" s="68">
        <f t="shared" si="20"/>
        <v>1.2</v>
      </c>
      <c r="I643" s="69">
        <v>20</v>
      </c>
      <c r="J643" s="69">
        <f t="shared" si="21"/>
        <v>112.65599999999999</v>
      </c>
      <c r="K643" s="100"/>
      <c r="L643" s="140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</row>
    <row r="644" spans="1:68" s="15" customFormat="1" ht="15.95" customHeight="1" outlineLevel="2" x14ac:dyDescent="0.3">
      <c r="A644" s="537">
        <v>33</v>
      </c>
      <c r="B644" s="43" t="s">
        <v>437</v>
      </c>
      <c r="C644" s="36" t="s">
        <v>1007</v>
      </c>
      <c r="D644" s="537" t="s">
        <v>1023</v>
      </c>
      <c r="E644" s="540">
        <v>9</v>
      </c>
      <c r="F644" s="134" t="s">
        <v>30</v>
      </c>
      <c r="G644" s="518">
        <v>0.39200000000000002</v>
      </c>
      <c r="H644" s="68">
        <f t="shared" si="20"/>
        <v>0.7</v>
      </c>
      <c r="I644" s="69">
        <v>20</v>
      </c>
      <c r="J644" s="69">
        <f t="shared" si="21"/>
        <v>5.4879999999999995</v>
      </c>
      <c r="K644" s="100"/>
      <c r="L644" s="140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</row>
    <row r="645" spans="1:68" s="15" customFormat="1" ht="15.95" customHeight="1" outlineLevel="2" x14ac:dyDescent="0.3">
      <c r="A645" s="537">
        <v>34</v>
      </c>
      <c r="B645" s="43" t="s">
        <v>437</v>
      </c>
      <c r="C645" s="36" t="s">
        <v>1008</v>
      </c>
      <c r="D645" s="537" t="s">
        <v>1023</v>
      </c>
      <c r="E645" s="540">
        <v>9</v>
      </c>
      <c r="F645" s="134" t="s">
        <v>30</v>
      </c>
      <c r="G645" s="518">
        <v>0.60699999999999998</v>
      </c>
      <c r="H645" s="68">
        <f t="shared" si="20"/>
        <v>0.7</v>
      </c>
      <c r="I645" s="69">
        <v>20</v>
      </c>
      <c r="J645" s="69">
        <f t="shared" si="21"/>
        <v>8.4979999999999993</v>
      </c>
      <c r="K645" s="100"/>
      <c r="L645" s="140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</row>
    <row r="646" spans="1:68" s="15" customFormat="1" ht="15.95" customHeight="1" outlineLevel="2" x14ac:dyDescent="0.3">
      <c r="A646" s="537">
        <v>35</v>
      </c>
      <c r="B646" s="156" t="s">
        <v>437</v>
      </c>
      <c r="C646" s="36" t="s">
        <v>1009</v>
      </c>
      <c r="D646" s="170" t="s">
        <v>1023</v>
      </c>
      <c r="E646" s="540">
        <v>9</v>
      </c>
      <c r="F646" s="156" t="s">
        <v>30</v>
      </c>
      <c r="G646" s="518">
        <v>0.74199999999999999</v>
      </c>
      <c r="H646" s="68">
        <f t="shared" si="20"/>
        <v>0.7</v>
      </c>
      <c r="I646" s="69">
        <v>20</v>
      </c>
      <c r="J646" s="69">
        <f t="shared" si="21"/>
        <v>10.388</v>
      </c>
      <c r="K646" s="100"/>
      <c r="L646" s="140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</row>
    <row r="647" spans="1:68" s="15" customFormat="1" ht="15.95" customHeight="1" outlineLevel="2" x14ac:dyDescent="0.3">
      <c r="A647" s="537">
        <v>36</v>
      </c>
      <c r="B647" s="156" t="s">
        <v>437</v>
      </c>
      <c r="C647" s="36" t="s">
        <v>1010</v>
      </c>
      <c r="D647" s="170" t="s">
        <v>1023</v>
      </c>
      <c r="E647" s="540">
        <v>9</v>
      </c>
      <c r="F647" s="156" t="s">
        <v>30</v>
      </c>
      <c r="G647" s="518">
        <v>0.59299999999999997</v>
      </c>
      <c r="H647" s="68">
        <f t="shared" si="20"/>
        <v>0.7</v>
      </c>
      <c r="I647" s="69">
        <v>20</v>
      </c>
      <c r="J647" s="69">
        <f t="shared" si="21"/>
        <v>8.3019999999999996</v>
      </c>
      <c r="K647" s="100"/>
      <c r="L647" s="140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</row>
    <row r="648" spans="1:68" s="15" customFormat="1" ht="15.95" customHeight="1" outlineLevel="2" x14ac:dyDescent="0.3">
      <c r="A648" s="537">
        <v>37</v>
      </c>
      <c r="B648" s="156" t="s">
        <v>437</v>
      </c>
      <c r="C648" s="36" t="s">
        <v>1011</v>
      </c>
      <c r="D648" s="170" t="s">
        <v>122</v>
      </c>
      <c r="E648" s="42">
        <v>5</v>
      </c>
      <c r="F648" s="158" t="s">
        <v>30</v>
      </c>
      <c r="G648" s="518">
        <v>0.56000000000000005</v>
      </c>
      <c r="H648" s="68">
        <f t="shared" si="20"/>
        <v>1</v>
      </c>
      <c r="I648" s="69">
        <v>20</v>
      </c>
      <c r="J648" s="69">
        <f t="shared" si="21"/>
        <v>11.200000000000001</v>
      </c>
      <c r="K648" s="100"/>
      <c r="L648" s="140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</row>
    <row r="649" spans="1:68" s="15" customFormat="1" ht="15.95" customHeight="1" outlineLevel="2" x14ac:dyDescent="0.3">
      <c r="A649" s="537">
        <v>38</v>
      </c>
      <c r="B649" s="156" t="s">
        <v>437</v>
      </c>
      <c r="C649" s="36" t="s">
        <v>1012</v>
      </c>
      <c r="D649" s="170" t="s">
        <v>122</v>
      </c>
      <c r="E649" s="42">
        <v>5</v>
      </c>
      <c r="F649" s="156" t="s">
        <v>30</v>
      </c>
      <c r="G649" s="518">
        <v>5.3170000000000002</v>
      </c>
      <c r="H649" s="68">
        <f t="shared" si="20"/>
        <v>1.2</v>
      </c>
      <c r="I649" s="69">
        <v>20</v>
      </c>
      <c r="J649" s="69">
        <f t="shared" si="21"/>
        <v>127.608</v>
      </c>
      <c r="K649" s="100"/>
      <c r="L649" s="140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</row>
    <row r="650" spans="1:68" s="15" customFormat="1" ht="15.95" customHeight="1" outlineLevel="2" x14ac:dyDescent="0.3">
      <c r="A650" s="537">
        <v>39</v>
      </c>
      <c r="B650" s="156" t="s">
        <v>437</v>
      </c>
      <c r="C650" s="36" t="s">
        <v>1013</v>
      </c>
      <c r="D650" s="537" t="s">
        <v>122</v>
      </c>
      <c r="E650" s="42">
        <v>5</v>
      </c>
      <c r="F650" s="134" t="s">
        <v>30</v>
      </c>
      <c r="G650" s="518">
        <v>6.306</v>
      </c>
      <c r="H650" s="68">
        <f t="shared" si="20"/>
        <v>1.2</v>
      </c>
      <c r="I650" s="69">
        <v>20</v>
      </c>
      <c r="J650" s="69">
        <f t="shared" si="21"/>
        <v>151.34399999999999</v>
      </c>
      <c r="K650" s="100"/>
      <c r="L650" s="140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</row>
    <row r="651" spans="1:68" s="15" customFormat="1" ht="15.95" customHeight="1" outlineLevel="2" x14ac:dyDescent="0.3">
      <c r="A651" s="537">
        <v>40</v>
      </c>
      <c r="B651" s="156" t="s">
        <v>437</v>
      </c>
      <c r="C651" s="36" t="s">
        <v>499</v>
      </c>
      <c r="D651" s="537" t="s">
        <v>120</v>
      </c>
      <c r="E651" s="42">
        <v>4</v>
      </c>
      <c r="F651" s="134" t="s">
        <v>30</v>
      </c>
      <c r="G651" s="62">
        <v>0.19500000000000001</v>
      </c>
      <c r="H651" s="68">
        <f t="shared" si="20"/>
        <v>1</v>
      </c>
      <c r="I651" s="69">
        <v>20</v>
      </c>
      <c r="J651" s="69">
        <f t="shared" si="21"/>
        <v>3.9000000000000004</v>
      </c>
      <c r="K651" s="100"/>
      <c r="L651" s="140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</row>
    <row r="652" spans="1:68" s="15" customFormat="1" ht="15.95" customHeight="1" outlineLevel="2" x14ac:dyDescent="0.3">
      <c r="A652" s="537">
        <v>41</v>
      </c>
      <c r="B652" s="156" t="s">
        <v>437</v>
      </c>
      <c r="C652" s="36" t="s">
        <v>1014</v>
      </c>
      <c r="D652" s="32" t="s">
        <v>532</v>
      </c>
      <c r="E652" s="540">
        <v>9</v>
      </c>
      <c r="F652" s="134" t="s">
        <v>30</v>
      </c>
      <c r="G652" s="518">
        <v>1.1240000000000001</v>
      </c>
      <c r="H652" s="68">
        <f t="shared" si="20"/>
        <v>0.7</v>
      </c>
      <c r="I652" s="69">
        <v>20</v>
      </c>
      <c r="J652" s="69">
        <f t="shared" si="21"/>
        <v>15.736000000000001</v>
      </c>
      <c r="K652" s="100"/>
      <c r="L652" s="140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</row>
    <row r="653" spans="1:68" s="15" customFormat="1" ht="15.95" customHeight="1" outlineLevel="2" x14ac:dyDescent="0.3">
      <c r="A653" s="537">
        <v>42</v>
      </c>
      <c r="B653" s="156" t="s">
        <v>437</v>
      </c>
      <c r="C653" s="36" t="s">
        <v>1015</v>
      </c>
      <c r="D653" s="32" t="s">
        <v>532</v>
      </c>
      <c r="E653" s="540">
        <v>9</v>
      </c>
      <c r="F653" s="134" t="s">
        <v>30</v>
      </c>
      <c r="G653" s="518">
        <v>1.1080000000000001</v>
      </c>
      <c r="H653" s="68">
        <f t="shared" si="20"/>
        <v>0.7</v>
      </c>
      <c r="I653" s="69">
        <v>20</v>
      </c>
      <c r="J653" s="69">
        <f t="shared" si="21"/>
        <v>15.512</v>
      </c>
      <c r="K653" s="100"/>
      <c r="L653" s="140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</row>
    <row r="654" spans="1:68" s="15" customFormat="1" ht="15.95" customHeight="1" outlineLevel="2" x14ac:dyDescent="0.3">
      <c r="A654" s="537">
        <v>43</v>
      </c>
      <c r="B654" s="156" t="s">
        <v>437</v>
      </c>
      <c r="C654" s="36" t="s">
        <v>1016</v>
      </c>
      <c r="D654" s="157" t="s">
        <v>532</v>
      </c>
      <c r="E654" s="540">
        <v>9</v>
      </c>
      <c r="F654" s="134" t="s">
        <v>30</v>
      </c>
      <c r="G654" s="518">
        <v>1.1879999999999999</v>
      </c>
      <c r="H654" s="68">
        <f t="shared" si="20"/>
        <v>0.7</v>
      </c>
      <c r="I654" s="69">
        <v>20</v>
      </c>
      <c r="J654" s="69">
        <f t="shared" si="21"/>
        <v>16.631999999999998</v>
      </c>
      <c r="K654" s="100"/>
      <c r="L654" s="140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</row>
    <row r="655" spans="1:68" s="15" customFormat="1" ht="15.95" customHeight="1" outlineLevel="2" x14ac:dyDescent="0.3">
      <c r="A655" s="537">
        <v>44</v>
      </c>
      <c r="B655" s="156" t="s">
        <v>437</v>
      </c>
      <c r="C655" s="36" t="s">
        <v>1017</v>
      </c>
      <c r="D655" s="157" t="s">
        <v>532</v>
      </c>
      <c r="E655" s="540">
        <v>9</v>
      </c>
      <c r="F655" s="134" t="s">
        <v>30</v>
      </c>
      <c r="G655" s="518">
        <v>0.38500000000000001</v>
      </c>
      <c r="H655" s="68">
        <f t="shared" si="20"/>
        <v>0.7</v>
      </c>
      <c r="I655" s="69">
        <v>20</v>
      </c>
      <c r="J655" s="69">
        <f t="shared" si="21"/>
        <v>5.3899999999999988</v>
      </c>
      <c r="K655" s="100"/>
      <c r="L655" s="140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</row>
    <row r="656" spans="1:68" s="15" customFormat="1" ht="15.95" customHeight="1" outlineLevel="2" x14ac:dyDescent="0.3">
      <c r="A656" s="537">
        <v>45</v>
      </c>
      <c r="B656" s="156" t="s">
        <v>437</v>
      </c>
      <c r="C656" s="36" t="s">
        <v>508</v>
      </c>
      <c r="D656" s="537" t="s">
        <v>120</v>
      </c>
      <c r="E656" s="42">
        <v>9</v>
      </c>
      <c r="F656" s="134" t="s">
        <v>30</v>
      </c>
      <c r="G656" s="62">
        <v>0.13600000000000001</v>
      </c>
      <c r="H656" s="68">
        <f t="shared" si="20"/>
        <v>0.7</v>
      </c>
      <c r="I656" s="69">
        <v>20</v>
      </c>
      <c r="J656" s="69">
        <f t="shared" si="21"/>
        <v>1.9040000000000001</v>
      </c>
      <c r="K656" s="100"/>
      <c r="L656" s="140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</row>
    <row r="657" spans="1:68" s="15" customFormat="1" ht="15.95" customHeight="1" outlineLevel="2" x14ac:dyDescent="0.3">
      <c r="A657" s="537">
        <v>46</v>
      </c>
      <c r="B657" s="156" t="s">
        <v>437</v>
      </c>
      <c r="C657" s="34" t="s">
        <v>1351</v>
      </c>
      <c r="D657" s="32" t="s">
        <v>532</v>
      </c>
      <c r="E657" s="540">
        <v>9</v>
      </c>
      <c r="F657" s="134" t="s">
        <v>30</v>
      </c>
      <c r="G657" s="518">
        <v>0.72899999999999998</v>
      </c>
      <c r="H657" s="68">
        <f t="shared" si="20"/>
        <v>0.7</v>
      </c>
      <c r="I657" s="69">
        <v>20</v>
      </c>
      <c r="J657" s="69">
        <f t="shared" si="21"/>
        <v>10.206</v>
      </c>
      <c r="K657" s="100"/>
      <c r="L657" s="140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</row>
    <row r="658" spans="1:68" s="15" customFormat="1" ht="15.95" customHeight="1" outlineLevel="2" x14ac:dyDescent="0.3">
      <c r="A658" s="537">
        <v>47</v>
      </c>
      <c r="B658" s="156" t="s">
        <v>437</v>
      </c>
      <c r="C658" s="36" t="s">
        <v>1018</v>
      </c>
      <c r="D658" s="32" t="s">
        <v>532</v>
      </c>
      <c r="E658" s="540">
        <v>9</v>
      </c>
      <c r="F658" s="134" t="s">
        <v>30</v>
      </c>
      <c r="G658" s="518">
        <v>0.495</v>
      </c>
      <c r="H658" s="68">
        <f t="shared" si="20"/>
        <v>0.7</v>
      </c>
      <c r="I658" s="69">
        <v>20</v>
      </c>
      <c r="J658" s="69">
        <f t="shared" si="21"/>
        <v>6.93</v>
      </c>
      <c r="K658" s="100"/>
      <c r="L658" s="140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</row>
    <row r="659" spans="1:68" s="15" customFormat="1" ht="15.95" customHeight="1" outlineLevel="2" x14ac:dyDescent="0.3">
      <c r="A659" s="537">
        <v>48</v>
      </c>
      <c r="B659" s="156" t="s">
        <v>437</v>
      </c>
      <c r="C659" s="34" t="s">
        <v>1352</v>
      </c>
      <c r="D659" s="32" t="s">
        <v>121</v>
      </c>
      <c r="E659" s="540">
        <v>9</v>
      </c>
      <c r="F659" s="134" t="s">
        <v>30</v>
      </c>
      <c r="G659" s="518">
        <v>0.871</v>
      </c>
      <c r="H659" s="68">
        <f t="shared" si="20"/>
        <v>0.7</v>
      </c>
      <c r="I659" s="69">
        <v>20</v>
      </c>
      <c r="J659" s="69">
        <f t="shared" si="21"/>
        <v>12.193999999999999</v>
      </c>
      <c r="K659" s="100"/>
      <c r="L659" s="140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</row>
    <row r="660" spans="1:68" s="15" customFormat="1" ht="15.95" customHeight="1" outlineLevel="2" x14ac:dyDescent="0.3">
      <c r="A660" s="537">
        <v>49</v>
      </c>
      <c r="B660" s="156" t="s">
        <v>437</v>
      </c>
      <c r="C660" s="36" t="s">
        <v>1019</v>
      </c>
      <c r="D660" s="32" t="s">
        <v>121</v>
      </c>
      <c r="E660" s="540">
        <v>9</v>
      </c>
      <c r="F660" s="134" t="s">
        <v>30</v>
      </c>
      <c r="G660" s="518">
        <v>0.501</v>
      </c>
      <c r="H660" s="68">
        <f t="shared" si="20"/>
        <v>0.7</v>
      </c>
      <c r="I660" s="69">
        <v>20</v>
      </c>
      <c r="J660" s="69">
        <f t="shared" si="21"/>
        <v>7.0139999999999993</v>
      </c>
      <c r="K660" s="100"/>
      <c r="L660" s="140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</row>
    <row r="661" spans="1:68" s="15" customFormat="1" ht="15.95" customHeight="1" outlineLevel="2" x14ac:dyDescent="0.3">
      <c r="A661" s="537">
        <v>50</v>
      </c>
      <c r="B661" s="156" t="s">
        <v>437</v>
      </c>
      <c r="C661" s="36" t="s">
        <v>1020</v>
      </c>
      <c r="D661" s="32" t="s">
        <v>121</v>
      </c>
      <c r="E661" s="540">
        <v>9</v>
      </c>
      <c r="F661" s="134" t="s">
        <v>30</v>
      </c>
      <c r="G661" s="518">
        <v>1.298</v>
      </c>
      <c r="H661" s="68">
        <f t="shared" si="20"/>
        <v>0.7</v>
      </c>
      <c r="I661" s="69">
        <v>20</v>
      </c>
      <c r="J661" s="69">
        <f t="shared" si="21"/>
        <v>18.172000000000001</v>
      </c>
      <c r="K661" s="100"/>
      <c r="L661" s="140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</row>
    <row r="662" spans="1:68" s="15" customFormat="1" ht="15.95" customHeight="1" outlineLevel="2" x14ac:dyDescent="0.3">
      <c r="A662" s="537">
        <v>51</v>
      </c>
      <c r="B662" s="156" t="s">
        <v>437</v>
      </c>
      <c r="C662" s="36" t="s">
        <v>1021</v>
      </c>
      <c r="D662" s="537" t="s">
        <v>41</v>
      </c>
      <c r="E662" s="42">
        <v>5</v>
      </c>
      <c r="F662" s="134" t="s">
        <v>30</v>
      </c>
      <c r="G662" s="518">
        <v>1.526</v>
      </c>
      <c r="H662" s="68">
        <f t="shared" si="20"/>
        <v>1.2</v>
      </c>
      <c r="I662" s="69">
        <v>20</v>
      </c>
      <c r="J662" s="69">
        <f t="shared" si="21"/>
        <v>36.623999999999995</v>
      </c>
      <c r="K662" s="100"/>
      <c r="L662" s="140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</row>
    <row r="663" spans="1:68" s="15" customFormat="1" ht="15.95" customHeight="1" outlineLevel="2" x14ac:dyDescent="0.3">
      <c r="A663" s="537">
        <v>52</v>
      </c>
      <c r="B663" s="156" t="s">
        <v>437</v>
      </c>
      <c r="C663" s="36" t="s">
        <v>1022</v>
      </c>
      <c r="D663" s="32" t="s">
        <v>121</v>
      </c>
      <c r="E663" s="540">
        <v>9</v>
      </c>
      <c r="F663" s="134" t="s">
        <v>30</v>
      </c>
      <c r="G663" s="518">
        <v>0.35899999999999999</v>
      </c>
      <c r="H663" s="68">
        <f t="shared" si="20"/>
        <v>0.7</v>
      </c>
      <c r="I663" s="69">
        <v>20</v>
      </c>
      <c r="J663" s="69">
        <f t="shared" si="21"/>
        <v>5.0259999999999998</v>
      </c>
      <c r="K663" s="100"/>
      <c r="L663" s="140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</row>
    <row r="664" spans="1:68" s="15" customFormat="1" ht="15.95" customHeight="1" outlineLevel="2" x14ac:dyDescent="0.3">
      <c r="A664" s="537">
        <v>53</v>
      </c>
      <c r="B664" s="156" t="s">
        <v>437</v>
      </c>
      <c r="C664" s="36" t="s">
        <v>979</v>
      </c>
      <c r="D664" s="537" t="s">
        <v>122</v>
      </c>
      <c r="E664" s="42">
        <v>4</v>
      </c>
      <c r="F664" s="134" t="s">
        <v>30</v>
      </c>
      <c r="G664" s="518">
        <v>2.06</v>
      </c>
      <c r="H664" s="68">
        <f t="shared" si="20"/>
        <v>1.2</v>
      </c>
      <c r="I664" s="69">
        <v>20</v>
      </c>
      <c r="J664" s="69">
        <f t="shared" si="21"/>
        <v>49.44</v>
      </c>
      <c r="K664" s="100"/>
      <c r="L664" s="140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</row>
    <row r="665" spans="1:68" s="15" customFormat="1" ht="15.95" customHeight="1" outlineLevel="2" x14ac:dyDescent="0.3">
      <c r="A665" s="537">
        <v>54</v>
      </c>
      <c r="B665" s="156" t="s">
        <v>437</v>
      </c>
      <c r="C665" s="36" t="s">
        <v>980</v>
      </c>
      <c r="D665" s="537" t="s">
        <v>122</v>
      </c>
      <c r="E665" s="42">
        <v>5</v>
      </c>
      <c r="F665" s="134" t="s">
        <v>30</v>
      </c>
      <c r="G665" s="518">
        <v>1.496</v>
      </c>
      <c r="H665" s="68">
        <f t="shared" si="20"/>
        <v>1.2</v>
      </c>
      <c r="I665" s="69">
        <v>20</v>
      </c>
      <c r="J665" s="69">
        <f t="shared" si="21"/>
        <v>35.903999999999996</v>
      </c>
      <c r="K665" s="100"/>
      <c r="L665" s="140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</row>
    <row r="666" spans="1:68" s="15" customFormat="1" ht="15.95" customHeight="1" outlineLevel="2" x14ac:dyDescent="0.3">
      <c r="A666" s="537">
        <v>55</v>
      </c>
      <c r="B666" s="156" t="s">
        <v>437</v>
      </c>
      <c r="C666" s="36" t="s">
        <v>981</v>
      </c>
      <c r="D666" s="32" t="s">
        <v>121</v>
      </c>
      <c r="E666" s="540">
        <v>9</v>
      </c>
      <c r="F666" s="134" t="s">
        <v>30</v>
      </c>
      <c r="G666" s="518">
        <v>1.9350000000000001</v>
      </c>
      <c r="H666" s="68">
        <f t="shared" si="20"/>
        <v>0.7</v>
      </c>
      <c r="I666" s="69">
        <v>20</v>
      </c>
      <c r="J666" s="69">
        <f t="shared" si="21"/>
        <v>27.09</v>
      </c>
      <c r="K666" s="100"/>
      <c r="L666" s="140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</row>
    <row r="667" spans="1:68" s="15" customFormat="1" ht="15.95" customHeight="1" outlineLevel="2" x14ac:dyDescent="0.3">
      <c r="A667" s="537">
        <v>56</v>
      </c>
      <c r="B667" s="156" t="s">
        <v>437</v>
      </c>
      <c r="C667" s="36" t="s">
        <v>982</v>
      </c>
      <c r="D667" s="32" t="s">
        <v>121</v>
      </c>
      <c r="E667" s="540">
        <v>9</v>
      </c>
      <c r="F667" s="134" t="s">
        <v>30</v>
      </c>
      <c r="G667" s="518">
        <v>2.2829999999999999</v>
      </c>
      <c r="H667" s="68">
        <f t="shared" si="20"/>
        <v>0.7</v>
      </c>
      <c r="I667" s="69">
        <v>20</v>
      </c>
      <c r="J667" s="69">
        <f t="shared" si="21"/>
        <v>31.961999999999996</v>
      </c>
      <c r="K667" s="100"/>
      <c r="L667" s="140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</row>
    <row r="668" spans="1:68" s="15" customFormat="1" ht="15.95" customHeight="1" outlineLevel="2" x14ac:dyDescent="0.3">
      <c r="A668" s="537">
        <v>57</v>
      </c>
      <c r="B668" s="156" t="s">
        <v>437</v>
      </c>
      <c r="C668" s="36" t="s">
        <v>498</v>
      </c>
      <c r="D668" s="537" t="s">
        <v>120</v>
      </c>
      <c r="E668" s="42">
        <v>9</v>
      </c>
      <c r="F668" s="134" t="s">
        <v>107</v>
      </c>
      <c r="G668" s="62">
        <v>6.7000000000000004E-2</v>
      </c>
      <c r="H668" s="68">
        <f t="shared" si="20"/>
        <v>0.7</v>
      </c>
      <c r="I668" s="69">
        <v>20</v>
      </c>
      <c r="J668" s="69">
        <f t="shared" si="21"/>
        <v>0.93799999999999994</v>
      </c>
      <c r="K668" s="100"/>
      <c r="L668" s="140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</row>
    <row r="669" spans="1:68" s="15" customFormat="1" ht="15.95" customHeight="1" outlineLevel="2" x14ac:dyDescent="0.3">
      <c r="A669" s="537">
        <v>58</v>
      </c>
      <c r="B669" s="156" t="s">
        <v>437</v>
      </c>
      <c r="C669" s="36" t="s">
        <v>514</v>
      </c>
      <c r="D669" s="537" t="s">
        <v>10</v>
      </c>
      <c r="E669" s="42">
        <v>9</v>
      </c>
      <c r="F669" s="134" t="s">
        <v>107</v>
      </c>
      <c r="G669" s="62">
        <v>0.83099999999999996</v>
      </c>
      <c r="H669" s="68">
        <f t="shared" si="20"/>
        <v>0.7</v>
      </c>
      <c r="I669" s="69">
        <v>20</v>
      </c>
      <c r="J669" s="69">
        <f t="shared" si="21"/>
        <v>11.633999999999997</v>
      </c>
      <c r="K669" s="100"/>
      <c r="L669" s="140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</row>
    <row r="670" spans="1:68" s="15" customFormat="1" ht="15.95" customHeight="1" outlineLevel="2" x14ac:dyDescent="0.3">
      <c r="A670" s="537">
        <v>59</v>
      </c>
      <c r="B670" s="156" t="s">
        <v>437</v>
      </c>
      <c r="C670" s="36" t="s">
        <v>511</v>
      </c>
      <c r="D670" s="537" t="s">
        <v>10</v>
      </c>
      <c r="E670" s="539">
        <v>9</v>
      </c>
      <c r="F670" s="495" t="s">
        <v>30</v>
      </c>
      <c r="G670" s="522">
        <v>6.7009999999999996</v>
      </c>
      <c r="H670" s="68">
        <f t="shared" si="20"/>
        <v>0.7</v>
      </c>
      <c r="I670" s="69">
        <v>20</v>
      </c>
      <c r="J670" s="69">
        <f t="shared" si="21"/>
        <v>93.813999999999993</v>
      </c>
      <c r="K670" s="100"/>
      <c r="L670" s="140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</row>
    <row r="671" spans="1:68" s="15" customFormat="1" ht="15.95" customHeight="1" outlineLevel="2" x14ac:dyDescent="0.3">
      <c r="A671" s="537">
        <v>60</v>
      </c>
      <c r="B671" s="156" t="s">
        <v>437</v>
      </c>
      <c r="C671" s="36" t="s">
        <v>512</v>
      </c>
      <c r="D671" s="537" t="s">
        <v>10</v>
      </c>
      <c r="E671" s="539">
        <v>9</v>
      </c>
      <c r="F671" s="129" t="s">
        <v>30</v>
      </c>
      <c r="G671" s="521">
        <v>2.0099999999999998</v>
      </c>
      <c r="H671" s="68">
        <f t="shared" si="20"/>
        <v>0.7</v>
      </c>
      <c r="I671" s="69">
        <v>20</v>
      </c>
      <c r="J671" s="69">
        <f t="shared" si="21"/>
        <v>28.139999999999997</v>
      </c>
      <c r="K671" s="100"/>
      <c r="L671" s="140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</row>
    <row r="672" spans="1:68" s="15" customFormat="1" ht="15.95" customHeight="1" outlineLevel="2" x14ac:dyDescent="0.3">
      <c r="A672" s="537">
        <v>61</v>
      </c>
      <c r="B672" s="156" t="s">
        <v>437</v>
      </c>
      <c r="C672" s="36" t="s">
        <v>1353</v>
      </c>
      <c r="D672" s="537" t="s">
        <v>10</v>
      </c>
      <c r="E672" s="539">
        <v>9</v>
      </c>
      <c r="F672" s="134" t="s">
        <v>27</v>
      </c>
      <c r="G672" s="518">
        <v>1.038</v>
      </c>
      <c r="H672" s="68">
        <f t="shared" si="20"/>
        <v>0.7</v>
      </c>
      <c r="I672" s="69">
        <v>16</v>
      </c>
      <c r="J672" s="69">
        <f t="shared" si="21"/>
        <v>11.6256</v>
      </c>
      <c r="K672" s="100"/>
      <c r="L672" s="140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</row>
    <row r="673" spans="1:68" s="15" customFormat="1" ht="15.95" customHeight="1" outlineLevel="2" x14ac:dyDescent="0.3">
      <c r="A673" s="537">
        <v>62</v>
      </c>
      <c r="B673" s="156" t="s">
        <v>437</v>
      </c>
      <c r="C673" s="36" t="s">
        <v>1354</v>
      </c>
      <c r="D673" s="170" t="s">
        <v>10</v>
      </c>
      <c r="E673" s="539">
        <v>9</v>
      </c>
      <c r="F673" s="134" t="s">
        <v>27</v>
      </c>
      <c r="G673" s="518">
        <v>0.63</v>
      </c>
      <c r="H673" s="68">
        <f t="shared" si="20"/>
        <v>0.7</v>
      </c>
      <c r="I673" s="69">
        <v>16</v>
      </c>
      <c r="J673" s="69">
        <f t="shared" si="21"/>
        <v>7.0559999999999992</v>
      </c>
      <c r="K673" s="100"/>
      <c r="L673" s="140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</row>
    <row r="674" spans="1:68" s="15" customFormat="1" ht="15.95" customHeight="1" outlineLevel="2" x14ac:dyDescent="0.3">
      <c r="A674" s="537">
        <v>63</v>
      </c>
      <c r="B674" s="156" t="s">
        <v>437</v>
      </c>
      <c r="C674" s="36" t="s">
        <v>513</v>
      </c>
      <c r="D674" s="170" t="s">
        <v>122</v>
      </c>
      <c r="E674" s="539">
        <v>9</v>
      </c>
      <c r="F674" s="134" t="s">
        <v>107</v>
      </c>
      <c r="G674" s="54">
        <v>13.045999999999999</v>
      </c>
      <c r="H674" s="68">
        <f t="shared" si="20"/>
        <v>1.2</v>
      </c>
      <c r="I674" s="69">
        <v>20</v>
      </c>
      <c r="J674" s="69">
        <f t="shared" si="21"/>
        <v>313.10399999999998</v>
      </c>
      <c r="K674" s="100"/>
      <c r="L674" s="140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</row>
    <row r="675" spans="1:68" s="15" customFormat="1" ht="15.95" customHeight="1" outlineLevel="2" x14ac:dyDescent="0.3">
      <c r="A675" s="537">
        <v>64</v>
      </c>
      <c r="B675" s="156" t="s">
        <v>437</v>
      </c>
      <c r="C675" s="36" t="s">
        <v>1355</v>
      </c>
      <c r="D675" s="170" t="s">
        <v>10</v>
      </c>
      <c r="E675" s="539">
        <v>9</v>
      </c>
      <c r="F675" s="134" t="s">
        <v>27</v>
      </c>
      <c r="G675" s="518">
        <v>0.50900000000000001</v>
      </c>
      <c r="H675" s="68">
        <f t="shared" si="20"/>
        <v>0.7</v>
      </c>
      <c r="I675" s="69">
        <v>16</v>
      </c>
      <c r="J675" s="69">
        <f t="shared" si="21"/>
        <v>5.7008000000000001</v>
      </c>
      <c r="K675" s="100"/>
      <c r="L675" s="140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</row>
    <row r="676" spans="1:68" s="15" customFormat="1" ht="15.95" customHeight="1" outlineLevel="2" x14ac:dyDescent="0.3">
      <c r="A676" s="537">
        <v>65</v>
      </c>
      <c r="B676" s="156" t="s">
        <v>437</v>
      </c>
      <c r="C676" s="36" t="s">
        <v>1356</v>
      </c>
      <c r="D676" s="170" t="s">
        <v>10</v>
      </c>
      <c r="E676" s="539">
        <v>9</v>
      </c>
      <c r="F676" s="134" t="s">
        <v>27</v>
      </c>
      <c r="G676" s="518">
        <v>0.51100000000000001</v>
      </c>
      <c r="H676" s="68">
        <f t="shared" si="20"/>
        <v>0.7</v>
      </c>
      <c r="I676" s="69">
        <v>16</v>
      </c>
      <c r="J676" s="69">
        <f t="shared" si="21"/>
        <v>5.7231999999999994</v>
      </c>
      <c r="K676" s="100"/>
      <c r="L676" s="140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</row>
    <row r="677" spans="1:68" s="15" customFormat="1" ht="15.95" customHeight="1" outlineLevel="2" x14ac:dyDescent="0.3">
      <c r="A677" s="537">
        <v>66</v>
      </c>
      <c r="B677" s="156" t="s">
        <v>437</v>
      </c>
      <c r="C677" s="36" t="s">
        <v>504</v>
      </c>
      <c r="D677" s="170" t="s">
        <v>120</v>
      </c>
      <c r="E677" s="539">
        <v>9</v>
      </c>
      <c r="F677" s="134" t="s">
        <v>107</v>
      </c>
      <c r="G677" s="62">
        <v>0.125</v>
      </c>
      <c r="H677" s="68">
        <f t="shared" si="20"/>
        <v>0.7</v>
      </c>
      <c r="I677" s="69">
        <v>20</v>
      </c>
      <c r="J677" s="69">
        <f t="shared" si="21"/>
        <v>1.75</v>
      </c>
      <c r="K677" s="100"/>
      <c r="L677" s="140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</row>
    <row r="678" spans="1:68" s="15" customFormat="1" ht="15.95" customHeight="1" outlineLevel="2" x14ac:dyDescent="0.3">
      <c r="A678" s="537">
        <v>67</v>
      </c>
      <c r="B678" s="156" t="s">
        <v>437</v>
      </c>
      <c r="C678" s="36" t="s">
        <v>505</v>
      </c>
      <c r="D678" s="170" t="s">
        <v>120</v>
      </c>
      <c r="E678" s="539">
        <v>9</v>
      </c>
      <c r="F678" s="134" t="s">
        <v>107</v>
      </c>
      <c r="G678" s="62">
        <v>8.4000000000000005E-2</v>
      </c>
      <c r="H678" s="68">
        <f t="shared" si="20"/>
        <v>0.7</v>
      </c>
      <c r="I678" s="69">
        <v>20</v>
      </c>
      <c r="J678" s="69">
        <f t="shared" si="21"/>
        <v>1.1759999999999999</v>
      </c>
      <c r="K678" s="100"/>
      <c r="L678" s="140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</row>
    <row r="679" spans="1:68" s="15" customFormat="1" ht="15.95" customHeight="1" outlineLevel="2" x14ac:dyDescent="0.3">
      <c r="A679" s="537">
        <v>68</v>
      </c>
      <c r="B679" s="156" t="s">
        <v>437</v>
      </c>
      <c r="C679" s="36" t="s">
        <v>507</v>
      </c>
      <c r="D679" s="170" t="s">
        <v>120</v>
      </c>
      <c r="E679" s="42">
        <v>5</v>
      </c>
      <c r="F679" s="134" t="s">
        <v>107</v>
      </c>
      <c r="G679" s="62">
        <v>0.158</v>
      </c>
      <c r="H679" s="68">
        <f t="shared" si="20"/>
        <v>1</v>
      </c>
      <c r="I679" s="69">
        <v>20</v>
      </c>
      <c r="J679" s="69">
        <f t="shared" si="21"/>
        <v>3.16</v>
      </c>
      <c r="K679" s="100"/>
      <c r="L679" s="140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</row>
    <row r="680" spans="1:68" s="15" customFormat="1" ht="15.95" customHeight="1" outlineLevel="2" x14ac:dyDescent="0.3">
      <c r="A680" s="537">
        <v>69</v>
      </c>
      <c r="B680" s="156" t="s">
        <v>437</v>
      </c>
      <c r="C680" s="36" t="s">
        <v>515</v>
      </c>
      <c r="D680" s="170" t="s">
        <v>122</v>
      </c>
      <c r="E680" s="42">
        <v>9</v>
      </c>
      <c r="F680" s="496" t="s">
        <v>54</v>
      </c>
      <c r="G680" s="62">
        <v>0.55400000000000005</v>
      </c>
      <c r="H680" s="68">
        <f t="shared" si="20"/>
        <v>0.7</v>
      </c>
      <c r="I680" s="69">
        <v>20</v>
      </c>
      <c r="J680" s="69">
        <f t="shared" si="21"/>
        <v>7.7560000000000002</v>
      </c>
      <c r="K680" s="100"/>
      <c r="L680" s="140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</row>
    <row r="681" spans="1:68" s="15" customFormat="1" ht="15.95" customHeight="1" outlineLevel="2" x14ac:dyDescent="0.3">
      <c r="A681" s="537">
        <v>70</v>
      </c>
      <c r="B681" s="156" t="s">
        <v>437</v>
      </c>
      <c r="C681" s="33" t="s">
        <v>533</v>
      </c>
      <c r="D681" s="32" t="s">
        <v>141</v>
      </c>
      <c r="E681" s="540">
        <v>8</v>
      </c>
      <c r="F681" s="134" t="s">
        <v>30</v>
      </c>
      <c r="G681" s="55">
        <v>4.367</v>
      </c>
      <c r="H681" s="68">
        <f t="shared" si="20"/>
        <v>0.7</v>
      </c>
      <c r="I681" s="69">
        <v>20</v>
      </c>
      <c r="J681" s="69">
        <f t="shared" si="21"/>
        <v>61.137999999999991</v>
      </c>
      <c r="K681" s="100"/>
      <c r="L681" s="140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</row>
    <row r="682" spans="1:68" s="15" customFormat="1" ht="15.95" customHeight="1" outlineLevel="2" x14ac:dyDescent="0.3">
      <c r="A682" s="537">
        <v>71</v>
      </c>
      <c r="B682" s="156" t="s">
        <v>437</v>
      </c>
      <c r="C682" s="36" t="s">
        <v>489</v>
      </c>
      <c r="D682" s="537" t="s">
        <v>120</v>
      </c>
      <c r="E682" s="42">
        <v>5</v>
      </c>
      <c r="F682" s="134" t="s">
        <v>107</v>
      </c>
      <c r="G682" s="518">
        <v>0.3</v>
      </c>
      <c r="H682" s="68">
        <f t="shared" si="20"/>
        <v>1</v>
      </c>
      <c r="I682" s="69">
        <v>20</v>
      </c>
      <c r="J682" s="69">
        <f t="shared" si="21"/>
        <v>6</v>
      </c>
      <c r="K682" s="100"/>
      <c r="L682" s="140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</row>
    <row r="683" spans="1:68" s="15" customFormat="1" ht="15.95" customHeight="1" outlineLevel="2" x14ac:dyDescent="0.3">
      <c r="A683" s="537">
        <v>72</v>
      </c>
      <c r="B683" s="156" t="s">
        <v>437</v>
      </c>
      <c r="C683" s="36" t="s">
        <v>490</v>
      </c>
      <c r="D683" s="537" t="s">
        <v>120</v>
      </c>
      <c r="E683" s="42">
        <v>5</v>
      </c>
      <c r="F683" s="134" t="s">
        <v>107</v>
      </c>
      <c r="G683" s="54">
        <v>1.339</v>
      </c>
      <c r="H683" s="68">
        <f t="shared" si="20"/>
        <v>1.2</v>
      </c>
      <c r="I683" s="69">
        <v>20</v>
      </c>
      <c r="J683" s="69">
        <f t="shared" si="21"/>
        <v>32.136000000000003</v>
      </c>
      <c r="K683" s="100"/>
      <c r="L683" s="140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</row>
    <row r="684" spans="1:68" s="15" customFormat="1" ht="15.95" customHeight="1" outlineLevel="2" x14ac:dyDescent="0.3">
      <c r="A684" s="537">
        <v>73</v>
      </c>
      <c r="B684" s="156" t="s">
        <v>437</v>
      </c>
      <c r="C684" s="33" t="s">
        <v>625</v>
      </c>
      <c r="D684" s="32" t="s">
        <v>626</v>
      </c>
      <c r="E684" s="540">
        <v>9</v>
      </c>
      <c r="F684" s="497" t="s">
        <v>54</v>
      </c>
      <c r="G684" s="518">
        <v>2.69</v>
      </c>
      <c r="H684" s="68">
        <f t="shared" si="20"/>
        <v>0.7</v>
      </c>
      <c r="I684" s="69">
        <v>20</v>
      </c>
      <c r="J684" s="69">
        <f t="shared" si="21"/>
        <v>37.659999999999997</v>
      </c>
      <c r="K684" s="100"/>
      <c r="L684" s="140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</row>
    <row r="685" spans="1:68" s="15" customFormat="1" ht="15.95" customHeight="1" outlineLevel="2" x14ac:dyDescent="0.3">
      <c r="A685" s="537">
        <v>74</v>
      </c>
      <c r="B685" s="156" t="s">
        <v>437</v>
      </c>
      <c r="C685" s="33" t="s">
        <v>627</v>
      </c>
      <c r="D685" s="32" t="s">
        <v>626</v>
      </c>
      <c r="E685" s="540">
        <v>9</v>
      </c>
      <c r="F685" s="497" t="s">
        <v>54</v>
      </c>
      <c r="G685" s="518">
        <v>1.7</v>
      </c>
      <c r="H685" s="68">
        <f t="shared" si="20"/>
        <v>0.7</v>
      </c>
      <c r="I685" s="69">
        <v>20</v>
      </c>
      <c r="J685" s="69">
        <f t="shared" si="21"/>
        <v>23.799999999999997</v>
      </c>
      <c r="K685" s="100"/>
      <c r="L685" s="140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</row>
    <row r="686" spans="1:68" s="15" customFormat="1" ht="15.95" customHeight="1" outlineLevel="2" x14ac:dyDescent="0.3">
      <c r="A686" s="537">
        <v>75</v>
      </c>
      <c r="B686" s="156" t="s">
        <v>437</v>
      </c>
      <c r="C686" s="36" t="s">
        <v>500</v>
      </c>
      <c r="D686" s="537" t="s">
        <v>120</v>
      </c>
      <c r="E686" s="42">
        <v>8</v>
      </c>
      <c r="F686" s="134" t="s">
        <v>107</v>
      </c>
      <c r="G686" s="62">
        <v>7.6999999999999999E-2</v>
      </c>
      <c r="H686" s="68">
        <f t="shared" si="20"/>
        <v>0.7</v>
      </c>
      <c r="I686" s="69">
        <v>20</v>
      </c>
      <c r="J686" s="69">
        <f t="shared" si="21"/>
        <v>1.0779999999999998</v>
      </c>
      <c r="K686" s="100"/>
      <c r="L686" s="140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</row>
    <row r="687" spans="1:68" s="15" customFormat="1" ht="15.95" customHeight="1" outlineLevel="2" x14ac:dyDescent="0.3">
      <c r="A687" s="537">
        <v>76</v>
      </c>
      <c r="B687" s="156" t="s">
        <v>437</v>
      </c>
      <c r="C687" s="36" t="s">
        <v>501</v>
      </c>
      <c r="D687" s="537" t="s">
        <v>120</v>
      </c>
      <c r="E687" s="42">
        <v>8</v>
      </c>
      <c r="F687" s="134" t="s">
        <v>107</v>
      </c>
      <c r="G687" s="62">
        <v>7.6999999999999999E-2</v>
      </c>
      <c r="H687" s="68">
        <f t="shared" si="20"/>
        <v>0.7</v>
      </c>
      <c r="I687" s="69">
        <v>20</v>
      </c>
      <c r="J687" s="69">
        <f t="shared" si="21"/>
        <v>1.0779999999999998</v>
      </c>
      <c r="K687" s="100"/>
      <c r="L687" s="140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</row>
    <row r="688" spans="1:68" s="15" customFormat="1" ht="15.95" customHeight="1" outlineLevel="2" x14ac:dyDescent="0.3">
      <c r="A688" s="537">
        <v>77</v>
      </c>
      <c r="B688" s="156" t="s">
        <v>437</v>
      </c>
      <c r="C688" s="36" t="s">
        <v>502</v>
      </c>
      <c r="D688" s="537" t="s">
        <v>120</v>
      </c>
      <c r="E688" s="42">
        <v>8</v>
      </c>
      <c r="F688" s="134" t="s">
        <v>107</v>
      </c>
      <c r="G688" s="62">
        <v>7.0999999999999994E-2</v>
      </c>
      <c r="H688" s="68">
        <f t="shared" si="20"/>
        <v>0.7</v>
      </c>
      <c r="I688" s="69">
        <v>20</v>
      </c>
      <c r="J688" s="69">
        <f t="shared" si="21"/>
        <v>0.99399999999999988</v>
      </c>
      <c r="K688" s="100"/>
      <c r="L688" s="140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</row>
    <row r="689" spans="1:68" s="15" customFormat="1" ht="15.95" customHeight="1" outlineLevel="2" x14ac:dyDescent="0.3">
      <c r="A689" s="537">
        <v>78</v>
      </c>
      <c r="B689" s="156" t="s">
        <v>437</v>
      </c>
      <c r="C689" s="36" t="s">
        <v>503</v>
      </c>
      <c r="D689" s="537" t="s">
        <v>120</v>
      </c>
      <c r="E689" s="42">
        <v>8</v>
      </c>
      <c r="F689" s="134" t="s">
        <v>107</v>
      </c>
      <c r="G689" s="62">
        <v>2.9000000000000001E-2</v>
      </c>
      <c r="H689" s="68">
        <f t="shared" si="20"/>
        <v>0.7</v>
      </c>
      <c r="I689" s="69">
        <v>20</v>
      </c>
      <c r="J689" s="69">
        <f t="shared" si="21"/>
        <v>0.40599999999999997</v>
      </c>
      <c r="K689" s="100"/>
      <c r="L689" s="140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</row>
    <row r="690" spans="1:68" s="15" customFormat="1" ht="15.95" customHeight="1" outlineLevel="2" x14ac:dyDescent="0.3">
      <c r="A690" s="537">
        <v>79</v>
      </c>
      <c r="B690" s="156" t="s">
        <v>437</v>
      </c>
      <c r="C690" s="36" t="s">
        <v>509</v>
      </c>
      <c r="D690" s="537" t="s">
        <v>120</v>
      </c>
      <c r="E690" s="42">
        <v>7</v>
      </c>
      <c r="F690" s="134" t="s">
        <v>30</v>
      </c>
      <c r="G690" s="62">
        <v>0.441</v>
      </c>
      <c r="H690" s="68">
        <f t="shared" si="20"/>
        <v>0.7</v>
      </c>
      <c r="I690" s="69">
        <v>20</v>
      </c>
      <c r="J690" s="69">
        <f t="shared" si="21"/>
        <v>6.1739999999999995</v>
      </c>
      <c r="K690" s="100"/>
      <c r="L690" s="140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</row>
    <row r="691" spans="1:68" s="15" customFormat="1" ht="15.95" customHeight="1" outlineLevel="2" x14ac:dyDescent="0.3">
      <c r="A691" s="537">
        <v>80</v>
      </c>
      <c r="B691" s="156" t="s">
        <v>437</v>
      </c>
      <c r="C691" s="33" t="s">
        <v>534</v>
      </c>
      <c r="D691" s="32" t="s">
        <v>142</v>
      </c>
      <c r="E691" s="540">
        <v>8</v>
      </c>
      <c r="F691" s="134" t="s">
        <v>30</v>
      </c>
      <c r="G691" s="55">
        <v>4.4560000000000004</v>
      </c>
      <c r="H691" s="68">
        <f t="shared" si="20"/>
        <v>0.7</v>
      </c>
      <c r="I691" s="69">
        <v>20</v>
      </c>
      <c r="J691" s="69">
        <f t="shared" si="21"/>
        <v>62.384</v>
      </c>
      <c r="K691" s="100"/>
      <c r="L691" s="140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</row>
    <row r="692" spans="1:68" s="15" customFormat="1" ht="15.95" customHeight="1" outlineLevel="2" x14ac:dyDescent="0.3">
      <c r="A692" s="537">
        <v>81</v>
      </c>
      <c r="B692" s="156" t="s">
        <v>437</v>
      </c>
      <c r="C692" s="36" t="s">
        <v>491</v>
      </c>
      <c r="D692" s="537" t="s">
        <v>120</v>
      </c>
      <c r="E692" s="42">
        <v>8</v>
      </c>
      <c r="F692" s="134" t="s">
        <v>107</v>
      </c>
      <c r="G692" s="62">
        <v>0.187</v>
      </c>
      <c r="H692" s="68">
        <f t="shared" si="20"/>
        <v>0.7</v>
      </c>
      <c r="I692" s="69">
        <v>20</v>
      </c>
      <c r="J692" s="69">
        <f t="shared" si="21"/>
        <v>2.6179999999999999</v>
      </c>
      <c r="K692" s="100"/>
      <c r="L692" s="140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</row>
    <row r="693" spans="1:68" s="15" customFormat="1" ht="15.95" customHeight="1" outlineLevel="2" x14ac:dyDescent="0.3">
      <c r="A693" s="537">
        <v>82</v>
      </c>
      <c r="B693" s="156" t="s">
        <v>437</v>
      </c>
      <c r="C693" s="36" t="s">
        <v>535</v>
      </c>
      <c r="D693" s="170" t="s">
        <v>536</v>
      </c>
      <c r="E693" s="540">
        <v>9</v>
      </c>
      <c r="F693" s="134" t="s">
        <v>30</v>
      </c>
      <c r="G693" s="518">
        <v>13.859</v>
      </c>
      <c r="H693" s="68">
        <f t="shared" ref="H693:H752" si="22">IF(AND(E693&lt;6,G693&lt;1),1,IF(AND(E693&gt;=6,G693&lt;10),0.7,1.2))</f>
        <v>1.2</v>
      </c>
      <c r="I693" s="69">
        <v>20</v>
      </c>
      <c r="J693" s="69">
        <f t="shared" ref="J693:J752" si="23">(G693*H693*I693)</f>
        <v>332.61599999999999</v>
      </c>
      <c r="K693" s="100"/>
      <c r="L693" s="140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</row>
    <row r="694" spans="1:68" s="15" customFormat="1" ht="15.95" customHeight="1" outlineLevel="2" x14ac:dyDescent="0.3">
      <c r="A694" s="537">
        <v>83</v>
      </c>
      <c r="B694" s="156" t="s">
        <v>437</v>
      </c>
      <c r="C694" s="36" t="s">
        <v>492</v>
      </c>
      <c r="D694" s="537" t="s">
        <v>120</v>
      </c>
      <c r="E694" s="42">
        <v>10</v>
      </c>
      <c r="F694" s="134" t="s">
        <v>107</v>
      </c>
      <c r="G694" s="62">
        <v>0.128</v>
      </c>
      <c r="H694" s="68">
        <f t="shared" si="22"/>
        <v>0.7</v>
      </c>
      <c r="I694" s="69">
        <v>20</v>
      </c>
      <c r="J694" s="69">
        <f t="shared" si="23"/>
        <v>1.792</v>
      </c>
      <c r="K694" s="100"/>
      <c r="L694" s="140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</row>
    <row r="695" spans="1:68" s="15" customFormat="1" ht="15.95" customHeight="1" outlineLevel="2" x14ac:dyDescent="0.3">
      <c r="A695" s="537">
        <v>84</v>
      </c>
      <c r="B695" s="156" t="s">
        <v>437</v>
      </c>
      <c r="C695" s="36" t="s">
        <v>493</v>
      </c>
      <c r="D695" s="170" t="s">
        <v>120</v>
      </c>
      <c r="E695" s="42">
        <v>10</v>
      </c>
      <c r="F695" s="134" t="s">
        <v>107</v>
      </c>
      <c r="G695" s="62">
        <v>5.1999999999999998E-2</v>
      </c>
      <c r="H695" s="68">
        <f t="shared" si="22"/>
        <v>0.7</v>
      </c>
      <c r="I695" s="69">
        <v>20</v>
      </c>
      <c r="J695" s="69">
        <f t="shared" si="23"/>
        <v>0.72799999999999987</v>
      </c>
      <c r="K695" s="100"/>
      <c r="L695" s="140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</row>
    <row r="696" spans="1:68" s="15" customFormat="1" ht="15.95" customHeight="1" outlineLevel="2" x14ac:dyDescent="0.3">
      <c r="A696" s="537">
        <v>85</v>
      </c>
      <c r="B696" s="156" t="s">
        <v>437</v>
      </c>
      <c r="C696" s="36" t="s">
        <v>494</v>
      </c>
      <c r="D696" s="537" t="s">
        <v>120</v>
      </c>
      <c r="E696" s="42">
        <v>10</v>
      </c>
      <c r="F696" s="158" t="s">
        <v>107</v>
      </c>
      <c r="G696" s="62">
        <v>0.17699999999999999</v>
      </c>
      <c r="H696" s="68">
        <f t="shared" si="22"/>
        <v>0.7</v>
      </c>
      <c r="I696" s="69">
        <v>20</v>
      </c>
      <c r="J696" s="69">
        <f t="shared" si="23"/>
        <v>2.4779999999999998</v>
      </c>
      <c r="K696" s="100"/>
      <c r="L696" s="140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</row>
    <row r="697" spans="1:68" s="15" customFormat="1" ht="15.95" customHeight="1" outlineLevel="2" x14ac:dyDescent="0.3">
      <c r="A697" s="537">
        <v>86</v>
      </c>
      <c r="B697" s="156" t="s">
        <v>437</v>
      </c>
      <c r="C697" s="36" t="s">
        <v>495</v>
      </c>
      <c r="D697" s="537" t="s">
        <v>120</v>
      </c>
      <c r="E697" s="42">
        <v>10</v>
      </c>
      <c r="F697" s="158" t="s">
        <v>107</v>
      </c>
      <c r="G697" s="62">
        <v>0.35099999999999998</v>
      </c>
      <c r="H697" s="68">
        <f t="shared" si="22"/>
        <v>0.7</v>
      </c>
      <c r="I697" s="69">
        <v>20</v>
      </c>
      <c r="J697" s="69">
        <f t="shared" si="23"/>
        <v>4.9139999999999997</v>
      </c>
      <c r="K697" s="100"/>
      <c r="L697" s="140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</row>
    <row r="698" spans="1:68" s="15" customFormat="1" ht="15.95" customHeight="1" outlineLevel="2" x14ac:dyDescent="0.3">
      <c r="A698" s="537">
        <v>87</v>
      </c>
      <c r="B698" s="156" t="s">
        <v>437</v>
      </c>
      <c r="C698" s="36" t="s">
        <v>496</v>
      </c>
      <c r="D698" s="537" t="s">
        <v>120</v>
      </c>
      <c r="E698" s="42">
        <v>10</v>
      </c>
      <c r="F698" s="158" t="s">
        <v>107</v>
      </c>
      <c r="G698" s="529">
        <v>0.32100000000000001</v>
      </c>
      <c r="H698" s="68">
        <f t="shared" si="22"/>
        <v>0.7</v>
      </c>
      <c r="I698" s="69">
        <v>20</v>
      </c>
      <c r="J698" s="69">
        <f t="shared" si="23"/>
        <v>4.4939999999999998</v>
      </c>
      <c r="K698" s="100"/>
      <c r="L698" s="140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</row>
    <row r="699" spans="1:68" s="15" customFormat="1" ht="15.95" customHeight="1" outlineLevel="2" x14ac:dyDescent="0.3">
      <c r="A699" s="537">
        <v>88</v>
      </c>
      <c r="B699" s="156" t="s">
        <v>437</v>
      </c>
      <c r="C699" s="36" t="s">
        <v>497</v>
      </c>
      <c r="D699" s="537" t="s">
        <v>120</v>
      </c>
      <c r="E699" s="42">
        <v>10</v>
      </c>
      <c r="F699" s="158" t="s">
        <v>107</v>
      </c>
      <c r="G699" s="518">
        <v>0.11</v>
      </c>
      <c r="H699" s="68">
        <f t="shared" si="22"/>
        <v>0.7</v>
      </c>
      <c r="I699" s="69">
        <v>20</v>
      </c>
      <c r="J699" s="69">
        <f t="shared" si="23"/>
        <v>1.54</v>
      </c>
      <c r="K699" s="100"/>
      <c r="L699" s="140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</row>
    <row r="700" spans="1:68" s="15" customFormat="1" ht="15.95" customHeight="1" outlineLevel="1" x14ac:dyDescent="0.3">
      <c r="A700" s="537"/>
      <c r="B700" s="206" t="s">
        <v>461</v>
      </c>
      <c r="C700" s="36"/>
      <c r="D700" s="170"/>
      <c r="E700" s="42"/>
      <c r="F700" s="158"/>
      <c r="G700" s="520">
        <f>SUM(G612:G699)</f>
        <v>161.35299999999995</v>
      </c>
      <c r="H700" s="68"/>
      <c r="I700" s="68"/>
      <c r="J700" s="69"/>
      <c r="K700" s="100"/>
      <c r="L700" s="140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</row>
    <row r="701" spans="1:68" s="15" customFormat="1" ht="15.95" customHeight="1" outlineLevel="1" x14ac:dyDescent="0.3">
      <c r="A701" s="537"/>
      <c r="B701" s="47"/>
      <c r="C701" s="36"/>
      <c r="D701" s="537"/>
      <c r="E701" s="176"/>
      <c r="F701" s="134"/>
      <c r="G701" s="520"/>
      <c r="H701" s="68"/>
      <c r="I701" s="68"/>
      <c r="J701" s="69"/>
      <c r="K701" s="100"/>
      <c r="L701" s="140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</row>
    <row r="702" spans="1:68" s="4" customFormat="1" ht="15.95" customHeight="1" outlineLevel="1" x14ac:dyDescent="0.3">
      <c r="A702" s="537"/>
      <c r="B702" s="51"/>
      <c r="C702" s="48"/>
      <c r="D702" s="537"/>
      <c r="E702" s="539"/>
      <c r="F702" s="539"/>
      <c r="G702" s="54"/>
      <c r="H702" s="68"/>
      <c r="I702" s="68"/>
      <c r="J702" s="69"/>
      <c r="K702" s="100"/>
      <c r="L702" s="140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</row>
    <row r="703" spans="1:68" s="4" customFormat="1" ht="15.95" customHeight="1" outlineLevel="1" x14ac:dyDescent="0.3">
      <c r="A703" s="537"/>
      <c r="B703" s="51"/>
      <c r="C703" s="48"/>
      <c r="D703" s="537"/>
      <c r="E703" s="539"/>
      <c r="F703" s="539"/>
      <c r="G703" s="54"/>
      <c r="H703" s="68"/>
      <c r="I703" s="68"/>
      <c r="J703" s="69"/>
      <c r="K703" s="100"/>
      <c r="L703" s="140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</row>
    <row r="704" spans="1:68" s="3" customFormat="1" ht="15.95" customHeight="1" outlineLevel="2" x14ac:dyDescent="0.3">
      <c r="A704" s="32">
        <v>1</v>
      </c>
      <c r="B704" s="539" t="s">
        <v>55</v>
      </c>
      <c r="C704" s="58" t="s">
        <v>198</v>
      </c>
      <c r="D704" s="537" t="s">
        <v>60</v>
      </c>
      <c r="E704" s="540">
        <v>6</v>
      </c>
      <c r="F704" s="542" t="s">
        <v>30</v>
      </c>
      <c r="G704" s="54">
        <v>3.3159999999999998</v>
      </c>
      <c r="H704" s="68">
        <f t="shared" si="22"/>
        <v>0.7</v>
      </c>
      <c r="I704" s="69">
        <v>24</v>
      </c>
      <c r="J704" s="69">
        <f t="shared" si="23"/>
        <v>55.708799999999997</v>
      </c>
      <c r="K704" s="100"/>
      <c r="L704" s="140"/>
    </row>
    <row r="705" spans="1:68" ht="15.95" customHeight="1" outlineLevel="2" x14ac:dyDescent="0.3">
      <c r="A705" s="32">
        <v>2</v>
      </c>
      <c r="B705" s="539" t="s">
        <v>55</v>
      </c>
      <c r="C705" s="462" t="s">
        <v>829</v>
      </c>
      <c r="D705" s="127" t="s">
        <v>58</v>
      </c>
      <c r="E705" s="42">
        <v>5</v>
      </c>
      <c r="F705" s="44" t="s">
        <v>30</v>
      </c>
      <c r="G705" s="506">
        <v>24.242000000000001</v>
      </c>
      <c r="H705" s="68">
        <f t="shared" si="22"/>
        <v>1.2</v>
      </c>
      <c r="I705" s="69">
        <v>24</v>
      </c>
      <c r="J705" s="69">
        <f t="shared" si="23"/>
        <v>698.16959999999995</v>
      </c>
    </row>
    <row r="706" spans="1:68" s="2" customFormat="1" ht="15.95" customHeight="1" outlineLevel="2" x14ac:dyDescent="0.3">
      <c r="A706" s="32">
        <v>3</v>
      </c>
      <c r="B706" s="98" t="s">
        <v>55</v>
      </c>
      <c r="C706" s="479" t="s">
        <v>838</v>
      </c>
      <c r="D706" s="480" t="s">
        <v>58</v>
      </c>
      <c r="E706" s="413">
        <v>5</v>
      </c>
      <c r="F706" s="412" t="s">
        <v>30</v>
      </c>
      <c r="G706" s="530">
        <v>93.597999999999999</v>
      </c>
      <c r="H706" s="68">
        <f t="shared" si="22"/>
        <v>1.2</v>
      </c>
      <c r="I706" s="69">
        <v>24</v>
      </c>
      <c r="J706" s="69">
        <f t="shared" si="23"/>
        <v>2695.6224000000002</v>
      </c>
      <c r="K706" s="100"/>
      <c r="L706" s="140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</row>
    <row r="707" spans="1:68" s="22" customFormat="1" ht="15.95" customHeight="1" outlineLevel="2" x14ac:dyDescent="0.3">
      <c r="A707" s="32">
        <v>4</v>
      </c>
      <c r="B707" s="539" t="s">
        <v>55</v>
      </c>
      <c r="C707" s="462" t="s">
        <v>839</v>
      </c>
      <c r="D707" s="127" t="s">
        <v>703</v>
      </c>
      <c r="E707" s="540">
        <v>9</v>
      </c>
      <c r="F707" s="44" t="s">
        <v>30</v>
      </c>
      <c r="G707" s="506">
        <v>16.777999999999999</v>
      </c>
      <c r="H707" s="68">
        <f t="shared" si="22"/>
        <v>1.2</v>
      </c>
      <c r="I707" s="69">
        <v>24</v>
      </c>
      <c r="J707" s="69">
        <f t="shared" si="23"/>
        <v>483.20639999999992</v>
      </c>
      <c r="K707" s="100"/>
      <c r="L707" s="140"/>
    </row>
    <row r="708" spans="1:68" s="22" customFormat="1" ht="15.95" customHeight="1" outlineLevel="2" x14ac:dyDescent="0.3">
      <c r="A708" s="32">
        <v>5</v>
      </c>
      <c r="B708" s="539" t="s">
        <v>55</v>
      </c>
      <c r="C708" s="462" t="s">
        <v>840</v>
      </c>
      <c r="D708" s="127" t="s">
        <v>703</v>
      </c>
      <c r="E708" s="540">
        <v>9</v>
      </c>
      <c r="F708" s="44" t="s">
        <v>30</v>
      </c>
      <c r="G708" s="506">
        <v>7.8</v>
      </c>
      <c r="H708" s="68">
        <f t="shared" si="22"/>
        <v>0.7</v>
      </c>
      <c r="I708" s="69">
        <v>24</v>
      </c>
      <c r="J708" s="69">
        <f t="shared" si="23"/>
        <v>131.04</v>
      </c>
      <c r="K708" s="100"/>
      <c r="L708" s="140"/>
    </row>
    <row r="709" spans="1:68" s="22" customFormat="1" ht="15.95" customHeight="1" outlineLevel="2" x14ac:dyDescent="0.3">
      <c r="A709" s="32">
        <v>6</v>
      </c>
      <c r="B709" s="539" t="s">
        <v>55</v>
      </c>
      <c r="C709" s="462" t="s">
        <v>841</v>
      </c>
      <c r="D709" s="127" t="s">
        <v>139</v>
      </c>
      <c r="E709" s="42">
        <v>1</v>
      </c>
      <c r="F709" s="44" t="s">
        <v>637</v>
      </c>
      <c r="G709" s="506">
        <v>37.716999999999999</v>
      </c>
      <c r="H709" s="68">
        <f t="shared" si="22"/>
        <v>1.2</v>
      </c>
      <c r="I709" s="69">
        <v>24</v>
      </c>
      <c r="J709" s="69">
        <f t="shared" si="23"/>
        <v>1086.2495999999999</v>
      </c>
      <c r="K709" s="100"/>
      <c r="L709" s="140"/>
    </row>
    <row r="710" spans="1:68" s="3" customFormat="1" ht="15.95" customHeight="1" outlineLevel="2" x14ac:dyDescent="0.3">
      <c r="A710" s="32">
        <v>7</v>
      </c>
      <c r="B710" s="539" t="s">
        <v>55</v>
      </c>
      <c r="C710" s="48" t="s">
        <v>609</v>
      </c>
      <c r="D710" s="537" t="s">
        <v>62</v>
      </c>
      <c r="E710" s="539">
        <v>3</v>
      </c>
      <c r="F710" s="542" t="s">
        <v>30</v>
      </c>
      <c r="G710" s="54">
        <v>7.1420000000000003</v>
      </c>
      <c r="H710" s="68">
        <f t="shared" si="22"/>
        <v>1.2</v>
      </c>
      <c r="I710" s="69">
        <v>24</v>
      </c>
      <c r="J710" s="69">
        <f t="shared" si="23"/>
        <v>205.68959999999998</v>
      </c>
      <c r="K710" s="100"/>
      <c r="L710" s="140"/>
    </row>
    <row r="711" spans="1:68" s="3" customFormat="1" ht="15.95" customHeight="1" outlineLevel="2" x14ac:dyDescent="0.3">
      <c r="A711" s="32">
        <v>8</v>
      </c>
      <c r="B711" s="539" t="s">
        <v>55</v>
      </c>
      <c r="C711" s="48" t="s">
        <v>199</v>
      </c>
      <c r="D711" s="537" t="s">
        <v>63</v>
      </c>
      <c r="E711" s="539">
        <v>2</v>
      </c>
      <c r="F711" s="542" t="s">
        <v>30</v>
      </c>
      <c r="G711" s="54">
        <v>1.8440000000000001</v>
      </c>
      <c r="H711" s="68">
        <f t="shared" si="22"/>
        <v>1.2</v>
      </c>
      <c r="I711" s="69">
        <v>24</v>
      </c>
      <c r="J711" s="69">
        <f t="shared" si="23"/>
        <v>53.107200000000006</v>
      </c>
      <c r="K711" s="100"/>
      <c r="L711" s="140"/>
    </row>
    <row r="712" spans="1:68" s="15" customFormat="1" ht="15.95" customHeight="1" outlineLevel="2" x14ac:dyDescent="0.3">
      <c r="A712" s="32">
        <v>9</v>
      </c>
      <c r="B712" s="539" t="s">
        <v>55</v>
      </c>
      <c r="C712" s="462" t="s">
        <v>826</v>
      </c>
      <c r="D712" s="127" t="s">
        <v>59</v>
      </c>
      <c r="E712" s="60">
        <v>8</v>
      </c>
      <c r="F712" s="462" t="s">
        <v>30</v>
      </c>
      <c r="G712" s="502">
        <v>22.890999999999998</v>
      </c>
      <c r="H712" s="68">
        <f t="shared" si="22"/>
        <v>1.2</v>
      </c>
      <c r="I712" s="69">
        <v>24</v>
      </c>
      <c r="J712" s="69">
        <f t="shared" si="23"/>
        <v>659.2607999999999</v>
      </c>
      <c r="K712" s="100"/>
      <c r="L712" s="140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</row>
    <row r="713" spans="1:68" s="3" customFormat="1" ht="15.95" customHeight="1" outlineLevel="2" x14ac:dyDescent="0.3">
      <c r="A713" s="32">
        <v>10</v>
      </c>
      <c r="B713" s="539" t="s">
        <v>55</v>
      </c>
      <c r="C713" s="462" t="s">
        <v>842</v>
      </c>
      <c r="D713" s="127" t="s">
        <v>843</v>
      </c>
      <c r="E713" s="42">
        <v>5</v>
      </c>
      <c r="F713" s="44" t="s">
        <v>637</v>
      </c>
      <c r="G713" s="506">
        <v>20.89</v>
      </c>
      <c r="H713" s="68">
        <f t="shared" si="22"/>
        <v>1.2</v>
      </c>
      <c r="I713" s="69">
        <v>24</v>
      </c>
      <c r="J713" s="69">
        <f t="shared" si="23"/>
        <v>601.63200000000006</v>
      </c>
      <c r="K713" s="100"/>
      <c r="L713" s="140"/>
    </row>
    <row r="714" spans="1:68" s="3" customFormat="1" ht="15.95" customHeight="1" outlineLevel="2" x14ac:dyDescent="0.3">
      <c r="A714" s="32">
        <v>11</v>
      </c>
      <c r="B714" s="539" t="s">
        <v>55</v>
      </c>
      <c r="C714" s="48" t="s">
        <v>197</v>
      </c>
      <c r="D714" s="537" t="s">
        <v>59</v>
      </c>
      <c r="E714" s="539">
        <v>8</v>
      </c>
      <c r="F714" s="542" t="s">
        <v>30</v>
      </c>
      <c r="G714" s="54">
        <v>5.0190000000000001</v>
      </c>
      <c r="H714" s="68">
        <f t="shared" si="22"/>
        <v>0.7</v>
      </c>
      <c r="I714" s="69">
        <v>24</v>
      </c>
      <c r="J714" s="69">
        <f t="shared" si="23"/>
        <v>84.319199999999995</v>
      </c>
      <c r="K714" s="100"/>
      <c r="L714" s="140"/>
    </row>
    <row r="715" spans="1:68" s="3" customFormat="1" ht="15.95" customHeight="1" outlineLevel="2" x14ac:dyDescent="0.3">
      <c r="A715" s="32">
        <v>12</v>
      </c>
      <c r="B715" s="539" t="s">
        <v>55</v>
      </c>
      <c r="C715" s="462" t="s">
        <v>845</v>
      </c>
      <c r="D715" s="127" t="s">
        <v>844</v>
      </c>
      <c r="E715" s="42">
        <v>8</v>
      </c>
      <c r="F715" s="44" t="s">
        <v>30</v>
      </c>
      <c r="G715" s="506">
        <v>17.907</v>
      </c>
      <c r="H715" s="68">
        <f t="shared" si="22"/>
        <v>1.2</v>
      </c>
      <c r="I715" s="69">
        <v>24</v>
      </c>
      <c r="J715" s="69">
        <f t="shared" si="23"/>
        <v>515.72159999999997</v>
      </c>
      <c r="K715" s="100"/>
      <c r="L715" s="140"/>
    </row>
    <row r="716" spans="1:68" s="96" customFormat="1" ht="15.95" customHeight="1" outlineLevel="1" x14ac:dyDescent="0.3">
      <c r="A716" s="32"/>
      <c r="B716" s="51" t="s">
        <v>99</v>
      </c>
      <c r="C716" s="48"/>
      <c r="D716" s="537"/>
      <c r="E716" s="539"/>
      <c r="F716" s="539"/>
      <c r="G716" s="517">
        <f>SUM(G704:G715)</f>
        <v>259.14400000000001</v>
      </c>
      <c r="H716" s="68"/>
      <c r="I716" s="68"/>
      <c r="J716" s="69"/>
      <c r="K716" s="100"/>
      <c r="L716" s="140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</row>
    <row r="717" spans="1:68" s="2" customFormat="1" ht="15.95" customHeight="1" outlineLevel="1" x14ac:dyDescent="0.3">
      <c r="A717" s="32"/>
      <c r="B717" s="51"/>
      <c r="C717" s="48"/>
      <c r="D717" s="537"/>
      <c r="E717" s="539"/>
      <c r="F717" s="539"/>
      <c r="G717" s="517"/>
      <c r="H717" s="68"/>
      <c r="I717" s="68"/>
      <c r="J717" s="69"/>
      <c r="K717" s="100"/>
      <c r="L717" s="140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</row>
    <row r="718" spans="1:68" s="2" customFormat="1" ht="15.95" customHeight="1" outlineLevel="1" x14ac:dyDescent="0.3">
      <c r="A718" s="32"/>
      <c r="B718" s="51"/>
      <c r="C718" s="48"/>
      <c r="D718" s="537"/>
      <c r="E718" s="539"/>
      <c r="F718" s="539"/>
      <c r="G718" s="54"/>
      <c r="H718" s="68"/>
      <c r="I718" s="68"/>
      <c r="J718" s="69"/>
      <c r="K718" s="100"/>
      <c r="L718" s="140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</row>
    <row r="719" spans="1:68" ht="15.95" customHeight="1" outlineLevel="1" x14ac:dyDescent="0.3">
      <c r="A719" s="32"/>
      <c r="B719" s="539"/>
      <c r="C719" s="48"/>
      <c r="D719" s="537"/>
      <c r="E719" s="539"/>
      <c r="F719" s="539"/>
      <c r="G719" s="54"/>
      <c r="H719" s="68"/>
      <c r="I719" s="68"/>
      <c r="J719" s="69"/>
    </row>
    <row r="720" spans="1:68" ht="15.95" customHeight="1" outlineLevel="2" x14ac:dyDescent="0.3">
      <c r="A720" s="537">
        <v>1</v>
      </c>
      <c r="B720" s="539" t="s">
        <v>65</v>
      </c>
      <c r="C720" s="44" t="s">
        <v>325</v>
      </c>
      <c r="D720" s="32" t="s">
        <v>10</v>
      </c>
      <c r="E720" s="42">
        <v>5</v>
      </c>
      <c r="F720" s="43" t="s">
        <v>30</v>
      </c>
      <c r="G720" s="62">
        <v>1.028</v>
      </c>
      <c r="H720" s="68">
        <f t="shared" si="22"/>
        <v>1.2</v>
      </c>
      <c r="I720" s="69">
        <v>37</v>
      </c>
      <c r="J720" s="69">
        <f t="shared" si="23"/>
        <v>45.6432</v>
      </c>
    </row>
    <row r="721" spans="1:68" s="4" customFormat="1" ht="15.95" customHeight="1" outlineLevel="2" x14ac:dyDescent="0.3">
      <c r="A721" s="537">
        <v>2</v>
      </c>
      <c r="B721" s="539" t="s">
        <v>65</v>
      </c>
      <c r="C721" s="53" t="s">
        <v>201</v>
      </c>
      <c r="D721" s="32" t="s">
        <v>10</v>
      </c>
      <c r="E721" s="42">
        <v>5</v>
      </c>
      <c r="F721" s="43" t="s">
        <v>30</v>
      </c>
      <c r="G721" s="513">
        <v>14.760999999999999</v>
      </c>
      <c r="H721" s="68">
        <f t="shared" si="22"/>
        <v>1.2</v>
      </c>
      <c r="I721" s="69">
        <v>37</v>
      </c>
      <c r="J721" s="69">
        <f t="shared" si="23"/>
        <v>655.38839999999993</v>
      </c>
      <c r="K721" s="100"/>
      <c r="L721" s="140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</row>
    <row r="722" spans="1:68" ht="15.95" customHeight="1" outlineLevel="2" x14ac:dyDescent="0.3">
      <c r="A722" s="537">
        <v>3</v>
      </c>
      <c r="B722" s="539" t="s">
        <v>65</v>
      </c>
      <c r="C722" s="44" t="s">
        <v>882</v>
      </c>
      <c r="D722" s="32" t="s">
        <v>10</v>
      </c>
      <c r="E722" s="42">
        <v>5</v>
      </c>
      <c r="F722" s="43" t="s">
        <v>30</v>
      </c>
      <c r="G722" s="518">
        <v>0.93</v>
      </c>
      <c r="H722" s="68">
        <f t="shared" si="22"/>
        <v>1</v>
      </c>
      <c r="I722" s="69">
        <v>37</v>
      </c>
      <c r="J722" s="69">
        <f t="shared" si="23"/>
        <v>34.410000000000004</v>
      </c>
    </row>
    <row r="723" spans="1:68" s="2" customFormat="1" ht="15.95" customHeight="1" outlineLevel="2" x14ac:dyDescent="0.3">
      <c r="A723" s="537">
        <v>4</v>
      </c>
      <c r="B723" s="539" t="s">
        <v>65</v>
      </c>
      <c r="C723" s="44" t="s">
        <v>883</v>
      </c>
      <c r="D723" s="32" t="s">
        <v>10</v>
      </c>
      <c r="E723" s="42">
        <v>5</v>
      </c>
      <c r="F723" s="43" t="s">
        <v>30</v>
      </c>
      <c r="G723" s="62">
        <v>0.49099999999999999</v>
      </c>
      <c r="H723" s="68">
        <f t="shared" si="22"/>
        <v>1</v>
      </c>
      <c r="I723" s="69">
        <v>37</v>
      </c>
      <c r="J723" s="69">
        <f t="shared" si="23"/>
        <v>18.166999999999998</v>
      </c>
      <c r="K723" s="100"/>
      <c r="L723" s="140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</row>
    <row r="724" spans="1:68" s="4" customFormat="1" ht="15.95" customHeight="1" outlineLevel="2" x14ac:dyDescent="0.3">
      <c r="A724" s="537">
        <v>5</v>
      </c>
      <c r="B724" s="539" t="s">
        <v>65</v>
      </c>
      <c r="C724" s="53" t="s">
        <v>202</v>
      </c>
      <c r="D724" s="32" t="s">
        <v>10</v>
      </c>
      <c r="E724" s="42">
        <v>5</v>
      </c>
      <c r="F724" s="43" t="s">
        <v>30</v>
      </c>
      <c r="G724" s="513">
        <v>4.0430000000000001</v>
      </c>
      <c r="H724" s="68">
        <f t="shared" si="22"/>
        <v>1.2</v>
      </c>
      <c r="I724" s="69">
        <v>37</v>
      </c>
      <c r="J724" s="69">
        <f t="shared" si="23"/>
        <v>179.50920000000002</v>
      </c>
      <c r="K724" s="100"/>
      <c r="L724" s="140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</row>
    <row r="725" spans="1:68" s="15" customFormat="1" ht="15.95" customHeight="1" outlineLevel="2" x14ac:dyDescent="0.3">
      <c r="A725" s="537">
        <v>6</v>
      </c>
      <c r="B725" s="539" t="s">
        <v>65</v>
      </c>
      <c r="C725" s="44" t="s">
        <v>884</v>
      </c>
      <c r="D725" s="32" t="s">
        <v>10</v>
      </c>
      <c r="E725" s="42">
        <v>5</v>
      </c>
      <c r="F725" s="45" t="s">
        <v>30</v>
      </c>
      <c r="G725" s="518">
        <v>0.57999999999999996</v>
      </c>
      <c r="H725" s="68">
        <f t="shared" si="22"/>
        <v>1</v>
      </c>
      <c r="I725" s="69">
        <v>37</v>
      </c>
      <c r="J725" s="69">
        <f t="shared" si="23"/>
        <v>21.459999999999997</v>
      </c>
      <c r="K725" s="100"/>
      <c r="L725" s="140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</row>
    <row r="726" spans="1:68" s="15" customFormat="1" ht="15.95" customHeight="1" outlineLevel="2" x14ac:dyDescent="0.3">
      <c r="A726" s="537">
        <v>7</v>
      </c>
      <c r="B726" s="539" t="s">
        <v>65</v>
      </c>
      <c r="C726" s="44" t="s">
        <v>885</v>
      </c>
      <c r="D726" s="32" t="s">
        <v>10</v>
      </c>
      <c r="E726" s="42">
        <v>5</v>
      </c>
      <c r="F726" s="45" t="s">
        <v>30</v>
      </c>
      <c r="G726" s="62">
        <v>0.71799999999999997</v>
      </c>
      <c r="H726" s="68">
        <f t="shared" si="22"/>
        <v>1</v>
      </c>
      <c r="I726" s="69">
        <v>37</v>
      </c>
      <c r="J726" s="69">
        <f t="shared" si="23"/>
        <v>26.565999999999999</v>
      </c>
      <c r="K726" s="100"/>
      <c r="L726" s="140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</row>
    <row r="727" spans="1:68" s="15" customFormat="1" ht="15.95" customHeight="1" outlineLevel="2" x14ac:dyDescent="0.3">
      <c r="A727" s="537">
        <v>8</v>
      </c>
      <c r="B727" s="539" t="s">
        <v>65</v>
      </c>
      <c r="C727" s="44" t="s">
        <v>886</v>
      </c>
      <c r="D727" s="32" t="s">
        <v>10</v>
      </c>
      <c r="E727" s="42">
        <v>5</v>
      </c>
      <c r="F727" s="45" t="s">
        <v>30</v>
      </c>
      <c r="G727" s="519">
        <v>3.8</v>
      </c>
      <c r="H727" s="68">
        <f t="shared" si="22"/>
        <v>1.2</v>
      </c>
      <c r="I727" s="69">
        <v>37</v>
      </c>
      <c r="J727" s="69">
        <f t="shared" si="23"/>
        <v>168.72</v>
      </c>
      <c r="K727" s="100"/>
      <c r="L727" s="140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</row>
    <row r="728" spans="1:68" s="15" customFormat="1" ht="15.95" customHeight="1" outlineLevel="2" x14ac:dyDescent="0.3">
      <c r="A728" s="537">
        <v>9</v>
      </c>
      <c r="B728" s="539" t="s">
        <v>65</v>
      </c>
      <c r="C728" s="44" t="s">
        <v>887</v>
      </c>
      <c r="D728" s="32" t="s">
        <v>10</v>
      </c>
      <c r="E728" s="42">
        <v>5</v>
      </c>
      <c r="F728" s="45" t="s">
        <v>30</v>
      </c>
      <c r="G728" s="62">
        <v>0.67900000000000005</v>
      </c>
      <c r="H728" s="68">
        <f t="shared" si="22"/>
        <v>1</v>
      </c>
      <c r="I728" s="69">
        <v>37</v>
      </c>
      <c r="J728" s="69">
        <f t="shared" si="23"/>
        <v>25.123000000000001</v>
      </c>
      <c r="K728" s="100"/>
      <c r="L728" s="140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</row>
    <row r="729" spans="1:68" s="15" customFormat="1" ht="15.95" customHeight="1" outlineLevel="2" x14ac:dyDescent="0.3">
      <c r="A729" s="537">
        <v>10</v>
      </c>
      <c r="B729" s="539" t="s">
        <v>65</v>
      </c>
      <c r="C729" s="44" t="s">
        <v>326</v>
      </c>
      <c r="D729" s="32" t="s">
        <v>10</v>
      </c>
      <c r="E729" s="42">
        <v>5</v>
      </c>
      <c r="F729" s="45" t="s">
        <v>30</v>
      </c>
      <c r="G729" s="62">
        <v>1.629</v>
      </c>
      <c r="H729" s="68">
        <f t="shared" si="22"/>
        <v>1.2</v>
      </c>
      <c r="I729" s="69">
        <v>37</v>
      </c>
      <c r="J729" s="69">
        <f t="shared" si="23"/>
        <v>72.32759999999999</v>
      </c>
      <c r="K729" s="100"/>
      <c r="L729" s="140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</row>
    <row r="730" spans="1:68" s="15" customFormat="1" ht="15.95" customHeight="1" outlineLevel="2" x14ac:dyDescent="0.3">
      <c r="A730" s="537">
        <v>11</v>
      </c>
      <c r="B730" s="539" t="s">
        <v>65</v>
      </c>
      <c r="C730" s="44" t="s">
        <v>327</v>
      </c>
      <c r="D730" s="32" t="s">
        <v>10</v>
      </c>
      <c r="E730" s="42">
        <v>5</v>
      </c>
      <c r="F730" s="45" t="s">
        <v>30</v>
      </c>
      <c r="G730" s="62">
        <v>1.1870000000000001</v>
      </c>
      <c r="H730" s="68">
        <f t="shared" si="22"/>
        <v>1.2</v>
      </c>
      <c r="I730" s="69">
        <v>37</v>
      </c>
      <c r="J730" s="69">
        <f t="shared" si="23"/>
        <v>52.702800000000003</v>
      </c>
      <c r="K730" s="100"/>
      <c r="L730" s="140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</row>
    <row r="731" spans="1:68" s="15" customFormat="1" ht="15.95" customHeight="1" outlineLevel="2" x14ac:dyDescent="0.3">
      <c r="A731" s="537">
        <v>12</v>
      </c>
      <c r="B731" s="539" t="s">
        <v>65</v>
      </c>
      <c r="C731" s="44" t="s">
        <v>888</v>
      </c>
      <c r="D731" s="32" t="s">
        <v>10</v>
      </c>
      <c r="E731" s="42">
        <v>5</v>
      </c>
      <c r="F731" s="45" t="s">
        <v>30</v>
      </c>
      <c r="G731" s="62">
        <v>0.443</v>
      </c>
      <c r="H731" s="68">
        <f t="shared" si="22"/>
        <v>1</v>
      </c>
      <c r="I731" s="69">
        <v>37</v>
      </c>
      <c r="J731" s="69">
        <f t="shared" si="23"/>
        <v>16.391000000000002</v>
      </c>
      <c r="K731" s="100"/>
      <c r="L731" s="140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</row>
    <row r="732" spans="1:68" s="15" customFormat="1" ht="15.95" customHeight="1" outlineLevel="2" x14ac:dyDescent="0.3">
      <c r="A732" s="537">
        <v>13</v>
      </c>
      <c r="B732" s="539" t="s">
        <v>65</v>
      </c>
      <c r="C732" s="44" t="s">
        <v>328</v>
      </c>
      <c r="D732" s="32" t="s">
        <v>10</v>
      </c>
      <c r="E732" s="42">
        <v>5</v>
      </c>
      <c r="F732" s="45" t="s">
        <v>30</v>
      </c>
      <c r="G732" s="62">
        <v>3.8559999999999999</v>
      </c>
      <c r="H732" s="68">
        <f t="shared" si="22"/>
        <v>1.2</v>
      </c>
      <c r="I732" s="69">
        <v>37</v>
      </c>
      <c r="J732" s="69">
        <f t="shared" si="23"/>
        <v>171.20639999999997</v>
      </c>
      <c r="K732" s="100"/>
      <c r="L732" s="140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</row>
    <row r="733" spans="1:68" s="15" customFormat="1" ht="15.95" customHeight="1" outlineLevel="2" x14ac:dyDescent="0.3">
      <c r="A733" s="537">
        <v>14</v>
      </c>
      <c r="B733" s="539" t="s">
        <v>65</v>
      </c>
      <c r="C733" s="44" t="s">
        <v>856</v>
      </c>
      <c r="D733" s="32" t="s">
        <v>10</v>
      </c>
      <c r="E733" s="42">
        <v>5</v>
      </c>
      <c r="F733" s="45" t="s">
        <v>30</v>
      </c>
      <c r="G733" s="518">
        <v>0.56999999999999995</v>
      </c>
      <c r="H733" s="68">
        <f t="shared" si="22"/>
        <v>1</v>
      </c>
      <c r="I733" s="69">
        <v>37</v>
      </c>
      <c r="J733" s="69">
        <f t="shared" si="23"/>
        <v>21.09</v>
      </c>
      <c r="K733" s="100"/>
      <c r="L733" s="140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</row>
    <row r="734" spans="1:68" s="15" customFormat="1" ht="15.95" customHeight="1" outlineLevel="2" x14ac:dyDescent="0.3">
      <c r="A734" s="537">
        <v>15</v>
      </c>
      <c r="B734" s="539" t="s">
        <v>65</v>
      </c>
      <c r="C734" s="44" t="s">
        <v>329</v>
      </c>
      <c r="D734" s="32" t="s">
        <v>10</v>
      </c>
      <c r="E734" s="42">
        <v>5</v>
      </c>
      <c r="F734" s="45" t="s">
        <v>30</v>
      </c>
      <c r="G734" s="518">
        <v>3.89</v>
      </c>
      <c r="H734" s="68">
        <f t="shared" si="22"/>
        <v>1.2</v>
      </c>
      <c r="I734" s="69">
        <v>37</v>
      </c>
      <c r="J734" s="69">
        <f t="shared" si="23"/>
        <v>172.71600000000001</v>
      </c>
      <c r="K734" s="100"/>
      <c r="L734" s="140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</row>
    <row r="735" spans="1:68" s="15" customFormat="1" ht="15.95" customHeight="1" outlineLevel="2" x14ac:dyDescent="0.3">
      <c r="A735" s="537">
        <v>16</v>
      </c>
      <c r="B735" s="539" t="s">
        <v>65</v>
      </c>
      <c r="C735" s="44" t="s">
        <v>857</v>
      </c>
      <c r="D735" s="32" t="s">
        <v>10</v>
      </c>
      <c r="E735" s="42">
        <v>5</v>
      </c>
      <c r="F735" s="45" t="s">
        <v>30</v>
      </c>
      <c r="G735" s="62">
        <v>0.63300000000000001</v>
      </c>
      <c r="H735" s="68">
        <f t="shared" si="22"/>
        <v>1</v>
      </c>
      <c r="I735" s="69">
        <v>37</v>
      </c>
      <c r="J735" s="69">
        <f t="shared" si="23"/>
        <v>23.420999999999999</v>
      </c>
      <c r="K735" s="100"/>
      <c r="L735" s="140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</row>
    <row r="736" spans="1:68" s="15" customFormat="1" ht="15.95" customHeight="1" outlineLevel="2" x14ac:dyDescent="0.3">
      <c r="A736" s="537">
        <v>17</v>
      </c>
      <c r="B736" s="539" t="s">
        <v>65</v>
      </c>
      <c r="C736" s="44" t="s">
        <v>436</v>
      </c>
      <c r="D736" s="32" t="s">
        <v>10</v>
      </c>
      <c r="E736" s="42">
        <v>5</v>
      </c>
      <c r="F736" s="45" t="s">
        <v>30</v>
      </c>
      <c r="G736" s="62">
        <v>0.65500000000000003</v>
      </c>
      <c r="H736" s="68">
        <f t="shared" si="22"/>
        <v>1</v>
      </c>
      <c r="I736" s="69">
        <v>37</v>
      </c>
      <c r="J736" s="69">
        <f t="shared" si="23"/>
        <v>24.234999999999999</v>
      </c>
      <c r="K736" s="100"/>
      <c r="L736" s="140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</row>
    <row r="737" spans="1:68" s="15" customFormat="1" ht="15.95" customHeight="1" outlineLevel="2" x14ac:dyDescent="0.3">
      <c r="A737" s="537">
        <v>18</v>
      </c>
      <c r="B737" s="539" t="s">
        <v>65</v>
      </c>
      <c r="C737" s="44" t="s">
        <v>330</v>
      </c>
      <c r="D737" s="32" t="s">
        <v>10</v>
      </c>
      <c r="E737" s="42">
        <v>5</v>
      </c>
      <c r="F737" s="45" t="s">
        <v>30</v>
      </c>
      <c r="G737" s="62">
        <v>1.3260000000000001</v>
      </c>
      <c r="H737" s="68">
        <f t="shared" si="22"/>
        <v>1.2</v>
      </c>
      <c r="I737" s="69">
        <v>37</v>
      </c>
      <c r="J737" s="69">
        <f t="shared" si="23"/>
        <v>58.874400000000001</v>
      </c>
      <c r="K737" s="100"/>
      <c r="L737" s="140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</row>
    <row r="738" spans="1:68" s="15" customFormat="1" ht="15.95" customHeight="1" outlineLevel="2" x14ac:dyDescent="0.3">
      <c r="A738" s="537">
        <v>19</v>
      </c>
      <c r="B738" s="539" t="s">
        <v>65</v>
      </c>
      <c r="C738" s="44" t="s">
        <v>858</v>
      </c>
      <c r="D738" s="32" t="s">
        <v>10</v>
      </c>
      <c r="E738" s="42">
        <v>5</v>
      </c>
      <c r="F738" s="45" t="s">
        <v>30</v>
      </c>
      <c r="G738" s="62">
        <v>0.45700000000000002</v>
      </c>
      <c r="H738" s="68">
        <f t="shared" si="22"/>
        <v>1</v>
      </c>
      <c r="I738" s="69">
        <v>37</v>
      </c>
      <c r="J738" s="69">
        <f t="shared" si="23"/>
        <v>16.908999999999999</v>
      </c>
      <c r="K738" s="100"/>
      <c r="L738" s="140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</row>
    <row r="739" spans="1:68" s="15" customFormat="1" ht="15.95" customHeight="1" outlineLevel="2" x14ac:dyDescent="0.3">
      <c r="A739" s="537">
        <v>20</v>
      </c>
      <c r="B739" s="539" t="s">
        <v>65</v>
      </c>
      <c r="C739" s="44" t="s">
        <v>331</v>
      </c>
      <c r="D739" s="32" t="s">
        <v>10</v>
      </c>
      <c r="E739" s="42">
        <v>5</v>
      </c>
      <c r="F739" s="45" t="s">
        <v>30</v>
      </c>
      <c r="G739" s="62">
        <v>1.248</v>
      </c>
      <c r="H739" s="68">
        <f t="shared" si="22"/>
        <v>1.2</v>
      </c>
      <c r="I739" s="69">
        <v>37</v>
      </c>
      <c r="J739" s="69">
        <f t="shared" si="23"/>
        <v>55.411200000000001</v>
      </c>
      <c r="K739" s="100"/>
      <c r="L739" s="140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</row>
    <row r="740" spans="1:68" s="15" customFormat="1" ht="15.95" customHeight="1" outlineLevel="2" x14ac:dyDescent="0.3">
      <c r="A740" s="537">
        <v>21</v>
      </c>
      <c r="B740" s="539" t="s">
        <v>65</v>
      </c>
      <c r="C740" s="44" t="s">
        <v>332</v>
      </c>
      <c r="D740" s="32" t="s">
        <v>10</v>
      </c>
      <c r="E740" s="42">
        <v>5</v>
      </c>
      <c r="F740" s="45" t="s">
        <v>30</v>
      </c>
      <c r="G740" s="62">
        <v>1.141</v>
      </c>
      <c r="H740" s="68">
        <f t="shared" si="22"/>
        <v>1.2</v>
      </c>
      <c r="I740" s="69">
        <v>37</v>
      </c>
      <c r="J740" s="69">
        <f t="shared" si="23"/>
        <v>50.660399999999996</v>
      </c>
      <c r="K740" s="100"/>
      <c r="L740" s="140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</row>
    <row r="741" spans="1:68" s="15" customFormat="1" ht="15.95" customHeight="1" outlineLevel="2" x14ac:dyDescent="0.3">
      <c r="A741" s="537">
        <v>22</v>
      </c>
      <c r="B741" s="539" t="s">
        <v>65</v>
      </c>
      <c r="C741" s="44" t="s">
        <v>859</v>
      </c>
      <c r="D741" s="32" t="s">
        <v>10</v>
      </c>
      <c r="E741" s="42">
        <v>5</v>
      </c>
      <c r="F741" s="45" t="s">
        <v>30</v>
      </c>
      <c r="G741" s="62">
        <v>0.98499999999999999</v>
      </c>
      <c r="H741" s="68">
        <f t="shared" si="22"/>
        <v>1</v>
      </c>
      <c r="I741" s="69">
        <v>37</v>
      </c>
      <c r="J741" s="69">
        <f t="shared" si="23"/>
        <v>36.445</v>
      </c>
      <c r="K741" s="100"/>
      <c r="L741" s="140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</row>
    <row r="742" spans="1:68" s="15" customFormat="1" ht="15.95" customHeight="1" outlineLevel="2" x14ac:dyDescent="0.3">
      <c r="A742" s="537">
        <v>23</v>
      </c>
      <c r="B742" s="539" t="s">
        <v>65</v>
      </c>
      <c r="C742" s="44" t="s">
        <v>860</v>
      </c>
      <c r="D742" s="32" t="s">
        <v>10</v>
      </c>
      <c r="E742" s="42">
        <v>5</v>
      </c>
      <c r="F742" s="45" t="s">
        <v>30</v>
      </c>
      <c r="G742" s="62">
        <v>0.60899999999999999</v>
      </c>
      <c r="H742" s="68">
        <f t="shared" si="22"/>
        <v>1</v>
      </c>
      <c r="I742" s="69">
        <v>37</v>
      </c>
      <c r="J742" s="69">
        <f t="shared" si="23"/>
        <v>22.533000000000001</v>
      </c>
      <c r="K742" s="100"/>
      <c r="L742" s="140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</row>
    <row r="743" spans="1:68" s="15" customFormat="1" ht="15.95" customHeight="1" outlineLevel="2" x14ac:dyDescent="0.3">
      <c r="A743" s="537">
        <v>24</v>
      </c>
      <c r="B743" s="539" t="s">
        <v>65</v>
      </c>
      <c r="C743" s="44" t="s">
        <v>861</v>
      </c>
      <c r="D743" s="32" t="s">
        <v>10</v>
      </c>
      <c r="E743" s="42">
        <v>5</v>
      </c>
      <c r="F743" s="45" t="s">
        <v>30</v>
      </c>
      <c r="G743" s="62">
        <v>0.69699999999999995</v>
      </c>
      <c r="H743" s="68">
        <f t="shared" si="22"/>
        <v>1</v>
      </c>
      <c r="I743" s="69">
        <v>37</v>
      </c>
      <c r="J743" s="69">
        <f t="shared" si="23"/>
        <v>25.788999999999998</v>
      </c>
      <c r="K743" s="100"/>
      <c r="L743" s="140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</row>
    <row r="744" spans="1:68" s="15" customFormat="1" ht="15.95" customHeight="1" outlineLevel="2" x14ac:dyDescent="0.3">
      <c r="A744" s="537">
        <v>25</v>
      </c>
      <c r="B744" s="539" t="s">
        <v>65</v>
      </c>
      <c r="C744" s="44" t="s">
        <v>862</v>
      </c>
      <c r="D744" s="32" t="s">
        <v>10</v>
      </c>
      <c r="E744" s="42">
        <v>5</v>
      </c>
      <c r="F744" s="45" t="s">
        <v>30</v>
      </c>
      <c r="G744" s="62">
        <v>0.751</v>
      </c>
      <c r="H744" s="68">
        <f t="shared" si="22"/>
        <v>1</v>
      </c>
      <c r="I744" s="69">
        <v>37</v>
      </c>
      <c r="J744" s="69">
        <f t="shared" si="23"/>
        <v>27.786999999999999</v>
      </c>
      <c r="K744" s="100"/>
      <c r="L744" s="140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</row>
    <row r="745" spans="1:68" s="15" customFormat="1" ht="15.95" customHeight="1" outlineLevel="2" x14ac:dyDescent="0.3">
      <c r="A745" s="537">
        <v>26</v>
      </c>
      <c r="B745" s="539" t="s">
        <v>65</v>
      </c>
      <c r="C745" s="44" t="s">
        <v>863</v>
      </c>
      <c r="D745" s="32" t="s">
        <v>10</v>
      </c>
      <c r="E745" s="42">
        <v>5</v>
      </c>
      <c r="F745" s="45" t="s">
        <v>30</v>
      </c>
      <c r="G745" s="62">
        <v>0.72399999999999998</v>
      </c>
      <c r="H745" s="68">
        <f t="shared" si="22"/>
        <v>1</v>
      </c>
      <c r="I745" s="69">
        <v>37</v>
      </c>
      <c r="J745" s="69">
        <f t="shared" si="23"/>
        <v>26.788</v>
      </c>
      <c r="K745" s="100"/>
      <c r="L745" s="140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</row>
    <row r="746" spans="1:68" s="15" customFormat="1" ht="15.95" customHeight="1" outlineLevel="2" x14ac:dyDescent="0.3">
      <c r="A746" s="537">
        <v>27</v>
      </c>
      <c r="B746" s="539" t="s">
        <v>65</v>
      </c>
      <c r="C746" s="44" t="s">
        <v>333</v>
      </c>
      <c r="D746" s="32" t="s">
        <v>10</v>
      </c>
      <c r="E746" s="42">
        <v>5</v>
      </c>
      <c r="F746" s="45" t="s">
        <v>30</v>
      </c>
      <c r="G746" s="62">
        <v>1.3740000000000001</v>
      </c>
      <c r="H746" s="68">
        <f t="shared" si="22"/>
        <v>1.2</v>
      </c>
      <c r="I746" s="69">
        <v>37</v>
      </c>
      <c r="J746" s="69">
        <f t="shared" si="23"/>
        <v>61.005600000000001</v>
      </c>
      <c r="K746" s="100"/>
      <c r="L746" s="140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</row>
    <row r="747" spans="1:68" s="15" customFormat="1" ht="15.95" customHeight="1" outlineLevel="2" x14ac:dyDescent="0.3">
      <c r="A747" s="537">
        <v>28</v>
      </c>
      <c r="B747" s="539" t="s">
        <v>65</v>
      </c>
      <c r="C747" s="53" t="s">
        <v>203</v>
      </c>
      <c r="D747" s="32" t="s">
        <v>10</v>
      </c>
      <c r="E747" s="42">
        <v>5</v>
      </c>
      <c r="F747" s="45" t="s">
        <v>30</v>
      </c>
      <c r="G747" s="513">
        <v>6.8129999999999997</v>
      </c>
      <c r="H747" s="68">
        <f t="shared" si="22"/>
        <v>1.2</v>
      </c>
      <c r="I747" s="69">
        <v>37</v>
      </c>
      <c r="J747" s="69">
        <f t="shared" si="23"/>
        <v>302.49719999999996</v>
      </c>
      <c r="K747" s="100"/>
      <c r="L747" s="140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</row>
    <row r="748" spans="1:68" s="15" customFormat="1" ht="15.95" customHeight="1" outlineLevel="2" x14ac:dyDescent="0.3">
      <c r="A748" s="537">
        <v>29</v>
      </c>
      <c r="B748" s="539" t="s">
        <v>65</v>
      </c>
      <c r="C748" s="44" t="s">
        <v>864</v>
      </c>
      <c r="D748" s="32" t="s">
        <v>10</v>
      </c>
      <c r="E748" s="42">
        <v>5</v>
      </c>
      <c r="F748" s="45" t="s">
        <v>30</v>
      </c>
      <c r="G748" s="62">
        <v>0.65200000000000002</v>
      </c>
      <c r="H748" s="68">
        <f t="shared" si="22"/>
        <v>1</v>
      </c>
      <c r="I748" s="69">
        <v>37</v>
      </c>
      <c r="J748" s="69">
        <f t="shared" si="23"/>
        <v>24.124000000000002</v>
      </c>
      <c r="K748" s="100"/>
      <c r="L748" s="140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</row>
    <row r="749" spans="1:68" s="15" customFormat="1" ht="15.95" customHeight="1" outlineLevel="2" x14ac:dyDescent="0.3">
      <c r="A749" s="537">
        <v>30</v>
      </c>
      <c r="B749" s="539" t="s">
        <v>65</v>
      </c>
      <c r="C749" s="44" t="s">
        <v>865</v>
      </c>
      <c r="D749" s="32" t="s">
        <v>10</v>
      </c>
      <c r="E749" s="42">
        <v>5</v>
      </c>
      <c r="F749" s="45" t="s">
        <v>30</v>
      </c>
      <c r="G749" s="62">
        <v>0.73699999999999999</v>
      </c>
      <c r="H749" s="68">
        <f t="shared" si="22"/>
        <v>1</v>
      </c>
      <c r="I749" s="69">
        <v>37</v>
      </c>
      <c r="J749" s="69">
        <f t="shared" si="23"/>
        <v>27.268999999999998</v>
      </c>
      <c r="K749" s="100"/>
      <c r="L749" s="140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</row>
    <row r="750" spans="1:68" s="15" customFormat="1" ht="15.95" customHeight="1" outlineLevel="2" x14ac:dyDescent="0.3">
      <c r="A750" s="537">
        <v>31</v>
      </c>
      <c r="B750" s="539" t="s">
        <v>65</v>
      </c>
      <c r="C750" s="44" t="s">
        <v>334</v>
      </c>
      <c r="D750" s="32" t="s">
        <v>10</v>
      </c>
      <c r="E750" s="42">
        <v>5</v>
      </c>
      <c r="F750" s="45" t="s">
        <v>30</v>
      </c>
      <c r="G750" s="62">
        <v>1.1359999999999999</v>
      </c>
      <c r="H750" s="68">
        <f t="shared" si="22"/>
        <v>1.2</v>
      </c>
      <c r="I750" s="69">
        <v>37</v>
      </c>
      <c r="J750" s="69">
        <f t="shared" si="23"/>
        <v>50.438399999999987</v>
      </c>
      <c r="K750" s="100"/>
      <c r="L750" s="140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</row>
    <row r="751" spans="1:68" s="15" customFormat="1" ht="15.95" customHeight="1" outlineLevel="2" x14ac:dyDescent="0.3">
      <c r="A751" s="537">
        <v>32</v>
      </c>
      <c r="B751" s="539" t="s">
        <v>65</v>
      </c>
      <c r="C751" s="44" t="s">
        <v>335</v>
      </c>
      <c r="D751" s="32" t="s">
        <v>10</v>
      </c>
      <c r="E751" s="42">
        <v>5</v>
      </c>
      <c r="F751" s="45" t="s">
        <v>30</v>
      </c>
      <c r="G751" s="62">
        <v>1.1890000000000001</v>
      </c>
      <c r="H751" s="68">
        <f t="shared" si="22"/>
        <v>1.2</v>
      </c>
      <c r="I751" s="69">
        <v>37</v>
      </c>
      <c r="J751" s="69">
        <f t="shared" si="23"/>
        <v>52.791600000000003</v>
      </c>
      <c r="K751" s="100"/>
      <c r="L751" s="140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</row>
    <row r="752" spans="1:68" s="15" customFormat="1" ht="15.95" customHeight="1" outlineLevel="2" x14ac:dyDescent="0.3">
      <c r="A752" s="537">
        <v>33</v>
      </c>
      <c r="B752" s="539" t="s">
        <v>65</v>
      </c>
      <c r="C752" s="44" t="s">
        <v>866</v>
      </c>
      <c r="D752" s="32" t="s">
        <v>10</v>
      </c>
      <c r="E752" s="42">
        <v>5</v>
      </c>
      <c r="F752" s="45" t="s">
        <v>30</v>
      </c>
      <c r="G752" s="62">
        <v>0.57599999999999996</v>
      </c>
      <c r="H752" s="68">
        <f t="shared" si="22"/>
        <v>1</v>
      </c>
      <c r="I752" s="69">
        <v>37</v>
      </c>
      <c r="J752" s="69">
        <f t="shared" si="23"/>
        <v>21.311999999999998</v>
      </c>
      <c r="K752" s="100"/>
      <c r="L752" s="140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</row>
    <row r="753" spans="1:68" s="15" customFormat="1" ht="15.95" customHeight="1" outlineLevel="2" x14ac:dyDescent="0.3">
      <c r="A753" s="537">
        <v>34</v>
      </c>
      <c r="B753" s="539" t="s">
        <v>65</v>
      </c>
      <c r="C753" s="44" t="s">
        <v>336</v>
      </c>
      <c r="D753" s="32" t="s">
        <v>10</v>
      </c>
      <c r="E753" s="42">
        <v>5</v>
      </c>
      <c r="F753" s="45" t="s">
        <v>30</v>
      </c>
      <c r="G753" s="62">
        <v>1.381</v>
      </c>
      <c r="H753" s="68">
        <f t="shared" ref="H753:H808" si="24">IF(AND(E753&lt;6,G753&lt;1),1,IF(AND(E753&gt;=6,G753&lt;10),0.7,1.2))</f>
        <v>1.2</v>
      </c>
      <c r="I753" s="69">
        <v>37</v>
      </c>
      <c r="J753" s="69">
        <f t="shared" ref="J753:J808" si="25">(G753*H753*I753)</f>
        <v>61.316400000000002</v>
      </c>
      <c r="K753" s="100"/>
      <c r="L753" s="140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</row>
    <row r="754" spans="1:68" s="15" customFormat="1" ht="15.95" customHeight="1" outlineLevel="2" x14ac:dyDescent="0.3">
      <c r="A754" s="537">
        <v>35</v>
      </c>
      <c r="B754" s="539" t="s">
        <v>65</v>
      </c>
      <c r="C754" s="44" t="s">
        <v>867</v>
      </c>
      <c r="D754" s="32" t="s">
        <v>10</v>
      </c>
      <c r="E754" s="42">
        <v>5</v>
      </c>
      <c r="F754" s="45" t="s">
        <v>30</v>
      </c>
      <c r="G754" s="62">
        <v>0.63700000000000001</v>
      </c>
      <c r="H754" s="68">
        <f t="shared" si="24"/>
        <v>1</v>
      </c>
      <c r="I754" s="69">
        <v>37</v>
      </c>
      <c r="J754" s="69">
        <f t="shared" si="25"/>
        <v>23.568999999999999</v>
      </c>
      <c r="K754" s="100"/>
      <c r="L754" s="140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</row>
    <row r="755" spans="1:68" s="15" customFormat="1" ht="15.95" customHeight="1" outlineLevel="2" x14ac:dyDescent="0.3">
      <c r="A755" s="537">
        <v>36</v>
      </c>
      <c r="B755" s="539" t="s">
        <v>65</v>
      </c>
      <c r="C755" s="44" t="s">
        <v>868</v>
      </c>
      <c r="D755" s="32" t="s">
        <v>10</v>
      </c>
      <c r="E755" s="42">
        <v>5</v>
      </c>
      <c r="F755" s="45" t="s">
        <v>30</v>
      </c>
      <c r="G755" s="62">
        <v>0.59899999999999998</v>
      </c>
      <c r="H755" s="68">
        <f t="shared" si="24"/>
        <v>1</v>
      </c>
      <c r="I755" s="69">
        <v>37</v>
      </c>
      <c r="J755" s="69">
        <f t="shared" si="25"/>
        <v>22.163</v>
      </c>
      <c r="K755" s="100"/>
      <c r="L755" s="140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</row>
    <row r="756" spans="1:68" s="15" customFormat="1" ht="15.95" customHeight="1" outlineLevel="2" x14ac:dyDescent="0.3">
      <c r="A756" s="537">
        <v>37</v>
      </c>
      <c r="B756" s="539" t="s">
        <v>65</v>
      </c>
      <c r="C756" s="44" t="s">
        <v>869</v>
      </c>
      <c r="D756" s="32" t="s">
        <v>10</v>
      </c>
      <c r="E756" s="42">
        <v>5</v>
      </c>
      <c r="F756" s="45" t="s">
        <v>30</v>
      </c>
      <c r="G756" s="62">
        <v>0.90700000000000003</v>
      </c>
      <c r="H756" s="68">
        <f t="shared" si="24"/>
        <v>1</v>
      </c>
      <c r="I756" s="69">
        <v>37</v>
      </c>
      <c r="J756" s="69">
        <f t="shared" si="25"/>
        <v>33.558999999999997</v>
      </c>
      <c r="K756" s="100"/>
      <c r="L756" s="140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</row>
    <row r="757" spans="1:68" s="15" customFormat="1" ht="15.95" customHeight="1" outlineLevel="2" x14ac:dyDescent="0.3">
      <c r="A757" s="537">
        <v>38</v>
      </c>
      <c r="B757" s="539" t="s">
        <v>65</v>
      </c>
      <c r="C757" s="44" t="s">
        <v>870</v>
      </c>
      <c r="D757" s="32" t="s">
        <v>10</v>
      </c>
      <c r="E757" s="42">
        <v>5</v>
      </c>
      <c r="F757" s="45" t="s">
        <v>30</v>
      </c>
      <c r="G757" s="62">
        <v>2.411</v>
      </c>
      <c r="H757" s="68">
        <f t="shared" si="24"/>
        <v>1.2</v>
      </c>
      <c r="I757" s="69">
        <v>37</v>
      </c>
      <c r="J757" s="69">
        <f t="shared" si="25"/>
        <v>107.04839999999999</v>
      </c>
      <c r="K757" s="100"/>
      <c r="L757" s="140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</row>
    <row r="758" spans="1:68" s="15" customFormat="1" ht="15.95" customHeight="1" outlineLevel="2" x14ac:dyDescent="0.3">
      <c r="A758" s="537">
        <v>39</v>
      </c>
      <c r="B758" s="539" t="s">
        <v>65</v>
      </c>
      <c r="C758" s="44" t="s">
        <v>871</v>
      </c>
      <c r="D758" s="32" t="s">
        <v>10</v>
      </c>
      <c r="E758" s="42">
        <v>5</v>
      </c>
      <c r="F758" s="45" t="s">
        <v>30</v>
      </c>
      <c r="G758" s="62">
        <v>0.79300000000000004</v>
      </c>
      <c r="H758" s="68">
        <f t="shared" si="24"/>
        <v>1</v>
      </c>
      <c r="I758" s="69">
        <v>37</v>
      </c>
      <c r="J758" s="69">
        <f t="shared" si="25"/>
        <v>29.341000000000001</v>
      </c>
      <c r="K758" s="100"/>
      <c r="L758" s="140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</row>
    <row r="759" spans="1:68" s="15" customFormat="1" ht="15.95" customHeight="1" outlineLevel="2" x14ac:dyDescent="0.3">
      <c r="A759" s="537">
        <v>40</v>
      </c>
      <c r="B759" s="539" t="s">
        <v>65</v>
      </c>
      <c r="C759" s="44" t="s">
        <v>872</v>
      </c>
      <c r="D759" s="32" t="s">
        <v>10</v>
      </c>
      <c r="E759" s="42">
        <v>5</v>
      </c>
      <c r="F759" s="45" t="s">
        <v>30</v>
      </c>
      <c r="G759" s="62">
        <v>0.45100000000000001</v>
      </c>
      <c r="H759" s="68">
        <f t="shared" si="24"/>
        <v>1</v>
      </c>
      <c r="I759" s="69">
        <v>37</v>
      </c>
      <c r="J759" s="69">
        <f t="shared" si="25"/>
        <v>16.687000000000001</v>
      </c>
      <c r="K759" s="100"/>
      <c r="L759" s="140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</row>
    <row r="760" spans="1:68" s="15" customFormat="1" ht="15.95" customHeight="1" outlineLevel="2" x14ac:dyDescent="0.3">
      <c r="A760" s="537">
        <v>41</v>
      </c>
      <c r="B760" s="539" t="s">
        <v>65</v>
      </c>
      <c r="C760" s="44" t="s">
        <v>873</v>
      </c>
      <c r="D760" s="32" t="s">
        <v>10</v>
      </c>
      <c r="E760" s="42">
        <v>5</v>
      </c>
      <c r="F760" s="45" t="s">
        <v>30</v>
      </c>
      <c r="G760" s="62">
        <v>0.40100000000000002</v>
      </c>
      <c r="H760" s="68">
        <f t="shared" si="24"/>
        <v>1</v>
      </c>
      <c r="I760" s="69">
        <v>37</v>
      </c>
      <c r="J760" s="69">
        <f t="shared" si="25"/>
        <v>14.837000000000002</v>
      </c>
      <c r="K760" s="100"/>
      <c r="L760" s="140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</row>
    <row r="761" spans="1:68" s="15" customFormat="1" ht="15.95" customHeight="1" outlineLevel="2" x14ac:dyDescent="0.3">
      <c r="A761" s="537">
        <v>42</v>
      </c>
      <c r="B761" s="539" t="s">
        <v>65</v>
      </c>
      <c r="C761" s="44" t="s">
        <v>874</v>
      </c>
      <c r="D761" s="32" t="s">
        <v>10</v>
      </c>
      <c r="E761" s="42">
        <v>5</v>
      </c>
      <c r="F761" s="45" t="s">
        <v>30</v>
      </c>
      <c r="G761" s="62">
        <v>0.40600000000000003</v>
      </c>
      <c r="H761" s="68">
        <f t="shared" si="24"/>
        <v>1</v>
      </c>
      <c r="I761" s="69">
        <v>37</v>
      </c>
      <c r="J761" s="69">
        <f t="shared" si="25"/>
        <v>15.022</v>
      </c>
      <c r="K761" s="100"/>
      <c r="L761" s="140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</row>
    <row r="762" spans="1:68" s="15" customFormat="1" ht="15.95" customHeight="1" outlineLevel="2" x14ac:dyDescent="0.3">
      <c r="A762" s="537">
        <v>43</v>
      </c>
      <c r="B762" s="539" t="s">
        <v>65</v>
      </c>
      <c r="C762" s="44" t="s">
        <v>337</v>
      </c>
      <c r="D762" s="32" t="s">
        <v>10</v>
      </c>
      <c r="E762" s="42">
        <v>5</v>
      </c>
      <c r="F762" s="45" t="s">
        <v>30</v>
      </c>
      <c r="G762" s="62">
        <v>1.2689999999999999</v>
      </c>
      <c r="H762" s="68">
        <f t="shared" si="24"/>
        <v>1.2</v>
      </c>
      <c r="I762" s="69">
        <v>37</v>
      </c>
      <c r="J762" s="69">
        <f t="shared" si="25"/>
        <v>56.343599999999995</v>
      </c>
      <c r="K762" s="100"/>
      <c r="L762" s="140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</row>
    <row r="763" spans="1:68" s="15" customFormat="1" ht="15.95" customHeight="1" outlineLevel="2" x14ac:dyDescent="0.3">
      <c r="A763" s="537">
        <v>44</v>
      </c>
      <c r="B763" s="539" t="s">
        <v>65</v>
      </c>
      <c r="C763" s="44" t="s">
        <v>338</v>
      </c>
      <c r="D763" s="32" t="s">
        <v>10</v>
      </c>
      <c r="E763" s="42">
        <v>5</v>
      </c>
      <c r="F763" s="45" t="s">
        <v>30</v>
      </c>
      <c r="G763" s="62">
        <v>2.3860000000000001</v>
      </c>
      <c r="H763" s="68">
        <f t="shared" si="24"/>
        <v>1.2</v>
      </c>
      <c r="I763" s="69">
        <v>37</v>
      </c>
      <c r="J763" s="69">
        <f t="shared" si="25"/>
        <v>105.9384</v>
      </c>
      <c r="K763" s="100"/>
      <c r="L763" s="140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</row>
    <row r="764" spans="1:68" s="15" customFormat="1" ht="15.95" customHeight="1" outlineLevel="2" x14ac:dyDescent="0.3">
      <c r="A764" s="537">
        <v>45</v>
      </c>
      <c r="B764" s="539" t="s">
        <v>65</v>
      </c>
      <c r="C764" s="44" t="s">
        <v>339</v>
      </c>
      <c r="D764" s="32" t="s">
        <v>10</v>
      </c>
      <c r="E764" s="42">
        <v>5</v>
      </c>
      <c r="F764" s="45" t="s">
        <v>30</v>
      </c>
      <c r="G764" s="62">
        <v>1.38</v>
      </c>
      <c r="H764" s="68">
        <f t="shared" si="24"/>
        <v>1.2</v>
      </c>
      <c r="I764" s="69">
        <v>37</v>
      </c>
      <c r="J764" s="69">
        <f t="shared" si="25"/>
        <v>61.271999999999998</v>
      </c>
      <c r="K764" s="100"/>
      <c r="L764" s="140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</row>
    <row r="765" spans="1:68" s="15" customFormat="1" ht="15.95" customHeight="1" outlineLevel="2" x14ac:dyDescent="0.3">
      <c r="A765" s="537">
        <v>46</v>
      </c>
      <c r="B765" s="539" t="s">
        <v>65</v>
      </c>
      <c r="C765" s="44" t="s">
        <v>875</v>
      </c>
      <c r="D765" s="32" t="s">
        <v>10</v>
      </c>
      <c r="E765" s="42">
        <v>5</v>
      </c>
      <c r="F765" s="45" t="s">
        <v>30</v>
      </c>
      <c r="G765" s="62">
        <v>0.61299999999999999</v>
      </c>
      <c r="H765" s="68">
        <f t="shared" si="24"/>
        <v>1</v>
      </c>
      <c r="I765" s="69">
        <v>37</v>
      </c>
      <c r="J765" s="69">
        <f t="shared" si="25"/>
        <v>22.681000000000001</v>
      </c>
      <c r="K765" s="100"/>
      <c r="L765" s="140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</row>
    <row r="766" spans="1:68" s="15" customFormat="1" ht="15.95" customHeight="1" outlineLevel="2" x14ac:dyDescent="0.3">
      <c r="A766" s="537">
        <v>47</v>
      </c>
      <c r="B766" s="539" t="s">
        <v>65</v>
      </c>
      <c r="C766" s="44" t="s">
        <v>876</v>
      </c>
      <c r="D766" s="32" t="s">
        <v>10</v>
      </c>
      <c r="E766" s="42">
        <v>5</v>
      </c>
      <c r="F766" s="45" t="s">
        <v>30</v>
      </c>
      <c r="G766" s="62">
        <v>0.748</v>
      </c>
      <c r="H766" s="68">
        <f t="shared" si="24"/>
        <v>1</v>
      </c>
      <c r="I766" s="69">
        <v>37</v>
      </c>
      <c r="J766" s="69">
        <f t="shared" si="25"/>
        <v>27.675999999999998</v>
      </c>
      <c r="K766" s="100"/>
      <c r="L766" s="140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</row>
    <row r="767" spans="1:68" s="15" customFormat="1" ht="15.95" customHeight="1" outlineLevel="2" x14ac:dyDescent="0.3">
      <c r="A767" s="537">
        <v>48</v>
      </c>
      <c r="B767" s="539" t="s">
        <v>65</v>
      </c>
      <c r="C767" s="44" t="s">
        <v>877</v>
      </c>
      <c r="D767" s="32" t="s">
        <v>10</v>
      </c>
      <c r="E767" s="42">
        <v>5</v>
      </c>
      <c r="F767" s="45" t="s">
        <v>30</v>
      </c>
      <c r="G767" s="62">
        <v>0.40200000000000002</v>
      </c>
      <c r="H767" s="68">
        <f t="shared" si="24"/>
        <v>1</v>
      </c>
      <c r="I767" s="69">
        <v>37</v>
      </c>
      <c r="J767" s="69">
        <f t="shared" si="25"/>
        <v>14.874000000000001</v>
      </c>
      <c r="K767" s="100"/>
      <c r="L767" s="140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</row>
    <row r="768" spans="1:68" s="15" customFormat="1" ht="15.95" customHeight="1" outlineLevel="2" x14ac:dyDescent="0.3">
      <c r="A768" s="537">
        <v>49</v>
      </c>
      <c r="B768" s="539" t="s">
        <v>65</v>
      </c>
      <c r="C768" s="44" t="s">
        <v>340</v>
      </c>
      <c r="D768" s="32" t="s">
        <v>10</v>
      </c>
      <c r="E768" s="42">
        <v>5</v>
      </c>
      <c r="F768" s="45" t="s">
        <v>30</v>
      </c>
      <c r="G768" s="62">
        <v>1.653</v>
      </c>
      <c r="H768" s="68">
        <f t="shared" si="24"/>
        <v>1.2</v>
      </c>
      <c r="I768" s="69">
        <v>37</v>
      </c>
      <c r="J768" s="69">
        <f t="shared" si="25"/>
        <v>73.393200000000007</v>
      </c>
      <c r="K768" s="100"/>
      <c r="L768" s="140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</row>
    <row r="769" spans="1:68" s="15" customFormat="1" ht="15.95" customHeight="1" outlineLevel="2" x14ac:dyDescent="0.3">
      <c r="A769" s="537">
        <v>50</v>
      </c>
      <c r="B769" s="539" t="s">
        <v>65</v>
      </c>
      <c r="C769" s="44" t="s">
        <v>341</v>
      </c>
      <c r="D769" s="32" t="s">
        <v>10</v>
      </c>
      <c r="E769" s="42">
        <v>5</v>
      </c>
      <c r="F769" s="45" t="s">
        <v>30</v>
      </c>
      <c r="G769" s="62">
        <v>1.3580000000000001</v>
      </c>
      <c r="H769" s="68">
        <f t="shared" si="24"/>
        <v>1.2</v>
      </c>
      <c r="I769" s="69">
        <v>37</v>
      </c>
      <c r="J769" s="69">
        <f t="shared" si="25"/>
        <v>60.295200000000008</v>
      </c>
      <c r="K769" s="100"/>
      <c r="L769" s="140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</row>
    <row r="770" spans="1:68" s="15" customFormat="1" ht="15.95" customHeight="1" outlineLevel="2" x14ac:dyDescent="0.3">
      <c r="A770" s="537">
        <v>51</v>
      </c>
      <c r="B770" s="539" t="s">
        <v>65</v>
      </c>
      <c r="C770" s="44" t="s">
        <v>342</v>
      </c>
      <c r="D770" s="32" t="s">
        <v>10</v>
      </c>
      <c r="E770" s="42">
        <v>5</v>
      </c>
      <c r="F770" s="45" t="s">
        <v>30</v>
      </c>
      <c r="G770" s="62">
        <v>1.028</v>
      </c>
      <c r="H770" s="68">
        <f t="shared" si="24"/>
        <v>1.2</v>
      </c>
      <c r="I770" s="69">
        <v>37</v>
      </c>
      <c r="J770" s="69">
        <f t="shared" si="25"/>
        <v>45.6432</v>
      </c>
      <c r="K770" s="100"/>
      <c r="L770" s="140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</row>
    <row r="771" spans="1:68" s="15" customFormat="1" ht="15.95" customHeight="1" outlineLevel="2" x14ac:dyDescent="0.3">
      <c r="A771" s="537">
        <v>52</v>
      </c>
      <c r="B771" s="539" t="s">
        <v>65</v>
      </c>
      <c r="C771" s="44" t="s">
        <v>878</v>
      </c>
      <c r="D771" s="32" t="s">
        <v>10</v>
      </c>
      <c r="E771" s="42">
        <v>5</v>
      </c>
      <c r="F771" s="45" t="s">
        <v>30</v>
      </c>
      <c r="G771" s="62">
        <v>0.72599999999999998</v>
      </c>
      <c r="H771" s="68">
        <f t="shared" si="24"/>
        <v>1</v>
      </c>
      <c r="I771" s="69">
        <v>37</v>
      </c>
      <c r="J771" s="69">
        <f t="shared" si="25"/>
        <v>26.861999999999998</v>
      </c>
      <c r="K771" s="100"/>
      <c r="L771" s="140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</row>
    <row r="772" spans="1:68" s="15" customFormat="1" ht="15.95" customHeight="1" outlineLevel="2" x14ac:dyDescent="0.3">
      <c r="A772" s="537">
        <v>53</v>
      </c>
      <c r="B772" s="539" t="s">
        <v>65</v>
      </c>
      <c r="C772" s="44" t="s">
        <v>343</v>
      </c>
      <c r="D772" s="32" t="s">
        <v>10</v>
      </c>
      <c r="E772" s="42">
        <v>5</v>
      </c>
      <c r="F772" s="45" t="s">
        <v>30</v>
      </c>
      <c r="G772" s="62">
        <v>1.1140000000000001</v>
      </c>
      <c r="H772" s="68">
        <f t="shared" si="24"/>
        <v>1.2</v>
      </c>
      <c r="I772" s="69">
        <v>37</v>
      </c>
      <c r="J772" s="69">
        <f t="shared" si="25"/>
        <v>49.461599999999997</v>
      </c>
      <c r="K772" s="100"/>
      <c r="L772" s="140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</row>
    <row r="773" spans="1:68" s="15" customFormat="1" ht="15.95" customHeight="1" outlineLevel="2" x14ac:dyDescent="0.3">
      <c r="A773" s="537">
        <v>54</v>
      </c>
      <c r="B773" s="539" t="s">
        <v>65</v>
      </c>
      <c r="C773" s="44" t="s">
        <v>344</v>
      </c>
      <c r="D773" s="32" t="s">
        <v>10</v>
      </c>
      <c r="E773" s="42">
        <v>5</v>
      </c>
      <c r="F773" s="45" t="s">
        <v>30</v>
      </c>
      <c r="G773" s="62">
        <v>1.395</v>
      </c>
      <c r="H773" s="68">
        <f t="shared" si="24"/>
        <v>1.2</v>
      </c>
      <c r="I773" s="69">
        <v>37</v>
      </c>
      <c r="J773" s="69">
        <f t="shared" si="25"/>
        <v>61.937999999999995</v>
      </c>
      <c r="K773" s="100"/>
      <c r="L773" s="140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</row>
    <row r="774" spans="1:68" s="15" customFormat="1" ht="15.95" customHeight="1" outlineLevel="2" x14ac:dyDescent="0.3">
      <c r="A774" s="537">
        <v>55</v>
      </c>
      <c r="B774" s="539" t="s">
        <v>65</v>
      </c>
      <c r="C774" s="44" t="s">
        <v>879</v>
      </c>
      <c r="D774" s="32" t="s">
        <v>10</v>
      </c>
      <c r="E774" s="42">
        <v>5</v>
      </c>
      <c r="F774" s="45" t="s">
        <v>30</v>
      </c>
      <c r="G774" s="518">
        <v>0.57999999999999996</v>
      </c>
      <c r="H774" s="68">
        <f t="shared" si="24"/>
        <v>1</v>
      </c>
      <c r="I774" s="69">
        <v>37</v>
      </c>
      <c r="J774" s="69">
        <f t="shared" si="25"/>
        <v>21.459999999999997</v>
      </c>
      <c r="K774" s="100"/>
      <c r="L774" s="140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</row>
    <row r="775" spans="1:68" s="15" customFormat="1" ht="15.95" customHeight="1" outlineLevel="2" x14ac:dyDescent="0.3">
      <c r="A775" s="537">
        <v>56</v>
      </c>
      <c r="B775" s="539" t="s">
        <v>65</v>
      </c>
      <c r="C775" s="44" t="s">
        <v>880</v>
      </c>
      <c r="D775" s="32" t="s">
        <v>10</v>
      </c>
      <c r="E775" s="42">
        <v>5</v>
      </c>
      <c r="F775" s="45" t="s">
        <v>30</v>
      </c>
      <c r="G775" s="62">
        <v>0.77700000000000002</v>
      </c>
      <c r="H775" s="68">
        <f t="shared" si="24"/>
        <v>1</v>
      </c>
      <c r="I775" s="69">
        <v>37</v>
      </c>
      <c r="J775" s="69">
        <f t="shared" si="25"/>
        <v>28.749000000000002</v>
      </c>
      <c r="K775" s="100"/>
      <c r="L775" s="140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</row>
    <row r="776" spans="1:68" s="15" customFormat="1" ht="15.95" customHeight="1" outlineLevel="2" x14ac:dyDescent="0.3">
      <c r="A776" s="537">
        <v>57</v>
      </c>
      <c r="B776" s="539" t="s">
        <v>65</v>
      </c>
      <c r="C776" s="44" t="s">
        <v>345</v>
      </c>
      <c r="D776" s="32" t="s">
        <v>10</v>
      </c>
      <c r="E776" s="42">
        <v>5</v>
      </c>
      <c r="F776" s="45" t="s">
        <v>30</v>
      </c>
      <c r="G776" s="62">
        <v>2.778</v>
      </c>
      <c r="H776" s="68">
        <f t="shared" si="24"/>
        <v>1.2</v>
      </c>
      <c r="I776" s="69">
        <v>37</v>
      </c>
      <c r="J776" s="69">
        <f t="shared" si="25"/>
        <v>123.34320000000001</v>
      </c>
      <c r="K776" s="100"/>
      <c r="L776" s="140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</row>
    <row r="777" spans="1:68" s="15" customFormat="1" ht="15.95" customHeight="1" outlineLevel="2" x14ac:dyDescent="0.3">
      <c r="A777" s="537">
        <v>58</v>
      </c>
      <c r="B777" s="49" t="s">
        <v>65</v>
      </c>
      <c r="C777" s="33" t="s">
        <v>544</v>
      </c>
      <c r="D777" s="32" t="s">
        <v>545</v>
      </c>
      <c r="E777" s="42">
        <v>5</v>
      </c>
      <c r="F777" s="45" t="s">
        <v>30</v>
      </c>
      <c r="G777" s="55">
        <v>10.597</v>
      </c>
      <c r="H777" s="68">
        <f t="shared" si="24"/>
        <v>1.2</v>
      </c>
      <c r="I777" s="69">
        <v>37</v>
      </c>
      <c r="J777" s="69">
        <f t="shared" si="25"/>
        <v>470.50679999999994</v>
      </c>
      <c r="K777" s="100"/>
      <c r="L777" s="140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</row>
    <row r="778" spans="1:68" s="15" customFormat="1" ht="15.95" customHeight="1" outlineLevel="2" x14ac:dyDescent="0.3">
      <c r="A778" s="537">
        <v>59</v>
      </c>
      <c r="B778" s="539" t="s">
        <v>65</v>
      </c>
      <c r="C778" s="44" t="s">
        <v>346</v>
      </c>
      <c r="D778" s="32" t="s">
        <v>10</v>
      </c>
      <c r="E778" s="42">
        <v>5</v>
      </c>
      <c r="F778" s="45" t="s">
        <v>30</v>
      </c>
      <c r="G778" s="62">
        <v>3.3079999999999998</v>
      </c>
      <c r="H778" s="68">
        <f t="shared" si="24"/>
        <v>1.2</v>
      </c>
      <c r="I778" s="69">
        <v>37</v>
      </c>
      <c r="J778" s="69">
        <f t="shared" si="25"/>
        <v>146.87520000000001</v>
      </c>
      <c r="K778" s="100"/>
      <c r="L778" s="140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</row>
    <row r="779" spans="1:68" s="15" customFormat="1" ht="15.95" customHeight="1" outlineLevel="2" x14ac:dyDescent="0.3">
      <c r="A779" s="537">
        <v>60</v>
      </c>
      <c r="B779" s="539" t="s">
        <v>65</v>
      </c>
      <c r="C779" s="44" t="s">
        <v>347</v>
      </c>
      <c r="D779" s="32" t="s">
        <v>10</v>
      </c>
      <c r="E779" s="42">
        <v>5</v>
      </c>
      <c r="F779" s="45" t="s">
        <v>30</v>
      </c>
      <c r="G779" s="62">
        <v>2.605</v>
      </c>
      <c r="H779" s="68">
        <f t="shared" si="24"/>
        <v>1.2</v>
      </c>
      <c r="I779" s="69">
        <v>37</v>
      </c>
      <c r="J779" s="69">
        <f t="shared" si="25"/>
        <v>115.66199999999999</v>
      </c>
      <c r="K779" s="100"/>
      <c r="L779" s="140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</row>
    <row r="780" spans="1:68" s="15" customFormat="1" ht="15.95" customHeight="1" outlineLevel="2" x14ac:dyDescent="0.3">
      <c r="A780" s="537">
        <v>61</v>
      </c>
      <c r="B780" s="539" t="s">
        <v>65</v>
      </c>
      <c r="C780" s="44" t="s">
        <v>846</v>
      </c>
      <c r="D780" s="32" t="s">
        <v>10</v>
      </c>
      <c r="E780" s="42">
        <v>5</v>
      </c>
      <c r="F780" s="45" t="s">
        <v>30</v>
      </c>
      <c r="G780" s="62">
        <v>0.90900000000000003</v>
      </c>
      <c r="H780" s="68">
        <f t="shared" si="24"/>
        <v>1</v>
      </c>
      <c r="I780" s="69">
        <v>37</v>
      </c>
      <c r="J780" s="69">
        <f t="shared" si="25"/>
        <v>33.633000000000003</v>
      </c>
      <c r="K780" s="100"/>
      <c r="L780" s="140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</row>
    <row r="781" spans="1:68" s="15" customFormat="1" ht="15.95" customHeight="1" outlineLevel="2" x14ac:dyDescent="0.3">
      <c r="A781" s="537">
        <v>62</v>
      </c>
      <c r="B781" s="539" t="s">
        <v>65</v>
      </c>
      <c r="C781" s="44" t="s">
        <v>1162</v>
      </c>
      <c r="D781" s="32" t="s">
        <v>10</v>
      </c>
      <c r="E781" s="42">
        <v>5</v>
      </c>
      <c r="F781" s="45" t="s">
        <v>30</v>
      </c>
      <c r="G781" s="62">
        <v>0.94899999999999995</v>
      </c>
      <c r="H781" s="68">
        <f t="shared" si="24"/>
        <v>1</v>
      </c>
      <c r="I781" s="69">
        <v>37</v>
      </c>
      <c r="J781" s="69">
        <f t="shared" si="25"/>
        <v>35.113</v>
      </c>
      <c r="K781" s="100"/>
      <c r="L781" s="140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</row>
    <row r="782" spans="1:68" s="15" customFormat="1" ht="15.95" customHeight="1" outlineLevel="2" x14ac:dyDescent="0.3">
      <c r="A782" s="537">
        <v>63</v>
      </c>
      <c r="B782" s="539" t="s">
        <v>65</v>
      </c>
      <c r="C782" s="44" t="s">
        <v>847</v>
      </c>
      <c r="D782" s="32" t="s">
        <v>10</v>
      </c>
      <c r="E782" s="42">
        <v>5</v>
      </c>
      <c r="F782" s="45" t="s">
        <v>30</v>
      </c>
      <c r="G782" s="62">
        <v>0.94899999999999995</v>
      </c>
      <c r="H782" s="68">
        <f t="shared" si="24"/>
        <v>1</v>
      </c>
      <c r="I782" s="69">
        <v>37</v>
      </c>
      <c r="J782" s="69">
        <f t="shared" si="25"/>
        <v>35.113</v>
      </c>
      <c r="K782" s="100"/>
      <c r="L782" s="140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</row>
    <row r="783" spans="1:68" s="15" customFormat="1" ht="15.95" customHeight="1" outlineLevel="2" x14ac:dyDescent="0.3">
      <c r="A783" s="537">
        <v>64</v>
      </c>
      <c r="B783" s="539" t="s">
        <v>65</v>
      </c>
      <c r="C783" s="44" t="s">
        <v>848</v>
      </c>
      <c r="D783" s="32" t="s">
        <v>10</v>
      </c>
      <c r="E783" s="42">
        <v>5</v>
      </c>
      <c r="F783" s="45" t="s">
        <v>30</v>
      </c>
      <c r="G783" s="62">
        <v>0.86299999999999999</v>
      </c>
      <c r="H783" s="68">
        <f t="shared" si="24"/>
        <v>1</v>
      </c>
      <c r="I783" s="69">
        <v>37</v>
      </c>
      <c r="J783" s="69">
        <f t="shared" si="25"/>
        <v>31.931000000000001</v>
      </c>
      <c r="K783" s="100"/>
      <c r="L783" s="140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</row>
    <row r="784" spans="1:68" s="15" customFormat="1" ht="15.95" customHeight="1" outlineLevel="2" x14ac:dyDescent="0.3">
      <c r="A784" s="537">
        <v>65</v>
      </c>
      <c r="B784" s="539" t="s">
        <v>65</v>
      </c>
      <c r="C784" s="44" t="s">
        <v>849</v>
      </c>
      <c r="D784" s="32" t="s">
        <v>10</v>
      </c>
      <c r="E784" s="42">
        <v>5</v>
      </c>
      <c r="F784" s="45" t="s">
        <v>30</v>
      </c>
      <c r="G784" s="62">
        <v>0.68200000000000005</v>
      </c>
      <c r="H784" s="68">
        <f t="shared" si="24"/>
        <v>1</v>
      </c>
      <c r="I784" s="69">
        <v>37</v>
      </c>
      <c r="J784" s="69">
        <f t="shared" si="25"/>
        <v>25.234000000000002</v>
      </c>
      <c r="K784" s="100"/>
      <c r="L784" s="140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</row>
    <row r="785" spans="1:68" s="15" customFormat="1" ht="15.95" customHeight="1" outlineLevel="2" x14ac:dyDescent="0.3">
      <c r="A785" s="537">
        <v>66</v>
      </c>
      <c r="B785" s="539" t="s">
        <v>65</v>
      </c>
      <c r="C785" s="44" t="s">
        <v>850</v>
      </c>
      <c r="D785" s="32" t="s">
        <v>10</v>
      </c>
      <c r="E785" s="42">
        <v>5</v>
      </c>
      <c r="F785" s="45" t="s">
        <v>30</v>
      </c>
      <c r="G785" s="62">
        <v>0.48399999999999999</v>
      </c>
      <c r="H785" s="68">
        <f t="shared" si="24"/>
        <v>1</v>
      </c>
      <c r="I785" s="69">
        <v>37</v>
      </c>
      <c r="J785" s="69">
        <f t="shared" si="25"/>
        <v>17.908000000000001</v>
      </c>
      <c r="K785" s="100"/>
      <c r="L785" s="140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</row>
    <row r="786" spans="1:68" s="15" customFormat="1" ht="15.95" customHeight="1" outlineLevel="2" x14ac:dyDescent="0.3">
      <c r="A786" s="537">
        <v>67</v>
      </c>
      <c r="B786" s="539" t="s">
        <v>65</v>
      </c>
      <c r="C786" s="44" t="s">
        <v>1163</v>
      </c>
      <c r="D786" s="32" t="s">
        <v>10</v>
      </c>
      <c r="E786" s="42">
        <v>5</v>
      </c>
      <c r="F786" s="45" t="s">
        <v>30</v>
      </c>
      <c r="G786" s="62">
        <v>0.151</v>
      </c>
      <c r="H786" s="68">
        <f t="shared" si="24"/>
        <v>1</v>
      </c>
      <c r="I786" s="69">
        <v>37</v>
      </c>
      <c r="J786" s="69">
        <f t="shared" si="25"/>
        <v>5.5869999999999997</v>
      </c>
      <c r="K786" s="100"/>
      <c r="L786" s="140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</row>
    <row r="787" spans="1:68" s="15" customFormat="1" ht="15.95" customHeight="1" outlineLevel="2" x14ac:dyDescent="0.3">
      <c r="A787" s="537">
        <v>68</v>
      </c>
      <c r="B787" s="539" t="s">
        <v>65</v>
      </c>
      <c r="C787" s="44" t="s">
        <v>1164</v>
      </c>
      <c r="D787" s="32" t="s">
        <v>10</v>
      </c>
      <c r="E787" s="42">
        <v>5</v>
      </c>
      <c r="F787" s="45" t="s">
        <v>30</v>
      </c>
      <c r="G787" s="62">
        <v>0.13800000000000001</v>
      </c>
      <c r="H787" s="68">
        <f t="shared" si="24"/>
        <v>1</v>
      </c>
      <c r="I787" s="69">
        <v>37</v>
      </c>
      <c r="J787" s="69">
        <f t="shared" si="25"/>
        <v>5.1060000000000008</v>
      </c>
      <c r="K787" s="100"/>
      <c r="L787" s="140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</row>
    <row r="788" spans="1:68" s="15" customFormat="1" ht="15.95" customHeight="1" outlineLevel="2" x14ac:dyDescent="0.3">
      <c r="A788" s="537">
        <v>69</v>
      </c>
      <c r="B788" s="539" t="s">
        <v>65</v>
      </c>
      <c r="C788" s="44" t="s">
        <v>851</v>
      </c>
      <c r="D788" s="32" t="s">
        <v>10</v>
      </c>
      <c r="E788" s="42">
        <v>5</v>
      </c>
      <c r="F788" s="45" t="s">
        <v>30</v>
      </c>
      <c r="G788" s="62">
        <v>0.47199999999999998</v>
      </c>
      <c r="H788" s="68">
        <f t="shared" si="24"/>
        <v>1</v>
      </c>
      <c r="I788" s="69">
        <v>37</v>
      </c>
      <c r="J788" s="69">
        <f t="shared" si="25"/>
        <v>17.463999999999999</v>
      </c>
      <c r="K788" s="100"/>
      <c r="L788" s="140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</row>
    <row r="789" spans="1:68" s="15" customFormat="1" ht="15.95" customHeight="1" outlineLevel="2" x14ac:dyDescent="0.3">
      <c r="A789" s="537">
        <v>70</v>
      </c>
      <c r="B789" s="539" t="s">
        <v>65</v>
      </c>
      <c r="C789" s="44" t="s">
        <v>348</v>
      </c>
      <c r="D789" s="32" t="s">
        <v>10</v>
      </c>
      <c r="E789" s="42">
        <v>5</v>
      </c>
      <c r="F789" s="45" t="s">
        <v>30</v>
      </c>
      <c r="G789" s="62">
        <v>1.7170000000000001</v>
      </c>
      <c r="H789" s="68">
        <f t="shared" si="24"/>
        <v>1.2</v>
      </c>
      <c r="I789" s="69">
        <v>37</v>
      </c>
      <c r="J789" s="69">
        <f t="shared" si="25"/>
        <v>76.234800000000007</v>
      </c>
      <c r="K789" s="100"/>
      <c r="L789" s="140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</row>
    <row r="790" spans="1:68" s="15" customFormat="1" ht="15.95" customHeight="1" outlineLevel="2" x14ac:dyDescent="0.3">
      <c r="A790" s="537">
        <v>71</v>
      </c>
      <c r="B790" s="539" t="s">
        <v>65</v>
      </c>
      <c r="C790" s="44" t="s">
        <v>852</v>
      </c>
      <c r="D790" s="32" t="s">
        <v>10</v>
      </c>
      <c r="E790" s="42">
        <v>5</v>
      </c>
      <c r="F790" s="45" t="s">
        <v>30</v>
      </c>
      <c r="G790" s="62">
        <v>0.46899999999999997</v>
      </c>
      <c r="H790" s="68">
        <f t="shared" si="24"/>
        <v>1</v>
      </c>
      <c r="I790" s="69">
        <v>37</v>
      </c>
      <c r="J790" s="69">
        <f t="shared" si="25"/>
        <v>17.352999999999998</v>
      </c>
      <c r="K790" s="100"/>
      <c r="L790" s="140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</row>
    <row r="791" spans="1:68" s="15" customFormat="1" ht="15.95" customHeight="1" outlineLevel="2" x14ac:dyDescent="0.3">
      <c r="A791" s="537">
        <v>72</v>
      </c>
      <c r="B791" s="539" t="s">
        <v>65</v>
      </c>
      <c r="C791" s="44" t="s">
        <v>1165</v>
      </c>
      <c r="D791" s="32" t="s">
        <v>10</v>
      </c>
      <c r="E791" s="42">
        <v>5</v>
      </c>
      <c r="F791" s="45" t="s">
        <v>30</v>
      </c>
      <c r="G791" s="62">
        <v>0.21299999999999999</v>
      </c>
      <c r="H791" s="68">
        <f t="shared" si="24"/>
        <v>1</v>
      </c>
      <c r="I791" s="69">
        <v>37</v>
      </c>
      <c r="J791" s="69">
        <f t="shared" si="25"/>
        <v>7.8810000000000002</v>
      </c>
      <c r="K791" s="100"/>
      <c r="L791" s="140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</row>
    <row r="792" spans="1:68" s="15" customFormat="1" ht="15.95" customHeight="1" outlineLevel="2" x14ac:dyDescent="0.3">
      <c r="A792" s="537">
        <v>73</v>
      </c>
      <c r="B792" s="539" t="s">
        <v>65</v>
      </c>
      <c r="C792" s="44" t="s">
        <v>853</v>
      </c>
      <c r="D792" s="32" t="s">
        <v>10</v>
      </c>
      <c r="E792" s="42">
        <v>5</v>
      </c>
      <c r="F792" s="45" t="s">
        <v>30</v>
      </c>
      <c r="G792" s="62">
        <v>0.57399999999999995</v>
      </c>
      <c r="H792" s="68">
        <f t="shared" si="24"/>
        <v>1</v>
      </c>
      <c r="I792" s="69">
        <v>37</v>
      </c>
      <c r="J792" s="69">
        <f t="shared" si="25"/>
        <v>21.238</v>
      </c>
      <c r="K792" s="100"/>
      <c r="L792" s="140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</row>
    <row r="793" spans="1:68" s="15" customFormat="1" ht="15.95" customHeight="1" outlineLevel="2" x14ac:dyDescent="0.3">
      <c r="A793" s="537">
        <v>74</v>
      </c>
      <c r="B793" s="539" t="s">
        <v>65</v>
      </c>
      <c r="C793" s="44" t="s">
        <v>1166</v>
      </c>
      <c r="D793" s="32" t="s">
        <v>10</v>
      </c>
      <c r="E793" s="42">
        <v>5</v>
      </c>
      <c r="F793" s="45" t="s">
        <v>30</v>
      </c>
      <c r="G793" s="62">
        <v>0.19800000000000001</v>
      </c>
      <c r="H793" s="68">
        <f t="shared" si="24"/>
        <v>1</v>
      </c>
      <c r="I793" s="69">
        <v>37</v>
      </c>
      <c r="J793" s="69">
        <f t="shared" si="25"/>
        <v>7.3260000000000005</v>
      </c>
      <c r="K793" s="100"/>
      <c r="L793" s="140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</row>
    <row r="794" spans="1:68" s="15" customFormat="1" ht="15.95" customHeight="1" outlineLevel="2" x14ac:dyDescent="0.3">
      <c r="A794" s="537">
        <v>75</v>
      </c>
      <c r="B794" s="539" t="s">
        <v>65</v>
      </c>
      <c r="C794" s="44" t="s">
        <v>349</v>
      </c>
      <c r="D794" s="32" t="s">
        <v>10</v>
      </c>
      <c r="E794" s="42">
        <v>5</v>
      </c>
      <c r="F794" s="45" t="s">
        <v>30</v>
      </c>
      <c r="G794" s="62">
        <v>1.2969999999999999</v>
      </c>
      <c r="H794" s="68">
        <f t="shared" si="24"/>
        <v>1.2</v>
      </c>
      <c r="I794" s="69">
        <v>37</v>
      </c>
      <c r="J794" s="69">
        <f t="shared" si="25"/>
        <v>57.58679999999999</v>
      </c>
      <c r="K794" s="100"/>
      <c r="L794" s="140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</row>
    <row r="795" spans="1:68" s="15" customFormat="1" ht="15.95" customHeight="1" outlineLevel="2" x14ac:dyDescent="0.3">
      <c r="A795" s="537">
        <v>76</v>
      </c>
      <c r="B795" s="539" t="s">
        <v>65</v>
      </c>
      <c r="C795" s="44" t="s">
        <v>854</v>
      </c>
      <c r="D795" s="32" t="s">
        <v>10</v>
      </c>
      <c r="E795" s="42">
        <v>5</v>
      </c>
      <c r="F795" s="45" t="s">
        <v>30</v>
      </c>
      <c r="G795" s="62">
        <v>0.77900000000000003</v>
      </c>
      <c r="H795" s="68">
        <f t="shared" si="24"/>
        <v>1</v>
      </c>
      <c r="I795" s="69">
        <v>37</v>
      </c>
      <c r="J795" s="69">
        <f t="shared" si="25"/>
        <v>28.823</v>
      </c>
      <c r="K795" s="100"/>
      <c r="L795" s="140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</row>
    <row r="796" spans="1:68" s="15" customFormat="1" ht="15.95" customHeight="1" outlineLevel="2" x14ac:dyDescent="0.3">
      <c r="A796" s="537">
        <v>77</v>
      </c>
      <c r="B796" s="539" t="s">
        <v>65</v>
      </c>
      <c r="C796" s="44" t="s">
        <v>855</v>
      </c>
      <c r="D796" s="32" t="s">
        <v>10</v>
      </c>
      <c r="E796" s="42">
        <v>5</v>
      </c>
      <c r="F796" s="45" t="s">
        <v>30</v>
      </c>
      <c r="G796" s="518">
        <v>0.57999999999999996</v>
      </c>
      <c r="H796" s="68">
        <f t="shared" si="24"/>
        <v>1</v>
      </c>
      <c r="I796" s="69">
        <v>37</v>
      </c>
      <c r="J796" s="69">
        <f t="shared" si="25"/>
        <v>21.459999999999997</v>
      </c>
      <c r="K796" s="100"/>
      <c r="L796" s="140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</row>
    <row r="797" spans="1:68" s="15" customFormat="1" ht="15.95" customHeight="1" outlineLevel="2" x14ac:dyDescent="0.3">
      <c r="A797" s="537">
        <v>78</v>
      </c>
      <c r="B797" s="539" t="s">
        <v>65</v>
      </c>
      <c r="C797" s="44" t="s">
        <v>1167</v>
      </c>
      <c r="D797" s="32" t="s">
        <v>10</v>
      </c>
      <c r="E797" s="42">
        <v>5</v>
      </c>
      <c r="F797" s="45" t="s">
        <v>30</v>
      </c>
      <c r="G797" s="62">
        <v>0.309</v>
      </c>
      <c r="H797" s="68">
        <f t="shared" si="24"/>
        <v>1</v>
      </c>
      <c r="I797" s="69">
        <v>37</v>
      </c>
      <c r="J797" s="69">
        <f t="shared" si="25"/>
        <v>11.433</v>
      </c>
      <c r="K797" s="100"/>
      <c r="L797" s="140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</row>
    <row r="798" spans="1:68" s="15" customFormat="1" ht="15.95" customHeight="1" outlineLevel="2" x14ac:dyDescent="0.3">
      <c r="A798" s="537">
        <v>79</v>
      </c>
      <c r="B798" s="539" t="s">
        <v>65</v>
      </c>
      <c r="C798" s="44" t="s">
        <v>350</v>
      </c>
      <c r="D798" s="32" t="s">
        <v>10</v>
      </c>
      <c r="E798" s="42">
        <v>5</v>
      </c>
      <c r="F798" s="45" t="s">
        <v>30</v>
      </c>
      <c r="G798" s="62">
        <v>1.1870000000000001</v>
      </c>
      <c r="H798" s="68">
        <f t="shared" si="24"/>
        <v>1.2</v>
      </c>
      <c r="I798" s="69">
        <v>37</v>
      </c>
      <c r="J798" s="69">
        <f t="shared" si="25"/>
        <v>52.702800000000003</v>
      </c>
      <c r="K798" s="100"/>
      <c r="L798" s="140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</row>
    <row r="799" spans="1:68" s="15" customFormat="1" ht="15.95" customHeight="1" outlineLevel="2" x14ac:dyDescent="0.3">
      <c r="A799" s="537">
        <v>80</v>
      </c>
      <c r="B799" s="539" t="s">
        <v>65</v>
      </c>
      <c r="C799" s="44" t="s">
        <v>351</v>
      </c>
      <c r="D799" s="32" t="s">
        <v>10</v>
      </c>
      <c r="E799" s="42">
        <v>5</v>
      </c>
      <c r="F799" s="45" t="s">
        <v>30</v>
      </c>
      <c r="G799" s="62">
        <v>1.6619999999999999</v>
      </c>
      <c r="H799" s="68">
        <f t="shared" si="24"/>
        <v>1.2</v>
      </c>
      <c r="I799" s="69">
        <v>37</v>
      </c>
      <c r="J799" s="69">
        <f t="shared" si="25"/>
        <v>73.792799999999986</v>
      </c>
      <c r="K799" s="100"/>
      <c r="L799" s="140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</row>
    <row r="800" spans="1:68" s="15" customFormat="1" ht="15.95" customHeight="1" outlineLevel="2" x14ac:dyDescent="0.3">
      <c r="A800" s="537">
        <v>81</v>
      </c>
      <c r="B800" s="539" t="s">
        <v>65</v>
      </c>
      <c r="C800" s="44" t="s">
        <v>1168</v>
      </c>
      <c r="D800" s="32" t="s">
        <v>10</v>
      </c>
      <c r="E800" s="42">
        <v>5</v>
      </c>
      <c r="F800" s="45" t="s">
        <v>30</v>
      </c>
      <c r="G800" s="62">
        <v>0.32800000000000001</v>
      </c>
      <c r="H800" s="68">
        <f t="shared" si="24"/>
        <v>1</v>
      </c>
      <c r="I800" s="69">
        <v>37</v>
      </c>
      <c r="J800" s="69">
        <f t="shared" si="25"/>
        <v>12.136000000000001</v>
      </c>
      <c r="K800" s="100"/>
      <c r="L800" s="140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</row>
    <row r="801" spans="1:68" s="15" customFormat="1" ht="15.95" customHeight="1" outlineLevel="2" x14ac:dyDescent="0.3">
      <c r="A801" s="537">
        <v>82</v>
      </c>
      <c r="B801" s="539" t="s">
        <v>65</v>
      </c>
      <c r="C801" s="44" t="s">
        <v>352</v>
      </c>
      <c r="D801" s="32" t="s">
        <v>10</v>
      </c>
      <c r="E801" s="42">
        <v>5</v>
      </c>
      <c r="F801" s="45" t="s">
        <v>30</v>
      </c>
      <c r="G801" s="62">
        <v>1.234</v>
      </c>
      <c r="H801" s="68">
        <f t="shared" si="24"/>
        <v>1.2</v>
      </c>
      <c r="I801" s="69">
        <v>37</v>
      </c>
      <c r="J801" s="69">
        <f t="shared" si="25"/>
        <v>54.789599999999993</v>
      </c>
      <c r="K801" s="100"/>
      <c r="L801" s="140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</row>
    <row r="802" spans="1:68" s="15" customFormat="1" ht="15.95" customHeight="1" outlineLevel="2" x14ac:dyDescent="0.3">
      <c r="A802" s="537">
        <v>83</v>
      </c>
      <c r="B802" s="539" t="s">
        <v>65</v>
      </c>
      <c r="C802" s="44" t="s">
        <v>353</v>
      </c>
      <c r="D802" s="32" t="s">
        <v>10</v>
      </c>
      <c r="E802" s="42">
        <v>5</v>
      </c>
      <c r="F802" s="45" t="s">
        <v>30</v>
      </c>
      <c r="G802" s="62">
        <v>1.974</v>
      </c>
      <c r="H802" s="68">
        <f t="shared" si="24"/>
        <v>1.2</v>
      </c>
      <c r="I802" s="69">
        <v>37</v>
      </c>
      <c r="J802" s="69">
        <f t="shared" si="25"/>
        <v>87.645599999999988</v>
      </c>
      <c r="K802" s="100"/>
      <c r="L802" s="140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</row>
    <row r="803" spans="1:68" s="15" customFormat="1" ht="15.95" customHeight="1" outlineLevel="2" x14ac:dyDescent="0.3">
      <c r="A803" s="537">
        <v>84</v>
      </c>
      <c r="B803" s="539" t="s">
        <v>65</v>
      </c>
      <c r="C803" s="44" t="s">
        <v>354</v>
      </c>
      <c r="D803" s="32" t="s">
        <v>10</v>
      </c>
      <c r="E803" s="42">
        <v>5</v>
      </c>
      <c r="F803" s="45" t="s">
        <v>30</v>
      </c>
      <c r="G803" s="62">
        <v>1.855</v>
      </c>
      <c r="H803" s="68">
        <f t="shared" si="24"/>
        <v>1.2</v>
      </c>
      <c r="I803" s="69">
        <v>37</v>
      </c>
      <c r="J803" s="69">
        <f t="shared" si="25"/>
        <v>82.361999999999995</v>
      </c>
      <c r="K803" s="100"/>
      <c r="L803" s="140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</row>
    <row r="804" spans="1:68" s="15" customFormat="1" ht="15.95" customHeight="1" outlineLevel="2" x14ac:dyDescent="0.3">
      <c r="A804" s="537">
        <v>85</v>
      </c>
      <c r="B804" s="539" t="s">
        <v>65</v>
      </c>
      <c r="C804" s="44" t="s">
        <v>355</v>
      </c>
      <c r="D804" s="32" t="s">
        <v>10</v>
      </c>
      <c r="E804" s="42">
        <v>5</v>
      </c>
      <c r="F804" s="45" t="s">
        <v>30</v>
      </c>
      <c r="G804" s="62">
        <v>2.9849999999999999</v>
      </c>
      <c r="H804" s="68">
        <f t="shared" si="24"/>
        <v>1.2</v>
      </c>
      <c r="I804" s="69">
        <v>37</v>
      </c>
      <c r="J804" s="69">
        <f t="shared" si="25"/>
        <v>132.53399999999999</v>
      </c>
      <c r="K804" s="100"/>
      <c r="L804" s="140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</row>
    <row r="805" spans="1:68" s="15" customFormat="1" ht="15.95" customHeight="1" outlineLevel="2" x14ac:dyDescent="0.3">
      <c r="A805" s="537">
        <v>86</v>
      </c>
      <c r="B805" s="539" t="s">
        <v>65</v>
      </c>
      <c r="C805" s="44" t="s">
        <v>356</v>
      </c>
      <c r="D805" s="32" t="s">
        <v>10</v>
      </c>
      <c r="E805" s="42">
        <v>5</v>
      </c>
      <c r="F805" s="45" t="s">
        <v>30</v>
      </c>
      <c r="G805" s="62">
        <v>3.8929999999999998</v>
      </c>
      <c r="H805" s="68">
        <f t="shared" si="24"/>
        <v>1.2</v>
      </c>
      <c r="I805" s="69">
        <v>37</v>
      </c>
      <c r="J805" s="69">
        <f t="shared" si="25"/>
        <v>172.8492</v>
      </c>
      <c r="K805" s="100"/>
      <c r="L805" s="140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</row>
    <row r="806" spans="1:68" s="15" customFormat="1" ht="15.95" customHeight="1" outlineLevel="2" x14ac:dyDescent="0.3">
      <c r="A806" s="537">
        <v>87</v>
      </c>
      <c r="B806" s="49" t="s">
        <v>65</v>
      </c>
      <c r="C806" s="33" t="s">
        <v>573</v>
      </c>
      <c r="D806" s="32" t="s">
        <v>574</v>
      </c>
      <c r="E806" s="540">
        <v>4</v>
      </c>
      <c r="F806" s="43" t="s">
        <v>30</v>
      </c>
      <c r="G806" s="513">
        <v>3</v>
      </c>
      <c r="H806" s="68">
        <f t="shared" si="24"/>
        <v>1.2</v>
      </c>
      <c r="I806" s="69">
        <v>37</v>
      </c>
      <c r="J806" s="69">
        <f t="shared" si="25"/>
        <v>133.19999999999999</v>
      </c>
      <c r="K806" s="100"/>
      <c r="L806" s="140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</row>
    <row r="807" spans="1:68" s="15" customFormat="1" ht="15.95" customHeight="1" outlineLevel="2" x14ac:dyDescent="0.3">
      <c r="A807" s="537">
        <v>88</v>
      </c>
      <c r="B807" s="49" t="s">
        <v>65</v>
      </c>
      <c r="C807" s="33" t="s">
        <v>578</v>
      </c>
      <c r="D807" s="32" t="s">
        <v>574</v>
      </c>
      <c r="E807" s="540">
        <v>4</v>
      </c>
      <c r="F807" s="43" t="s">
        <v>30</v>
      </c>
      <c r="G807" s="55">
        <v>25.498999999999999</v>
      </c>
      <c r="H807" s="68">
        <f t="shared" si="24"/>
        <v>1.2</v>
      </c>
      <c r="I807" s="69">
        <v>37</v>
      </c>
      <c r="J807" s="69">
        <f t="shared" si="25"/>
        <v>1132.1555999999998</v>
      </c>
      <c r="K807" s="100"/>
      <c r="L807" s="140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</row>
    <row r="808" spans="1:68" s="15" customFormat="1" ht="15.95" customHeight="1" outlineLevel="2" x14ac:dyDescent="0.3">
      <c r="A808" s="537">
        <v>89</v>
      </c>
      <c r="B808" s="539" t="s">
        <v>65</v>
      </c>
      <c r="C808" s="44" t="s">
        <v>881</v>
      </c>
      <c r="D808" s="32" t="s">
        <v>45</v>
      </c>
      <c r="E808" s="540">
        <v>4</v>
      </c>
      <c r="F808" s="43" t="s">
        <v>30</v>
      </c>
      <c r="G808" s="62">
        <v>0.73499999999999999</v>
      </c>
      <c r="H808" s="68">
        <f t="shared" si="24"/>
        <v>1</v>
      </c>
      <c r="I808" s="69">
        <v>37</v>
      </c>
      <c r="J808" s="69">
        <f t="shared" si="25"/>
        <v>27.195</v>
      </c>
      <c r="K808" s="100"/>
      <c r="L808" s="140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</row>
    <row r="809" spans="1:68" s="96" customFormat="1" ht="15.95" customHeight="1" outlineLevel="1" x14ac:dyDescent="0.3">
      <c r="A809" s="537"/>
      <c r="B809" s="38" t="s">
        <v>100</v>
      </c>
      <c r="C809" s="33"/>
      <c r="D809" s="32"/>
      <c r="E809" s="55"/>
      <c r="F809" s="45"/>
      <c r="G809" s="511">
        <f>SUM(G720:G808)</f>
        <v>159.096</v>
      </c>
      <c r="H809" s="68"/>
      <c r="I809" s="68"/>
      <c r="J809" s="69"/>
      <c r="K809" s="100"/>
      <c r="L809" s="140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</row>
    <row r="810" spans="1:68" s="15" customFormat="1" ht="15.95" customHeight="1" outlineLevel="1" x14ac:dyDescent="0.3">
      <c r="A810" s="537"/>
      <c r="B810" s="38"/>
      <c r="C810" s="33"/>
      <c r="D810" s="32"/>
      <c r="E810" s="55"/>
      <c r="F810" s="45"/>
      <c r="G810" s="511"/>
      <c r="H810" s="68"/>
      <c r="I810" s="68"/>
      <c r="J810" s="69"/>
      <c r="K810" s="100"/>
      <c r="L810" s="140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</row>
    <row r="811" spans="1:68" ht="15.95" customHeight="1" outlineLevel="1" x14ac:dyDescent="0.3">
      <c r="A811" s="537"/>
      <c r="B811" s="539"/>
      <c r="C811" s="53"/>
      <c r="D811" s="32"/>
      <c r="E811" s="540"/>
      <c r="F811" s="540"/>
      <c r="G811" s="513"/>
      <c r="H811" s="68"/>
      <c r="I811" s="68"/>
      <c r="J811" s="69"/>
    </row>
    <row r="812" spans="1:68" ht="15.95" customHeight="1" outlineLevel="1" x14ac:dyDescent="0.3">
      <c r="A812" s="537"/>
      <c r="B812" s="539"/>
      <c r="C812" s="53"/>
      <c r="D812" s="32"/>
      <c r="E812" s="540"/>
      <c r="F812" s="540"/>
      <c r="G812" s="513"/>
      <c r="H812" s="68"/>
      <c r="I812" s="68"/>
      <c r="J812" s="69"/>
    </row>
    <row r="813" spans="1:68" s="456" customFormat="1" ht="15.95" customHeight="1" outlineLevel="1" x14ac:dyDescent="0.3">
      <c r="A813" s="537">
        <v>1</v>
      </c>
      <c r="B813" s="171" t="s">
        <v>66</v>
      </c>
      <c r="C813" s="462" t="s">
        <v>820</v>
      </c>
      <c r="D813" s="127" t="s">
        <v>67</v>
      </c>
      <c r="E813" s="60">
        <v>10</v>
      </c>
      <c r="F813" s="505" t="s">
        <v>36</v>
      </c>
      <c r="G813" s="531">
        <v>20.399999999999999</v>
      </c>
      <c r="H813" s="68">
        <f t="shared" ref="H813:H827" si="26">IF(AND(E813&lt;6,G813&lt;1),1,IF(AND(E813&gt;=6,G813&lt;10),0.7,1.2))</f>
        <v>1.2</v>
      </c>
      <c r="I813" s="70">
        <v>25</v>
      </c>
      <c r="J813" s="69">
        <f t="shared" ref="J813:J827" si="27">(G813*H813*I813)</f>
        <v>611.99999999999989</v>
      </c>
      <c r="K813" s="65"/>
      <c r="L813" s="13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</row>
    <row r="814" spans="1:68" s="456" customFormat="1" ht="15.95" customHeight="1" outlineLevel="1" x14ac:dyDescent="0.3">
      <c r="A814" s="537">
        <v>2</v>
      </c>
      <c r="B814" s="171" t="s">
        <v>66</v>
      </c>
      <c r="C814" s="462" t="s">
        <v>821</v>
      </c>
      <c r="D814" s="127" t="s">
        <v>822</v>
      </c>
      <c r="E814" s="60">
        <v>5</v>
      </c>
      <c r="F814" s="462" t="s">
        <v>14</v>
      </c>
      <c r="G814" s="502">
        <v>1.325</v>
      </c>
      <c r="H814" s="68">
        <f t="shared" si="26"/>
        <v>1.2</v>
      </c>
      <c r="I814" s="70">
        <v>25</v>
      </c>
      <c r="J814" s="69">
        <f t="shared" si="27"/>
        <v>39.75</v>
      </c>
      <c r="K814" s="65"/>
      <c r="L814" s="13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</row>
    <row r="815" spans="1:68" s="456" customFormat="1" ht="15.95" customHeight="1" outlineLevel="1" x14ac:dyDescent="0.3">
      <c r="A815" s="537">
        <v>3</v>
      </c>
      <c r="B815" s="171" t="s">
        <v>66</v>
      </c>
      <c r="C815" s="462" t="s">
        <v>824</v>
      </c>
      <c r="D815" s="127" t="s">
        <v>68</v>
      </c>
      <c r="E815" s="60">
        <v>5</v>
      </c>
      <c r="F815" s="462" t="s">
        <v>14</v>
      </c>
      <c r="G815" s="502">
        <v>17.998999999999999</v>
      </c>
      <c r="H815" s="68">
        <f t="shared" si="26"/>
        <v>1.2</v>
      </c>
      <c r="I815" s="70">
        <v>25</v>
      </c>
      <c r="J815" s="69">
        <f t="shared" si="27"/>
        <v>539.96999999999991</v>
      </c>
      <c r="K815" s="65"/>
      <c r="L815" s="13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</row>
    <row r="816" spans="1:68" s="456" customFormat="1" ht="15.95" customHeight="1" outlineLevel="1" x14ac:dyDescent="0.3">
      <c r="A816" s="537">
        <v>4</v>
      </c>
      <c r="B816" s="171" t="s">
        <v>66</v>
      </c>
      <c r="C816" s="462" t="s">
        <v>206</v>
      </c>
      <c r="D816" s="127" t="s">
        <v>68</v>
      </c>
      <c r="E816" s="60">
        <v>5</v>
      </c>
      <c r="F816" s="462" t="s">
        <v>36</v>
      </c>
      <c r="G816" s="506">
        <v>35.371000000000002</v>
      </c>
      <c r="H816" s="68">
        <f t="shared" si="26"/>
        <v>1.2</v>
      </c>
      <c r="I816" s="70">
        <v>25</v>
      </c>
      <c r="J816" s="69">
        <f t="shared" si="27"/>
        <v>1061.1300000000001</v>
      </c>
      <c r="K816" s="65"/>
      <c r="L816" s="13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1"/>
      <c r="BH816" s="11"/>
      <c r="BI816" s="11"/>
      <c r="BJ816" s="11"/>
    </row>
    <row r="817" spans="1:68" s="11" customFormat="1" ht="15.95" customHeight="1" outlineLevel="1" x14ac:dyDescent="0.3">
      <c r="A817" s="537">
        <v>5</v>
      </c>
      <c r="B817" s="171" t="s">
        <v>66</v>
      </c>
      <c r="C817" s="462" t="s">
        <v>207</v>
      </c>
      <c r="D817" s="127" t="s">
        <v>143</v>
      </c>
      <c r="E817" s="60">
        <v>5</v>
      </c>
      <c r="F817" s="462" t="s">
        <v>14</v>
      </c>
      <c r="G817" s="506">
        <v>9.9990000000000006</v>
      </c>
      <c r="H817" s="68">
        <f t="shared" si="26"/>
        <v>1.2</v>
      </c>
      <c r="I817" s="70">
        <v>25</v>
      </c>
      <c r="J817" s="69">
        <f t="shared" si="27"/>
        <v>299.97000000000003</v>
      </c>
      <c r="K817" s="65"/>
      <c r="L817" s="13"/>
    </row>
    <row r="818" spans="1:68" s="456" customFormat="1" ht="15.95" customHeight="1" outlineLevel="2" x14ac:dyDescent="0.3">
      <c r="A818" s="537">
        <v>6</v>
      </c>
      <c r="B818" s="171" t="s">
        <v>66</v>
      </c>
      <c r="C818" s="543" t="s">
        <v>205</v>
      </c>
      <c r="D818" s="32" t="s">
        <v>67</v>
      </c>
      <c r="E818" s="539">
        <v>10</v>
      </c>
      <c r="F818" s="540" t="s">
        <v>107</v>
      </c>
      <c r="G818" s="513">
        <v>8.0950000000000006</v>
      </c>
      <c r="H818" s="68">
        <f t="shared" si="26"/>
        <v>0.7</v>
      </c>
      <c r="I818" s="70">
        <v>25</v>
      </c>
      <c r="J818" s="69">
        <f t="shared" si="27"/>
        <v>141.66249999999999</v>
      </c>
      <c r="K818" s="65"/>
      <c r="L818" s="13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1"/>
      <c r="BH818" s="11"/>
      <c r="BI818" s="11"/>
      <c r="BJ818" s="11"/>
      <c r="BK818" s="11"/>
      <c r="BL818" s="11"/>
      <c r="BM818" s="11"/>
      <c r="BN818" s="11"/>
      <c r="BO818" s="11"/>
      <c r="BP818" s="11"/>
    </row>
    <row r="819" spans="1:68" s="456" customFormat="1" ht="15.95" customHeight="1" outlineLevel="2" x14ac:dyDescent="0.3">
      <c r="A819" s="537">
        <v>7</v>
      </c>
      <c r="B819" s="171" t="s">
        <v>66</v>
      </c>
      <c r="C819" s="498" t="s">
        <v>208</v>
      </c>
      <c r="D819" s="32" t="s">
        <v>70</v>
      </c>
      <c r="E819" s="540">
        <v>5</v>
      </c>
      <c r="F819" s="540" t="s">
        <v>107</v>
      </c>
      <c r="G819" s="513">
        <v>3</v>
      </c>
      <c r="H819" s="68">
        <f t="shared" si="26"/>
        <v>1.2</v>
      </c>
      <c r="I819" s="70">
        <v>25</v>
      </c>
      <c r="J819" s="69">
        <f t="shared" si="27"/>
        <v>89.999999999999986</v>
      </c>
      <c r="K819" s="65"/>
      <c r="L819" s="13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  <c r="BG819" s="11"/>
      <c r="BH819" s="11"/>
      <c r="BI819" s="11"/>
      <c r="BJ819" s="11"/>
      <c r="BK819" s="11"/>
      <c r="BL819" s="11"/>
      <c r="BM819" s="11"/>
      <c r="BN819" s="11"/>
      <c r="BO819" s="11"/>
      <c r="BP819" s="11"/>
    </row>
    <row r="820" spans="1:68" s="456" customFormat="1" ht="15.95" customHeight="1" outlineLevel="2" x14ac:dyDescent="0.3">
      <c r="A820" s="537">
        <v>8</v>
      </c>
      <c r="B820" s="171" t="s">
        <v>66</v>
      </c>
      <c r="C820" s="543" t="s">
        <v>209</v>
      </c>
      <c r="D820" s="32" t="s">
        <v>69</v>
      </c>
      <c r="E820" s="539">
        <v>10</v>
      </c>
      <c r="F820" s="43" t="s">
        <v>30</v>
      </c>
      <c r="G820" s="513">
        <v>13.7</v>
      </c>
      <c r="H820" s="68">
        <f t="shared" si="26"/>
        <v>1.2</v>
      </c>
      <c r="I820" s="70">
        <v>25</v>
      </c>
      <c r="J820" s="69">
        <f t="shared" si="27"/>
        <v>410.99999999999994</v>
      </c>
      <c r="K820" s="65"/>
      <c r="L820" s="13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1"/>
      <c r="BH820" s="11"/>
      <c r="BI820" s="11"/>
      <c r="BJ820" s="11"/>
      <c r="BK820" s="11"/>
      <c r="BL820" s="11"/>
      <c r="BM820" s="11"/>
      <c r="BN820" s="11"/>
      <c r="BO820" s="11"/>
      <c r="BP820" s="11"/>
    </row>
    <row r="821" spans="1:68" s="456" customFormat="1" ht="15.95" customHeight="1" outlineLevel="2" x14ac:dyDescent="0.3">
      <c r="A821" s="537">
        <v>9</v>
      </c>
      <c r="B821" s="171" t="s">
        <v>66</v>
      </c>
      <c r="C821" s="543" t="s">
        <v>210</v>
      </c>
      <c r="D821" s="32" t="s">
        <v>144</v>
      </c>
      <c r="E821" s="539">
        <v>10</v>
      </c>
      <c r="F821" s="540" t="s">
        <v>107</v>
      </c>
      <c r="G821" s="513">
        <v>23</v>
      </c>
      <c r="H821" s="68">
        <f t="shared" si="26"/>
        <v>1.2</v>
      </c>
      <c r="I821" s="70">
        <v>25</v>
      </c>
      <c r="J821" s="69">
        <f t="shared" si="27"/>
        <v>690</v>
      </c>
      <c r="K821" s="65"/>
      <c r="L821" s="13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1"/>
      <c r="BH821" s="11"/>
      <c r="BI821" s="11"/>
      <c r="BJ821" s="11"/>
      <c r="BK821" s="11"/>
      <c r="BL821" s="11"/>
      <c r="BM821" s="11"/>
      <c r="BN821" s="11"/>
      <c r="BO821" s="11"/>
      <c r="BP821" s="11"/>
    </row>
    <row r="822" spans="1:68" s="456" customFormat="1" ht="15.95" customHeight="1" outlineLevel="2" x14ac:dyDescent="0.3">
      <c r="A822" s="537">
        <v>10</v>
      </c>
      <c r="B822" s="171" t="s">
        <v>66</v>
      </c>
      <c r="C822" s="543" t="s">
        <v>211</v>
      </c>
      <c r="D822" s="32" t="s">
        <v>144</v>
      </c>
      <c r="E822" s="539">
        <v>10</v>
      </c>
      <c r="F822" s="43" t="s">
        <v>30</v>
      </c>
      <c r="G822" s="513">
        <v>13.099</v>
      </c>
      <c r="H822" s="68">
        <f t="shared" si="26"/>
        <v>1.2</v>
      </c>
      <c r="I822" s="70">
        <v>25</v>
      </c>
      <c r="J822" s="69">
        <f t="shared" si="27"/>
        <v>392.96999999999997</v>
      </c>
      <c r="K822" s="65"/>
      <c r="L822" s="13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  <c r="BG822" s="11"/>
      <c r="BH822" s="11"/>
      <c r="BI822" s="11"/>
      <c r="BJ822" s="11"/>
      <c r="BK822" s="11"/>
      <c r="BL822" s="11"/>
      <c r="BM822" s="11"/>
      <c r="BN822" s="11"/>
      <c r="BO822" s="11"/>
      <c r="BP822" s="11"/>
    </row>
    <row r="823" spans="1:68" s="456" customFormat="1" ht="15.95" customHeight="1" outlineLevel="2" x14ac:dyDescent="0.3">
      <c r="A823" s="537">
        <v>11</v>
      </c>
      <c r="B823" s="171" t="s">
        <v>66</v>
      </c>
      <c r="C823" s="59" t="s">
        <v>213</v>
      </c>
      <c r="D823" s="32" t="s">
        <v>124</v>
      </c>
      <c r="E823" s="539">
        <v>10</v>
      </c>
      <c r="F823" s="43" t="s">
        <v>30</v>
      </c>
      <c r="G823" s="502">
        <v>8.3109999999999999</v>
      </c>
      <c r="H823" s="68">
        <f t="shared" si="26"/>
        <v>0.7</v>
      </c>
      <c r="I823" s="70">
        <v>25</v>
      </c>
      <c r="J823" s="69">
        <f t="shared" si="27"/>
        <v>145.4425</v>
      </c>
      <c r="K823" s="65"/>
      <c r="L823" s="13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  <c r="BG823" s="11"/>
      <c r="BH823" s="11"/>
      <c r="BI823" s="11"/>
      <c r="BJ823" s="11"/>
      <c r="BK823" s="11"/>
      <c r="BL823" s="11"/>
      <c r="BM823" s="11"/>
      <c r="BN823" s="11"/>
      <c r="BO823" s="11"/>
      <c r="BP823" s="11"/>
    </row>
    <row r="824" spans="1:68" s="456" customFormat="1" ht="15.95" customHeight="1" outlineLevel="2" x14ac:dyDescent="0.3">
      <c r="A824" s="537">
        <v>12</v>
      </c>
      <c r="B824" s="499" t="s">
        <v>66</v>
      </c>
      <c r="C824" s="500" t="s">
        <v>212</v>
      </c>
      <c r="D824" s="162" t="s">
        <v>124</v>
      </c>
      <c r="E824" s="98">
        <v>10</v>
      </c>
      <c r="F824" s="329" t="s">
        <v>30</v>
      </c>
      <c r="G824" s="527">
        <v>1.409</v>
      </c>
      <c r="H824" s="68">
        <f t="shared" si="26"/>
        <v>0.7</v>
      </c>
      <c r="I824" s="70">
        <v>25</v>
      </c>
      <c r="J824" s="69">
        <f t="shared" si="27"/>
        <v>24.657499999999999</v>
      </c>
      <c r="K824" s="65"/>
      <c r="L824" s="13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1"/>
      <c r="BH824" s="11"/>
      <c r="BI824" s="11"/>
      <c r="BJ824" s="11"/>
      <c r="BK824" s="205"/>
      <c r="BL824" s="205"/>
      <c r="BM824" s="205"/>
      <c r="BN824" s="205"/>
      <c r="BO824" s="205"/>
      <c r="BP824" s="205"/>
    </row>
    <row r="825" spans="1:68" s="467" customFormat="1" ht="15.95" customHeight="1" outlineLevel="2" x14ac:dyDescent="0.3">
      <c r="A825" s="537">
        <v>13</v>
      </c>
      <c r="B825" s="539" t="s">
        <v>66</v>
      </c>
      <c r="C825" s="500" t="s">
        <v>214</v>
      </c>
      <c r="D825" s="162" t="s">
        <v>125</v>
      </c>
      <c r="E825" s="98">
        <v>10</v>
      </c>
      <c r="F825" s="329" t="s">
        <v>30</v>
      </c>
      <c r="G825" s="527">
        <v>2.1269999999999998</v>
      </c>
      <c r="H825" s="68">
        <f t="shared" si="26"/>
        <v>0.7</v>
      </c>
      <c r="I825" s="70">
        <v>25</v>
      </c>
      <c r="J825" s="69">
        <f t="shared" si="27"/>
        <v>37.222499999999989</v>
      </c>
      <c r="K825" s="65"/>
      <c r="L825" s="13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1"/>
      <c r="BH825" s="11"/>
      <c r="BI825" s="11"/>
      <c r="BJ825" s="11"/>
      <c r="BK825" s="205"/>
      <c r="BL825" s="205"/>
      <c r="BM825" s="205"/>
      <c r="BN825" s="205"/>
      <c r="BO825" s="205"/>
      <c r="BP825" s="205"/>
    </row>
    <row r="826" spans="1:68" s="456" customFormat="1" ht="15.95" customHeight="1" outlineLevel="2" x14ac:dyDescent="0.3">
      <c r="A826" s="537">
        <v>14</v>
      </c>
      <c r="B826" s="539" t="s">
        <v>66</v>
      </c>
      <c r="C826" s="59" t="s">
        <v>794</v>
      </c>
      <c r="D826" s="32" t="s">
        <v>67</v>
      </c>
      <c r="E826" s="539">
        <v>10</v>
      </c>
      <c r="F826" s="43" t="s">
        <v>36</v>
      </c>
      <c r="G826" s="502">
        <v>26.193000000000001</v>
      </c>
      <c r="H826" s="68">
        <f t="shared" si="26"/>
        <v>1.2</v>
      </c>
      <c r="I826" s="70">
        <v>25</v>
      </c>
      <c r="J826" s="69">
        <f t="shared" si="27"/>
        <v>785.79</v>
      </c>
      <c r="K826" s="65"/>
      <c r="L826" s="13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1"/>
      <c r="BH826" s="11"/>
      <c r="BI826" s="11"/>
      <c r="BJ826" s="11"/>
      <c r="BK826" s="205"/>
      <c r="BL826" s="205"/>
      <c r="BM826" s="205"/>
      <c r="BN826" s="205"/>
      <c r="BO826" s="205"/>
      <c r="BP826" s="205"/>
    </row>
    <row r="827" spans="1:68" s="11" customFormat="1" ht="15.95" customHeight="1" outlineLevel="2" x14ac:dyDescent="0.3">
      <c r="A827" s="537">
        <v>15</v>
      </c>
      <c r="B827" s="458" t="s">
        <v>66</v>
      </c>
      <c r="C827" s="59" t="s">
        <v>795</v>
      </c>
      <c r="D827" s="32" t="s">
        <v>70</v>
      </c>
      <c r="E827" s="539">
        <v>10</v>
      </c>
      <c r="F827" s="43" t="s">
        <v>36</v>
      </c>
      <c r="G827" s="502">
        <v>5.4989999999999997</v>
      </c>
      <c r="H827" s="68">
        <f t="shared" si="26"/>
        <v>0.7</v>
      </c>
      <c r="I827" s="70">
        <v>25</v>
      </c>
      <c r="J827" s="69">
        <f t="shared" si="27"/>
        <v>96.232499999999987</v>
      </c>
      <c r="K827" s="65"/>
      <c r="L827" s="13"/>
    </row>
    <row r="828" spans="1:68" s="11" customFormat="1" ht="15.95" customHeight="1" outlineLevel="1" x14ac:dyDescent="0.3">
      <c r="A828" s="359"/>
      <c r="B828" s="465" t="s">
        <v>827</v>
      </c>
      <c r="C828" s="501"/>
      <c r="D828" s="501"/>
      <c r="E828" s="501"/>
      <c r="F828" s="501"/>
      <c r="G828" s="532">
        <f>SUM(G813:G827)</f>
        <v>189.52700000000002</v>
      </c>
      <c r="H828" s="68"/>
      <c r="I828" s="540"/>
      <c r="J828" s="69"/>
      <c r="K828" s="65"/>
      <c r="L828" s="13"/>
    </row>
    <row r="829" spans="1:68" s="8" customFormat="1" ht="15.95" customHeight="1" outlineLevel="1" x14ac:dyDescent="0.3">
      <c r="A829" s="537"/>
      <c r="B829" s="539"/>
      <c r="C829" s="461"/>
      <c r="D829" s="461"/>
      <c r="E829" s="461"/>
      <c r="F829" s="461"/>
      <c r="G829" s="533"/>
      <c r="H829" s="68"/>
      <c r="I829" s="540"/>
      <c r="J829" s="69"/>
      <c r="K829" s="65"/>
      <c r="L829" s="13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  <c r="BG829" s="11"/>
      <c r="BH829" s="11"/>
      <c r="BI829" s="11"/>
      <c r="BJ829" s="11"/>
      <c r="BK829" s="11"/>
      <c r="BL829" s="11"/>
      <c r="BM829" s="11"/>
      <c r="BN829" s="11"/>
      <c r="BO829" s="11"/>
      <c r="BP829" s="11"/>
    </row>
    <row r="830" spans="1:68" s="3" customFormat="1" ht="15.95" customHeight="1" outlineLevel="1" x14ac:dyDescent="0.3">
      <c r="A830" s="537"/>
      <c r="B830" s="540"/>
      <c r="C830" s="48"/>
      <c r="D830" s="32"/>
      <c r="E830" s="539"/>
      <c r="F830" s="540"/>
      <c r="G830" s="513"/>
      <c r="H830" s="68"/>
      <c r="I830" s="68"/>
      <c r="J830" s="69"/>
      <c r="K830" s="100"/>
      <c r="L830" s="140"/>
    </row>
    <row r="831" spans="1:68" s="4" customFormat="1" ht="15.95" customHeight="1" outlineLevel="2" x14ac:dyDescent="0.3">
      <c r="A831" s="537">
        <v>1</v>
      </c>
      <c r="B831" s="540" t="s">
        <v>72</v>
      </c>
      <c r="C831" s="470" t="s">
        <v>215</v>
      </c>
      <c r="D831" s="32" t="s">
        <v>126</v>
      </c>
      <c r="E831" s="55">
        <v>4</v>
      </c>
      <c r="F831" s="43" t="s">
        <v>30</v>
      </c>
      <c r="G831" s="522">
        <v>14.113</v>
      </c>
      <c r="H831" s="68">
        <f t="shared" ref="H831:H893" si="28">IF(AND(E831&lt;6,G831&lt;1),1,IF(AND(E831&gt;=6,G831&lt;10),0.7,1.2))</f>
        <v>1.2</v>
      </c>
      <c r="I831" s="69">
        <v>41</v>
      </c>
      <c r="J831" s="69">
        <f t="shared" ref="J831:J893" si="29">(G831*H831*I831)</f>
        <v>694.35959999999989</v>
      </c>
      <c r="K831" s="100"/>
      <c r="L831" s="140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</row>
    <row r="832" spans="1:68" s="4" customFormat="1" ht="15.95" customHeight="1" outlineLevel="2" x14ac:dyDescent="0.3">
      <c r="A832" s="537">
        <v>2</v>
      </c>
      <c r="B832" s="540" t="s">
        <v>72</v>
      </c>
      <c r="C832" s="470" t="s">
        <v>216</v>
      </c>
      <c r="D832" s="32" t="s">
        <v>73</v>
      </c>
      <c r="E832" s="55">
        <v>4</v>
      </c>
      <c r="F832" s="55" t="s">
        <v>107</v>
      </c>
      <c r="G832" s="513">
        <v>11.621</v>
      </c>
      <c r="H832" s="68">
        <f t="shared" si="28"/>
        <v>1.2</v>
      </c>
      <c r="I832" s="69">
        <v>41</v>
      </c>
      <c r="J832" s="69">
        <f t="shared" si="29"/>
        <v>571.75319999999999</v>
      </c>
      <c r="K832" s="100"/>
      <c r="L832" s="140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</row>
    <row r="833" spans="1:68" s="4" customFormat="1" ht="15.95" customHeight="1" outlineLevel="2" x14ac:dyDescent="0.3">
      <c r="A833" s="537">
        <v>3</v>
      </c>
      <c r="B833" s="540" t="s">
        <v>72</v>
      </c>
      <c r="C833" s="470" t="s">
        <v>217</v>
      </c>
      <c r="D833" s="32" t="s">
        <v>126</v>
      </c>
      <c r="E833" s="540">
        <v>6</v>
      </c>
      <c r="F833" s="540" t="s">
        <v>107</v>
      </c>
      <c r="G833" s="522">
        <v>2.988</v>
      </c>
      <c r="H833" s="68">
        <f t="shared" si="28"/>
        <v>0.7</v>
      </c>
      <c r="I833" s="69">
        <v>41</v>
      </c>
      <c r="J833" s="69">
        <f t="shared" si="29"/>
        <v>85.755599999999987</v>
      </c>
      <c r="K833" s="100"/>
      <c r="L833" s="140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</row>
    <row r="834" spans="1:68" s="4" customFormat="1" ht="15.95" customHeight="1" outlineLevel="2" x14ac:dyDescent="0.3">
      <c r="A834" s="537">
        <v>4</v>
      </c>
      <c r="B834" s="540" t="s">
        <v>72</v>
      </c>
      <c r="C834" s="470" t="s">
        <v>889</v>
      </c>
      <c r="D834" s="32" t="s">
        <v>126</v>
      </c>
      <c r="E834" s="540">
        <v>6</v>
      </c>
      <c r="F834" s="43" t="s">
        <v>30</v>
      </c>
      <c r="G834" s="522">
        <v>0.34499999999999997</v>
      </c>
      <c r="H834" s="68">
        <f t="shared" si="28"/>
        <v>0.7</v>
      </c>
      <c r="I834" s="69">
        <v>41</v>
      </c>
      <c r="J834" s="69">
        <f t="shared" si="29"/>
        <v>9.9014999999999986</v>
      </c>
      <c r="K834" s="100"/>
      <c r="L834" s="140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</row>
    <row r="835" spans="1:68" s="4" customFormat="1" ht="15.95" customHeight="1" outlineLevel="2" x14ac:dyDescent="0.3">
      <c r="A835" s="537">
        <v>5</v>
      </c>
      <c r="B835" s="540" t="s">
        <v>72</v>
      </c>
      <c r="C835" s="470" t="s">
        <v>890</v>
      </c>
      <c r="D835" s="32" t="s">
        <v>126</v>
      </c>
      <c r="E835" s="540">
        <v>6</v>
      </c>
      <c r="F835" s="43" t="s">
        <v>30</v>
      </c>
      <c r="G835" s="522">
        <v>0.19400000000000001</v>
      </c>
      <c r="H835" s="68">
        <f t="shared" si="28"/>
        <v>0.7</v>
      </c>
      <c r="I835" s="69">
        <v>41</v>
      </c>
      <c r="J835" s="69">
        <f t="shared" si="29"/>
        <v>5.5678000000000001</v>
      </c>
      <c r="K835" s="100"/>
      <c r="L835" s="140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</row>
    <row r="836" spans="1:68" s="15" customFormat="1" ht="15.95" customHeight="1" outlineLevel="2" x14ac:dyDescent="0.3">
      <c r="A836" s="537">
        <v>6</v>
      </c>
      <c r="B836" s="49" t="s">
        <v>72</v>
      </c>
      <c r="C836" s="33" t="s">
        <v>587</v>
      </c>
      <c r="D836" s="32" t="s">
        <v>32</v>
      </c>
      <c r="E836" s="55">
        <v>6</v>
      </c>
      <c r="F836" s="45" t="s">
        <v>30</v>
      </c>
      <c r="G836" s="513">
        <v>5.22</v>
      </c>
      <c r="H836" s="68">
        <f t="shared" si="28"/>
        <v>0.7</v>
      </c>
      <c r="I836" s="69">
        <v>41</v>
      </c>
      <c r="J836" s="69">
        <f t="shared" si="29"/>
        <v>149.81399999999996</v>
      </c>
      <c r="K836" s="100"/>
      <c r="L836" s="140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</row>
    <row r="837" spans="1:68" s="3" customFormat="1" ht="15.95" customHeight="1" outlineLevel="2" x14ac:dyDescent="0.3">
      <c r="A837" s="537">
        <v>7</v>
      </c>
      <c r="B837" s="540" t="s">
        <v>72</v>
      </c>
      <c r="C837" s="42" t="s">
        <v>1294</v>
      </c>
      <c r="D837" s="32" t="s">
        <v>32</v>
      </c>
      <c r="E837" s="60">
        <v>5</v>
      </c>
      <c r="F837" s="209" t="s">
        <v>27</v>
      </c>
      <c r="G837" s="62">
        <v>0.97099999999999997</v>
      </c>
      <c r="H837" s="68">
        <f t="shared" si="28"/>
        <v>1</v>
      </c>
      <c r="I837" s="69">
        <v>10</v>
      </c>
      <c r="J837" s="69">
        <f t="shared" si="29"/>
        <v>9.7099999999999991</v>
      </c>
      <c r="K837" s="100"/>
      <c r="L837" s="140"/>
    </row>
    <row r="838" spans="1:68" s="3" customFormat="1" ht="15.95" customHeight="1" outlineLevel="2" x14ac:dyDescent="0.3">
      <c r="A838" s="537">
        <v>8</v>
      </c>
      <c r="B838" s="540" t="s">
        <v>72</v>
      </c>
      <c r="C838" s="42" t="s">
        <v>1333</v>
      </c>
      <c r="D838" s="32" t="s">
        <v>32</v>
      </c>
      <c r="E838" s="60">
        <v>5</v>
      </c>
      <c r="F838" s="209" t="s">
        <v>27</v>
      </c>
      <c r="G838" s="62">
        <v>2.5459999999999998</v>
      </c>
      <c r="H838" s="68">
        <f t="shared" si="28"/>
        <v>1.2</v>
      </c>
      <c r="I838" s="69">
        <v>10</v>
      </c>
      <c r="J838" s="69">
        <f t="shared" si="29"/>
        <v>30.551999999999996</v>
      </c>
      <c r="K838" s="100"/>
      <c r="L838" s="140"/>
    </row>
    <row r="839" spans="1:68" s="15" customFormat="1" ht="15.95" customHeight="1" outlineLevel="2" x14ac:dyDescent="0.3">
      <c r="A839" s="537">
        <v>9</v>
      </c>
      <c r="B839" s="540" t="s">
        <v>72</v>
      </c>
      <c r="C839" s="42" t="s">
        <v>1295</v>
      </c>
      <c r="D839" s="356" t="s">
        <v>32</v>
      </c>
      <c r="E839" s="503">
        <v>5</v>
      </c>
      <c r="F839" s="156" t="s">
        <v>27</v>
      </c>
      <c r="G839" s="62">
        <v>3.133</v>
      </c>
      <c r="H839" s="68">
        <f t="shared" si="28"/>
        <v>1.2</v>
      </c>
      <c r="I839" s="69">
        <v>10</v>
      </c>
      <c r="J839" s="69">
        <f t="shared" si="29"/>
        <v>37.595999999999997</v>
      </c>
      <c r="K839" s="100"/>
      <c r="L839" s="140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</row>
    <row r="840" spans="1:68" s="15" customFormat="1" ht="15.95" customHeight="1" outlineLevel="2" x14ac:dyDescent="0.3">
      <c r="A840" s="537">
        <v>10</v>
      </c>
      <c r="B840" s="540" t="s">
        <v>72</v>
      </c>
      <c r="C840" s="42" t="s">
        <v>1334</v>
      </c>
      <c r="D840" s="157" t="s">
        <v>32</v>
      </c>
      <c r="E840" s="60">
        <v>5</v>
      </c>
      <c r="F840" s="156" t="s">
        <v>27</v>
      </c>
      <c r="G840" s="62">
        <v>2.9119999999999999</v>
      </c>
      <c r="H840" s="68">
        <f t="shared" si="28"/>
        <v>1.2</v>
      </c>
      <c r="I840" s="69">
        <v>10</v>
      </c>
      <c r="J840" s="69">
        <f t="shared" si="29"/>
        <v>34.943999999999996</v>
      </c>
      <c r="K840" s="100"/>
      <c r="L840" s="140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</row>
    <row r="841" spans="1:68" s="15" customFormat="1" ht="15.95" customHeight="1" outlineLevel="2" x14ac:dyDescent="0.3">
      <c r="A841" s="537">
        <v>11</v>
      </c>
      <c r="B841" s="540" t="s">
        <v>72</v>
      </c>
      <c r="C841" s="42" t="s">
        <v>1335</v>
      </c>
      <c r="D841" s="157" t="s">
        <v>32</v>
      </c>
      <c r="E841" s="60">
        <v>5</v>
      </c>
      <c r="F841" s="156" t="s">
        <v>27</v>
      </c>
      <c r="G841" s="62">
        <v>2.484</v>
      </c>
      <c r="H841" s="68">
        <f t="shared" si="28"/>
        <v>1.2</v>
      </c>
      <c r="I841" s="69">
        <v>10</v>
      </c>
      <c r="J841" s="69">
        <f t="shared" si="29"/>
        <v>29.808</v>
      </c>
      <c r="K841" s="100"/>
      <c r="L841" s="140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</row>
    <row r="842" spans="1:68" s="15" customFormat="1" ht="15.95" customHeight="1" outlineLevel="2" x14ac:dyDescent="0.3">
      <c r="A842" s="537">
        <v>12</v>
      </c>
      <c r="B842" s="173" t="s">
        <v>72</v>
      </c>
      <c r="C842" s="42" t="s">
        <v>1296</v>
      </c>
      <c r="D842" s="157" t="s">
        <v>1304</v>
      </c>
      <c r="E842" s="60">
        <v>5</v>
      </c>
      <c r="F842" s="156" t="s">
        <v>27</v>
      </c>
      <c r="G842" s="62">
        <v>0.88700000000000001</v>
      </c>
      <c r="H842" s="68">
        <f t="shared" si="28"/>
        <v>1</v>
      </c>
      <c r="I842" s="69">
        <v>10</v>
      </c>
      <c r="J842" s="69">
        <f t="shared" si="29"/>
        <v>8.870000000000001</v>
      </c>
      <c r="K842" s="100"/>
      <c r="L842" s="140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</row>
    <row r="843" spans="1:68" s="15" customFormat="1" ht="15.95" customHeight="1" outlineLevel="2" x14ac:dyDescent="0.3">
      <c r="A843" s="537">
        <v>13</v>
      </c>
      <c r="B843" s="173" t="s">
        <v>72</v>
      </c>
      <c r="C843" s="42" t="s">
        <v>1297</v>
      </c>
      <c r="D843" s="157" t="s">
        <v>1304</v>
      </c>
      <c r="E843" s="60">
        <v>5</v>
      </c>
      <c r="F843" s="156" t="s">
        <v>27</v>
      </c>
      <c r="G843" s="62">
        <v>0.61499999999999999</v>
      </c>
      <c r="H843" s="68">
        <f t="shared" si="28"/>
        <v>1</v>
      </c>
      <c r="I843" s="69">
        <v>10</v>
      </c>
      <c r="J843" s="69">
        <f t="shared" si="29"/>
        <v>6.15</v>
      </c>
      <c r="K843" s="100"/>
      <c r="L843" s="140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</row>
    <row r="844" spans="1:68" s="96" customFormat="1" ht="15.95" customHeight="1" outlineLevel="2" x14ac:dyDescent="0.3">
      <c r="A844" s="537">
        <v>14</v>
      </c>
      <c r="B844" s="173" t="s">
        <v>72</v>
      </c>
      <c r="C844" s="42" t="s">
        <v>1298</v>
      </c>
      <c r="D844" s="157" t="s">
        <v>1304</v>
      </c>
      <c r="E844" s="60">
        <v>5</v>
      </c>
      <c r="F844" s="43" t="s">
        <v>27</v>
      </c>
      <c r="G844" s="62">
        <v>0.59299999999999997</v>
      </c>
      <c r="H844" s="68">
        <f t="shared" si="28"/>
        <v>1</v>
      </c>
      <c r="I844" s="69">
        <v>10</v>
      </c>
      <c r="J844" s="69">
        <f t="shared" si="29"/>
        <v>5.93</v>
      </c>
      <c r="K844" s="100"/>
      <c r="L844" s="140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</row>
    <row r="845" spans="1:68" s="96" customFormat="1" ht="15.95" customHeight="1" outlineLevel="2" x14ac:dyDescent="0.3">
      <c r="A845" s="537">
        <v>15</v>
      </c>
      <c r="B845" s="173" t="s">
        <v>72</v>
      </c>
      <c r="C845" s="42" t="s">
        <v>1299</v>
      </c>
      <c r="D845" s="157" t="s">
        <v>1304</v>
      </c>
      <c r="E845" s="60">
        <v>5</v>
      </c>
      <c r="F845" s="45" t="s">
        <v>27</v>
      </c>
      <c r="G845" s="62">
        <v>0.63300000000000001</v>
      </c>
      <c r="H845" s="68">
        <f t="shared" si="28"/>
        <v>1</v>
      </c>
      <c r="I845" s="69">
        <v>10</v>
      </c>
      <c r="J845" s="69">
        <f t="shared" si="29"/>
        <v>6.33</v>
      </c>
      <c r="K845" s="100"/>
      <c r="L845" s="140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</row>
    <row r="846" spans="1:68" s="96" customFormat="1" ht="15.95" customHeight="1" outlineLevel="2" x14ac:dyDescent="0.3">
      <c r="A846" s="537">
        <v>16</v>
      </c>
      <c r="B846" s="173" t="s">
        <v>72</v>
      </c>
      <c r="C846" s="42" t="s">
        <v>1300</v>
      </c>
      <c r="D846" s="157" t="s">
        <v>1304</v>
      </c>
      <c r="E846" s="60">
        <v>5</v>
      </c>
      <c r="F846" s="45" t="s">
        <v>27</v>
      </c>
      <c r="G846" s="62">
        <v>0.624</v>
      </c>
      <c r="H846" s="68">
        <f t="shared" si="28"/>
        <v>1</v>
      </c>
      <c r="I846" s="69">
        <v>10</v>
      </c>
      <c r="J846" s="69">
        <f t="shared" si="29"/>
        <v>6.24</v>
      </c>
      <c r="K846" s="100"/>
      <c r="L846" s="140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</row>
    <row r="847" spans="1:68" s="96" customFormat="1" ht="15.95" customHeight="1" outlineLevel="2" x14ac:dyDescent="0.3">
      <c r="A847" s="537">
        <v>17</v>
      </c>
      <c r="B847" s="173" t="s">
        <v>72</v>
      </c>
      <c r="C847" s="42" t="s">
        <v>1301</v>
      </c>
      <c r="D847" s="157" t="s">
        <v>1304</v>
      </c>
      <c r="E847" s="60">
        <v>5</v>
      </c>
      <c r="F847" s="45" t="s">
        <v>27</v>
      </c>
      <c r="G847" s="62">
        <v>0.624</v>
      </c>
      <c r="H847" s="68">
        <f t="shared" si="28"/>
        <v>1</v>
      </c>
      <c r="I847" s="69">
        <v>10</v>
      </c>
      <c r="J847" s="69">
        <f t="shared" si="29"/>
        <v>6.24</v>
      </c>
      <c r="K847" s="100"/>
      <c r="L847" s="140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</row>
    <row r="848" spans="1:68" s="96" customFormat="1" ht="15.95" customHeight="1" outlineLevel="2" x14ac:dyDescent="0.3">
      <c r="A848" s="537">
        <v>18</v>
      </c>
      <c r="B848" s="173" t="s">
        <v>72</v>
      </c>
      <c r="C848" s="42" t="s">
        <v>1302</v>
      </c>
      <c r="D848" s="157" t="s">
        <v>1304</v>
      </c>
      <c r="E848" s="60">
        <v>5</v>
      </c>
      <c r="F848" s="45" t="s">
        <v>27</v>
      </c>
      <c r="G848" s="62">
        <v>0.622</v>
      </c>
      <c r="H848" s="68">
        <f t="shared" si="28"/>
        <v>1</v>
      </c>
      <c r="I848" s="69">
        <v>10</v>
      </c>
      <c r="J848" s="69">
        <f t="shared" si="29"/>
        <v>6.22</v>
      </c>
      <c r="K848" s="100"/>
      <c r="L848" s="140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</row>
    <row r="849" spans="1:62" s="96" customFormat="1" ht="15.95" customHeight="1" outlineLevel="2" x14ac:dyDescent="0.3">
      <c r="A849" s="537">
        <v>19</v>
      </c>
      <c r="B849" s="173" t="s">
        <v>72</v>
      </c>
      <c r="C849" s="42" t="s">
        <v>1303</v>
      </c>
      <c r="D849" s="157" t="s">
        <v>1304</v>
      </c>
      <c r="E849" s="60">
        <v>5</v>
      </c>
      <c r="F849" s="45" t="s">
        <v>27</v>
      </c>
      <c r="G849" s="62">
        <v>0.622</v>
      </c>
      <c r="H849" s="68">
        <f t="shared" si="28"/>
        <v>1</v>
      </c>
      <c r="I849" s="69">
        <v>10</v>
      </c>
      <c r="J849" s="69">
        <f t="shared" si="29"/>
        <v>6.22</v>
      </c>
      <c r="K849" s="100"/>
      <c r="L849" s="140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</row>
    <row r="850" spans="1:62" s="96" customFormat="1" ht="15.95" customHeight="1" outlineLevel="2" x14ac:dyDescent="0.3">
      <c r="A850" s="537">
        <v>20</v>
      </c>
      <c r="B850" s="173" t="s">
        <v>72</v>
      </c>
      <c r="C850" s="42" t="s">
        <v>1305</v>
      </c>
      <c r="D850" s="157" t="s">
        <v>1304</v>
      </c>
      <c r="E850" s="60">
        <v>5</v>
      </c>
      <c r="F850" s="45" t="s">
        <v>27</v>
      </c>
      <c r="G850" s="62">
        <v>0.502</v>
      </c>
      <c r="H850" s="68">
        <f t="shared" si="28"/>
        <v>1</v>
      </c>
      <c r="I850" s="69">
        <v>10</v>
      </c>
      <c r="J850" s="69">
        <f t="shared" si="29"/>
        <v>5.0199999999999996</v>
      </c>
      <c r="K850" s="100"/>
      <c r="L850" s="140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</row>
    <row r="851" spans="1:62" s="96" customFormat="1" ht="15.95" customHeight="1" outlineLevel="2" x14ac:dyDescent="0.3">
      <c r="A851" s="537">
        <v>21</v>
      </c>
      <c r="B851" s="173" t="s">
        <v>72</v>
      </c>
      <c r="C851" s="42" t="s">
        <v>1306</v>
      </c>
      <c r="D851" s="157" t="s">
        <v>1304</v>
      </c>
      <c r="E851" s="60">
        <v>5</v>
      </c>
      <c r="F851" s="45" t="s">
        <v>27</v>
      </c>
      <c r="G851" s="62">
        <v>0.64800000000000002</v>
      </c>
      <c r="H851" s="68">
        <f t="shared" si="28"/>
        <v>1</v>
      </c>
      <c r="I851" s="69">
        <v>10</v>
      </c>
      <c r="J851" s="69">
        <f t="shared" si="29"/>
        <v>6.48</v>
      </c>
      <c r="K851" s="100"/>
      <c r="L851" s="140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</row>
    <row r="852" spans="1:62" s="96" customFormat="1" ht="15.95" customHeight="1" outlineLevel="2" x14ac:dyDescent="0.3">
      <c r="A852" s="537">
        <v>22</v>
      </c>
      <c r="B852" s="173" t="s">
        <v>72</v>
      </c>
      <c r="C852" s="42" t="s">
        <v>1307</v>
      </c>
      <c r="D852" s="157" t="s">
        <v>1304</v>
      </c>
      <c r="E852" s="60">
        <v>5</v>
      </c>
      <c r="F852" s="45" t="s">
        <v>27</v>
      </c>
      <c r="G852" s="62">
        <v>0.50900000000000001</v>
      </c>
      <c r="H852" s="68">
        <f t="shared" si="28"/>
        <v>1</v>
      </c>
      <c r="I852" s="69">
        <v>10</v>
      </c>
      <c r="J852" s="69">
        <f t="shared" si="29"/>
        <v>5.09</v>
      </c>
      <c r="K852" s="100"/>
      <c r="L852" s="140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</row>
    <row r="853" spans="1:62" s="96" customFormat="1" ht="15.95" customHeight="1" outlineLevel="2" x14ac:dyDescent="0.3">
      <c r="A853" s="537">
        <v>23</v>
      </c>
      <c r="B853" s="173" t="s">
        <v>72</v>
      </c>
      <c r="C853" s="42" t="s">
        <v>1308</v>
      </c>
      <c r="D853" s="157" t="s">
        <v>1304</v>
      </c>
      <c r="E853" s="60">
        <v>5</v>
      </c>
      <c r="F853" s="45" t="s">
        <v>27</v>
      </c>
      <c r="G853" s="62">
        <v>0.60199999999999998</v>
      </c>
      <c r="H853" s="68">
        <f t="shared" si="28"/>
        <v>1</v>
      </c>
      <c r="I853" s="69">
        <v>10</v>
      </c>
      <c r="J853" s="69">
        <f t="shared" si="29"/>
        <v>6.02</v>
      </c>
      <c r="K853" s="100"/>
      <c r="L853" s="140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</row>
    <row r="854" spans="1:62" s="96" customFormat="1" ht="15.95" customHeight="1" outlineLevel="2" x14ac:dyDescent="0.3">
      <c r="A854" s="537">
        <v>24</v>
      </c>
      <c r="B854" s="173" t="s">
        <v>72</v>
      </c>
      <c r="C854" s="42" t="s">
        <v>1315</v>
      </c>
      <c r="D854" s="157" t="s">
        <v>1304</v>
      </c>
      <c r="E854" s="60">
        <v>5</v>
      </c>
      <c r="F854" s="45" t="s">
        <v>27</v>
      </c>
      <c r="G854" s="62">
        <v>0.65400000000000003</v>
      </c>
      <c r="H854" s="68">
        <f t="shared" si="28"/>
        <v>1</v>
      </c>
      <c r="I854" s="69">
        <v>10</v>
      </c>
      <c r="J854" s="69">
        <f t="shared" si="29"/>
        <v>6.54</v>
      </c>
      <c r="K854" s="100"/>
      <c r="L854" s="140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</row>
    <row r="855" spans="1:62" s="96" customFormat="1" ht="15.95" customHeight="1" outlineLevel="2" x14ac:dyDescent="0.3">
      <c r="A855" s="537">
        <v>25</v>
      </c>
      <c r="B855" s="173" t="s">
        <v>72</v>
      </c>
      <c r="C855" s="42" t="s">
        <v>1309</v>
      </c>
      <c r="D855" s="157" t="s">
        <v>1304</v>
      </c>
      <c r="E855" s="60">
        <v>5</v>
      </c>
      <c r="F855" s="45" t="s">
        <v>27</v>
      </c>
      <c r="G855" s="518">
        <v>0.61</v>
      </c>
      <c r="H855" s="68">
        <f t="shared" si="28"/>
        <v>1</v>
      </c>
      <c r="I855" s="69">
        <v>10</v>
      </c>
      <c r="J855" s="69">
        <f t="shared" si="29"/>
        <v>6.1</v>
      </c>
      <c r="K855" s="100"/>
      <c r="L855" s="140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</row>
    <row r="856" spans="1:62" s="96" customFormat="1" ht="15.95" customHeight="1" outlineLevel="2" x14ac:dyDescent="0.3">
      <c r="A856" s="537">
        <v>26</v>
      </c>
      <c r="B856" s="173" t="s">
        <v>72</v>
      </c>
      <c r="C856" s="42" t="s">
        <v>1316</v>
      </c>
      <c r="D856" s="157" t="s">
        <v>1304</v>
      </c>
      <c r="E856" s="60">
        <v>5</v>
      </c>
      <c r="F856" s="45" t="s">
        <v>27</v>
      </c>
      <c r="G856" s="62">
        <v>0.57799999999999996</v>
      </c>
      <c r="H856" s="68">
        <f t="shared" si="28"/>
        <v>1</v>
      </c>
      <c r="I856" s="69">
        <v>10</v>
      </c>
      <c r="J856" s="69">
        <f t="shared" si="29"/>
        <v>5.7799999999999994</v>
      </c>
      <c r="K856" s="100"/>
      <c r="L856" s="140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</row>
    <row r="857" spans="1:62" s="96" customFormat="1" ht="15.95" customHeight="1" outlineLevel="2" x14ac:dyDescent="0.3">
      <c r="A857" s="537">
        <v>27</v>
      </c>
      <c r="B857" s="173" t="s">
        <v>72</v>
      </c>
      <c r="C857" s="42" t="s">
        <v>1310</v>
      </c>
      <c r="D857" s="157" t="s">
        <v>1304</v>
      </c>
      <c r="E857" s="60">
        <v>5</v>
      </c>
      <c r="F857" s="45" t="s">
        <v>27</v>
      </c>
      <c r="G857" s="62">
        <v>0.61399999999999999</v>
      </c>
      <c r="H857" s="68">
        <f t="shared" si="28"/>
        <v>1</v>
      </c>
      <c r="I857" s="69">
        <v>10</v>
      </c>
      <c r="J857" s="69">
        <f t="shared" si="29"/>
        <v>6.14</v>
      </c>
      <c r="K857" s="100"/>
      <c r="L857" s="140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</row>
    <row r="858" spans="1:62" s="96" customFormat="1" ht="15.95" customHeight="1" outlineLevel="2" x14ac:dyDescent="0.3">
      <c r="A858" s="537">
        <v>28</v>
      </c>
      <c r="B858" s="173" t="s">
        <v>72</v>
      </c>
      <c r="C858" s="42" t="s">
        <v>1311</v>
      </c>
      <c r="D858" s="157" t="s">
        <v>1304</v>
      </c>
      <c r="E858" s="60">
        <v>5</v>
      </c>
      <c r="F858" s="45" t="s">
        <v>27</v>
      </c>
      <c r="G858" s="518">
        <v>0.62</v>
      </c>
      <c r="H858" s="68">
        <f t="shared" si="28"/>
        <v>1</v>
      </c>
      <c r="I858" s="69">
        <v>10</v>
      </c>
      <c r="J858" s="69">
        <f t="shared" si="29"/>
        <v>6.2</v>
      </c>
      <c r="K858" s="100"/>
      <c r="L858" s="140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</row>
    <row r="859" spans="1:62" s="96" customFormat="1" ht="15.95" customHeight="1" outlineLevel="2" x14ac:dyDescent="0.3">
      <c r="A859" s="537">
        <v>29</v>
      </c>
      <c r="B859" s="173" t="s">
        <v>72</v>
      </c>
      <c r="C859" s="42" t="s">
        <v>1317</v>
      </c>
      <c r="D859" s="157" t="s">
        <v>1304</v>
      </c>
      <c r="E859" s="60">
        <v>5</v>
      </c>
      <c r="F859" s="45" t="s">
        <v>27</v>
      </c>
      <c r="G859" s="62">
        <v>0.60599999999999998</v>
      </c>
      <c r="H859" s="68">
        <f t="shared" si="28"/>
        <v>1</v>
      </c>
      <c r="I859" s="69">
        <v>10</v>
      </c>
      <c r="J859" s="69">
        <f t="shared" si="29"/>
        <v>6.06</v>
      </c>
      <c r="K859" s="100"/>
      <c r="L859" s="140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</row>
    <row r="860" spans="1:62" s="96" customFormat="1" ht="15.95" customHeight="1" outlineLevel="2" x14ac:dyDescent="0.3">
      <c r="A860" s="537">
        <v>30</v>
      </c>
      <c r="B860" s="173" t="s">
        <v>72</v>
      </c>
      <c r="C860" s="42" t="s">
        <v>1312</v>
      </c>
      <c r="D860" s="157" t="s">
        <v>1304</v>
      </c>
      <c r="E860" s="60">
        <v>5</v>
      </c>
      <c r="F860" s="45" t="s">
        <v>27</v>
      </c>
      <c r="G860" s="62">
        <v>0.624</v>
      </c>
      <c r="H860" s="68">
        <f t="shared" si="28"/>
        <v>1</v>
      </c>
      <c r="I860" s="69">
        <v>10</v>
      </c>
      <c r="J860" s="69">
        <f t="shared" si="29"/>
        <v>6.24</v>
      </c>
      <c r="K860" s="100"/>
      <c r="L860" s="140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</row>
    <row r="861" spans="1:62" s="96" customFormat="1" ht="15.95" customHeight="1" outlineLevel="2" x14ac:dyDescent="0.3">
      <c r="A861" s="537">
        <v>31</v>
      </c>
      <c r="B861" s="173" t="s">
        <v>72</v>
      </c>
      <c r="C861" s="42" t="s">
        <v>1318</v>
      </c>
      <c r="D861" s="157" t="s">
        <v>1304</v>
      </c>
      <c r="E861" s="60">
        <v>5</v>
      </c>
      <c r="F861" s="45" t="s">
        <v>27</v>
      </c>
      <c r="G861" s="62">
        <v>0.61899999999999999</v>
      </c>
      <c r="H861" s="68">
        <f t="shared" si="28"/>
        <v>1</v>
      </c>
      <c r="I861" s="69">
        <v>10</v>
      </c>
      <c r="J861" s="69">
        <f t="shared" si="29"/>
        <v>6.1899999999999995</v>
      </c>
      <c r="K861" s="100"/>
      <c r="L861" s="140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</row>
    <row r="862" spans="1:62" s="96" customFormat="1" ht="15.95" customHeight="1" outlineLevel="2" x14ac:dyDescent="0.3">
      <c r="A862" s="537">
        <v>32</v>
      </c>
      <c r="B862" s="173" t="s">
        <v>72</v>
      </c>
      <c r="C862" s="42" t="s">
        <v>1336</v>
      </c>
      <c r="D862" s="157" t="s">
        <v>1304</v>
      </c>
      <c r="E862" s="60">
        <v>5</v>
      </c>
      <c r="F862" s="45" t="s">
        <v>27</v>
      </c>
      <c r="G862" s="62">
        <v>1.454</v>
      </c>
      <c r="H862" s="68">
        <f t="shared" si="28"/>
        <v>1.2</v>
      </c>
      <c r="I862" s="69">
        <v>10</v>
      </c>
      <c r="J862" s="69">
        <f t="shared" si="29"/>
        <v>17.448</v>
      </c>
      <c r="K862" s="100"/>
      <c r="L862" s="140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</row>
    <row r="863" spans="1:62" s="96" customFormat="1" ht="15.95" customHeight="1" outlineLevel="2" x14ac:dyDescent="0.3">
      <c r="A863" s="537">
        <v>33</v>
      </c>
      <c r="B863" s="173" t="s">
        <v>72</v>
      </c>
      <c r="C863" s="42" t="s">
        <v>1313</v>
      </c>
      <c r="D863" s="157" t="s">
        <v>1304</v>
      </c>
      <c r="E863" s="60">
        <v>5</v>
      </c>
      <c r="F863" s="45" t="s">
        <v>27</v>
      </c>
      <c r="G863" s="62">
        <v>0.628</v>
      </c>
      <c r="H863" s="68">
        <f t="shared" si="28"/>
        <v>1</v>
      </c>
      <c r="I863" s="69">
        <v>10</v>
      </c>
      <c r="J863" s="69">
        <f t="shared" si="29"/>
        <v>6.28</v>
      </c>
      <c r="K863" s="100"/>
      <c r="L863" s="140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</row>
    <row r="864" spans="1:62" s="96" customFormat="1" ht="15.95" customHeight="1" outlineLevel="2" x14ac:dyDescent="0.3">
      <c r="A864" s="537">
        <v>34</v>
      </c>
      <c r="B864" s="173" t="s">
        <v>72</v>
      </c>
      <c r="C864" s="42" t="s">
        <v>1314</v>
      </c>
      <c r="D864" s="157" t="s">
        <v>1304</v>
      </c>
      <c r="E864" s="60">
        <v>5</v>
      </c>
      <c r="F864" s="45" t="s">
        <v>27</v>
      </c>
      <c r="G864" s="62">
        <v>0.64300000000000002</v>
      </c>
      <c r="H864" s="68">
        <f t="shared" si="28"/>
        <v>1</v>
      </c>
      <c r="I864" s="69">
        <v>10</v>
      </c>
      <c r="J864" s="69">
        <f t="shared" si="29"/>
        <v>6.43</v>
      </c>
      <c r="K864" s="100"/>
      <c r="L864" s="140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</row>
    <row r="865" spans="1:62" s="96" customFormat="1" ht="15.95" customHeight="1" outlineLevel="2" x14ac:dyDescent="0.3">
      <c r="A865" s="537">
        <v>35</v>
      </c>
      <c r="B865" s="173" t="s">
        <v>72</v>
      </c>
      <c r="C865" s="42" t="s">
        <v>1319</v>
      </c>
      <c r="D865" s="157" t="s">
        <v>1304</v>
      </c>
      <c r="E865" s="60">
        <v>5</v>
      </c>
      <c r="F865" s="45" t="s">
        <v>27</v>
      </c>
      <c r="G865" s="62">
        <v>0.65400000000000003</v>
      </c>
      <c r="H865" s="68">
        <f t="shared" si="28"/>
        <v>1</v>
      </c>
      <c r="I865" s="69">
        <v>10</v>
      </c>
      <c r="J865" s="69">
        <f t="shared" si="29"/>
        <v>6.54</v>
      </c>
      <c r="K865" s="100"/>
      <c r="L865" s="140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</row>
    <row r="866" spans="1:62" s="96" customFormat="1" ht="15.95" customHeight="1" outlineLevel="2" x14ac:dyDescent="0.3">
      <c r="A866" s="537">
        <v>36</v>
      </c>
      <c r="B866" s="173" t="s">
        <v>72</v>
      </c>
      <c r="C866" s="42" t="s">
        <v>1320</v>
      </c>
      <c r="D866" s="157" t="s">
        <v>1304</v>
      </c>
      <c r="E866" s="60">
        <v>5</v>
      </c>
      <c r="F866" s="45" t="s">
        <v>27</v>
      </c>
      <c r="G866" s="62">
        <v>0.66200000000000003</v>
      </c>
      <c r="H866" s="68">
        <f t="shared" si="28"/>
        <v>1</v>
      </c>
      <c r="I866" s="69">
        <v>10</v>
      </c>
      <c r="J866" s="69">
        <f t="shared" si="29"/>
        <v>6.62</v>
      </c>
      <c r="K866" s="100"/>
      <c r="L866" s="140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</row>
    <row r="867" spans="1:62" s="96" customFormat="1" ht="15.95" customHeight="1" outlineLevel="2" x14ac:dyDescent="0.3">
      <c r="A867" s="537">
        <v>37</v>
      </c>
      <c r="B867" s="173" t="s">
        <v>72</v>
      </c>
      <c r="C867" s="42" t="s">
        <v>1321</v>
      </c>
      <c r="D867" s="157" t="s">
        <v>1304</v>
      </c>
      <c r="E867" s="60">
        <v>5</v>
      </c>
      <c r="F867" s="45" t="s">
        <v>27</v>
      </c>
      <c r="G867" s="62">
        <v>0.66500000000000004</v>
      </c>
      <c r="H867" s="68">
        <f t="shared" si="28"/>
        <v>1</v>
      </c>
      <c r="I867" s="69">
        <v>10</v>
      </c>
      <c r="J867" s="69">
        <f t="shared" si="29"/>
        <v>6.65</v>
      </c>
      <c r="K867" s="100"/>
      <c r="L867" s="140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</row>
    <row r="868" spans="1:62" s="96" customFormat="1" ht="15.95" customHeight="1" outlineLevel="2" x14ac:dyDescent="0.3">
      <c r="A868" s="537">
        <v>38</v>
      </c>
      <c r="B868" s="173" t="s">
        <v>72</v>
      </c>
      <c r="C868" s="42" t="s">
        <v>1322</v>
      </c>
      <c r="D868" s="157" t="s">
        <v>1304</v>
      </c>
      <c r="E868" s="60">
        <v>5</v>
      </c>
      <c r="F868" s="45" t="s">
        <v>27</v>
      </c>
      <c r="G868" s="62">
        <v>0.66200000000000003</v>
      </c>
      <c r="H868" s="68">
        <f t="shared" si="28"/>
        <v>1</v>
      </c>
      <c r="I868" s="69">
        <v>10</v>
      </c>
      <c r="J868" s="69">
        <f t="shared" si="29"/>
        <v>6.62</v>
      </c>
      <c r="K868" s="100"/>
      <c r="L868" s="140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</row>
    <row r="869" spans="1:62" s="96" customFormat="1" ht="15.95" customHeight="1" outlineLevel="2" x14ac:dyDescent="0.3">
      <c r="A869" s="537">
        <v>39</v>
      </c>
      <c r="B869" s="173" t="s">
        <v>72</v>
      </c>
      <c r="C869" s="42" t="s">
        <v>1323</v>
      </c>
      <c r="D869" s="157" t="s">
        <v>1304</v>
      </c>
      <c r="E869" s="60">
        <v>5</v>
      </c>
      <c r="F869" s="45" t="s">
        <v>27</v>
      </c>
      <c r="G869" s="62">
        <v>0.77700000000000002</v>
      </c>
      <c r="H869" s="68">
        <f t="shared" si="28"/>
        <v>1</v>
      </c>
      <c r="I869" s="69">
        <v>10</v>
      </c>
      <c r="J869" s="69">
        <f t="shared" si="29"/>
        <v>7.7700000000000005</v>
      </c>
      <c r="K869" s="100"/>
      <c r="L869" s="140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</row>
    <row r="870" spans="1:62" s="96" customFormat="1" ht="15.95" customHeight="1" outlineLevel="2" x14ac:dyDescent="0.3">
      <c r="A870" s="537">
        <v>40</v>
      </c>
      <c r="B870" s="173" t="s">
        <v>72</v>
      </c>
      <c r="C870" s="42" t="s">
        <v>1324</v>
      </c>
      <c r="D870" s="157" t="s">
        <v>1304</v>
      </c>
      <c r="E870" s="60">
        <v>5</v>
      </c>
      <c r="F870" s="45" t="s">
        <v>27</v>
      </c>
      <c r="G870" s="62">
        <v>0.42799999999999999</v>
      </c>
      <c r="H870" s="68">
        <f t="shared" si="28"/>
        <v>1</v>
      </c>
      <c r="I870" s="69">
        <v>10</v>
      </c>
      <c r="J870" s="69">
        <f t="shared" si="29"/>
        <v>4.28</v>
      </c>
      <c r="K870" s="100"/>
      <c r="L870" s="140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</row>
    <row r="871" spans="1:62" s="96" customFormat="1" ht="15.95" customHeight="1" outlineLevel="2" x14ac:dyDescent="0.3">
      <c r="A871" s="537">
        <v>41</v>
      </c>
      <c r="B871" s="173" t="s">
        <v>72</v>
      </c>
      <c r="C871" s="42" t="s">
        <v>1325</v>
      </c>
      <c r="D871" s="157" t="s">
        <v>1304</v>
      </c>
      <c r="E871" s="60">
        <v>5</v>
      </c>
      <c r="F871" s="45" t="s">
        <v>27</v>
      </c>
      <c r="G871" s="62">
        <v>0.65100000000000002</v>
      </c>
      <c r="H871" s="68">
        <f t="shared" si="28"/>
        <v>1</v>
      </c>
      <c r="I871" s="69">
        <v>10</v>
      </c>
      <c r="J871" s="69">
        <f t="shared" si="29"/>
        <v>6.51</v>
      </c>
      <c r="K871" s="100"/>
      <c r="L871" s="140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</row>
    <row r="872" spans="1:62" s="96" customFormat="1" ht="15.95" customHeight="1" outlineLevel="2" x14ac:dyDescent="0.3">
      <c r="A872" s="537">
        <v>42</v>
      </c>
      <c r="B872" s="173" t="s">
        <v>72</v>
      </c>
      <c r="C872" s="42" t="s">
        <v>1326</v>
      </c>
      <c r="D872" s="157" t="s">
        <v>1304</v>
      </c>
      <c r="E872" s="60">
        <v>5</v>
      </c>
      <c r="F872" s="45" t="s">
        <v>27</v>
      </c>
      <c r="G872" s="62">
        <v>0.63300000000000001</v>
      </c>
      <c r="H872" s="68">
        <f t="shared" si="28"/>
        <v>1</v>
      </c>
      <c r="I872" s="69">
        <v>10</v>
      </c>
      <c r="J872" s="69">
        <f t="shared" si="29"/>
        <v>6.33</v>
      </c>
      <c r="K872" s="100"/>
      <c r="L872" s="140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</row>
    <row r="873" spans="1:62" s="96" customFormat="1" ht="15.95" customHeight="1" outlineLevel="2" x14ac:dyDescent="0.3">
      <c r="A873" s="537">
        <v>43</v>
      </c>
      <c r="B873" s="173" t="s">
        <v>72</v>
      </c>
      <c r="C873" s="42" t="s">
        <v>1327</v>
      </c>
      <c r="D873" s="157" t="s">
        <v>1304</v>
      </c>
      <c r="E873" s="60">
        <v>5</v>
      </c>
      <c r="F873" s="45" t="s">
        <v>27</v>
      </c>
      <c r="G873" s="518">
        <v>1.53</v>
      </c>
      <c r="H873" s="68">
        <f t="shared" si="28"/>
        <v>1.2</v>
      </c>
      <c r="I873" s="69">
        <v>10</v>
      </c>
      <c r="J873" s="69">
        <f t="shared" si="29"/>
        <v>18.36</v>
      </c>
      <c r="K873" s="100"/>
      <c r="L873" s="140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</row>
    <row r="874" spans="1:62" s="96" customFormat="1" ht="15.95" customHeight="1" outlineLevel="2" x14ac:dyDescent="0.3">
      <c r="A874" s="537">
        <v>44</v>
      </c>
      <c r="B874" s="173" t="s">
        <v>72</v>
      </c>
      <c r="C874" s="42" t="s">
        <v>1337</v>
      </c>
      <c r="D874" s="157" t="s">
        <v>1304</v>
      </c>
      <c r="E874" s="60">
        <v>5</v>
      </c>
      <c r="F874" s="45" t="s">
        <v>27</v>
      </c>
      <c r="G874" s="62">
        <v>1.387</v>
      </c>
      <c r="H874" s="68">
        <f t="shared" si="28"/>
        <v>1.2</v>
      </c>
      <c r="I874" s="69">
        <v>10</v>
      </c>
      <c r="J874" s="69">
        <f t="shared" si="29"/>
        <v>16.643999999999998</v>
      </c>
      <c r="K874" s="100"/>
      <c r="L874" s="140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</row>
    <row r="875" spans="1:62" s="96" customFormat="1" ht="15.95" customHeight="1" outlineLevel="2" x14ac:dyDescent="0.3">
      <c r="A875" s="537">
        <v>45</v>
      </c>
      <c r="B875" s="173" t="s">
        <v>72</v>
      </c>
      <c r="C875" s="42" t="s">
        <v>1328</v>
      </c>
      <c r="D875" s="157" t="s">
        <v>32</v>
      </c>
      <c r="E875" s="60">
        <v>5</v>
      </c>
      <c r="F875" s="45" t="s">
        <v>27</v>
      </c>
      <c r="G875" s="62">
        <v>0.78100000000000003</v>
      </c>
      <c r="H875" s="68">
        <f t="shared" si="28"/>
        <v>1</v>
      </c>
      <c r="I875" s="69">
        <v>10</v>
      </c>
      <c r="J875" s="69">
        <f t="shared" si="29"/>
        <v>7.8100000000000005</v>
      </c>
      <c r="K875" s="100"/>
      <c r="L875" s="140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</row>
    <row r="876" spans="1:62" s="96" customFormat="1" ht="15.95" customHeight="1" outlineLevel="2" x14ac:dyDescent="0.3">
      <c r="A876" s="537">
        <v>46</v>
      </c>
      <c r="B876" s="173" t="s">
        <v>72</v>
      </c>
      <c r="C876" s="42" t="s">
        <v>1329</v>
      </c>
      <c r="D876" s="157" t="s">
        <v>32</v>
      </c>
      <c r="E876" s="60">
        <v>5</v>
      </c>
      <c r="F876" s="45" t="s">
        <v>27</v>
      </c>
      <c r="G876" s="62">
        <v>1.034</v>
      </c>
      <c r="H876" s="68">
        <f t="shared" si="28"/>
        <v>1.2</v>
      </c>
      <c r="I876" s="69">
        <v>10</v>
      </c>
      <c r="J876" s="69">
        <f t="shared" si="29"/>
        <v>12.407999999999999</v>
      </c>
      <c r="K876" s="100"/>
      <c r="L876" s="140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</row>
    <row r="877" spans="1:62" s="96" customFormat="1" ht="15.95" customHeight="1" outlineLevel="2" x14ac:dyDescent="0.3">
      <c r="A877" s="537">
        <v>47</v>
      </c>
      <c r="B877" s="173" t="s">
        <v>72</v>
      </c>
      <c r="C877" s="42" t="s">
        <v>1330</v>
      </c>
      <c r="D877" s="157" t="s">
        <v>1477</v>
      </c>
      <c r="E877" s="60">
        <v>5</v>
      </c>
      <c r="F877" s="45" t="s">
        <v>27</v>
      </c>
      <c r="G877" s="62">
        <v>0.51200000000000001</v>
      </c>
      <c r="H877" s="68">
        <f t="shared" si="28"/>
        <v>1</v>
      </c>
      <c r="I877" s="69">
        <v>10</v>
      </c>
      <c r="J877" s="69">
        <f t="shared" si="29"/>
        <v>5.12</v>
      </c>
      <c r="K877" s="100"/>
      <c r="L877" s="140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</row>
    <row r="878" spans="1:62" s="96" customFormat="1" ht="15.95" customHeight="1" outlineLevel="2" x14ac:dyDescent="0.3">
      <c r="A878" s="537">
        <v>48</v>
      </c>
      <c r="B878" s="173" t="s">
        <v>72</v>
      </c>
      <c r="C878" s="42" t="s">
        <v>1331</v>
      </c>
      <c r="D878" s="157" t="s">
        <v>1332</v>
      </c>
      <c r="E878" s="42">
        <v>6</v>
      </c>
      <c r="F878" s="45" t="s">
        <v>27</v>
      </c>
      <c r="G878" s="62">
        <v>0.98899999999999999</v>
      </c>
      <c r="H878" s="68">
        <f t="shared" si="28"/>
        <v>0.7</v>
      </c>
      <c r="I878" s="69">
        <v>10</v>
      </c>
      <c r="J878" s="69">
        <f t="shared" si="29"/>
        <v>6.9229999999999992</v>
      </c>
      <c r="K878" s="100"/>
      <c r="L878" s="140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</row>
    <row r="879" spans="1:62" s="96" customFormat="1" ht="15.95" customHeight="1" outlineLevel="2" x14ac:dyDescent="0.3">
      <c r="A879" s="537">
        <v>49</v>
      </c>
      <c r="B879" s="173" t="s">
        <v>72</v>
      </c>
      <c r="C879" s="42" t="s">
        <v>1338</v>
      </c>
      <c r="D879" s="157" t="s">
        <v>1332</v>
      </c>
      <c r="E879" s="42">
        <v>6</v>
      </c>
      <c r="F879" s="45" t="s">
        <v>27</v>
      </c>
      <c r="G879" s="62">
        <v>2.3050000000000002</v>
      </c>
      <c r="H879" s="68">
        <f t="shared" si="28"/>
        <v>0.7</v>
      </c>
      <c r="I879" s="69">
        <v>10</v>
      </c>
      <c r="J879" s="69">
        <f t="shared" si="29"/>
        <v>16.134999999999998</v>
      </c>
      <c r="K879" s="100"/>
      <c r="L879" s="140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</row>
    <row r="880" spans="1:62" s="96" customFormat="1" ht="15.95" customHeight="1" outlineLevel="2" x14ac:dyDescent="0.3">
      <c r="A880" s="537">
        <v>50</v>
      </c>
      <c r="B880" s="173" t="s">
        <v>72</v>
      </c>
      <c r="C880" s="42" t="s">
        <v>1339</v>
      </c>
      <c r="D880" s="157" t="s">
        <v>1332</v>
      </c>
      <c r="E880" s="42">
        <v>6</v>
      </c>
      <c r="F880" s="45" t="s">
        <v>27</v>
      </c>
      <c r="G880" s="518">
        <v>2.4700000000000002</v>
      </c>
      <c r="H880" s="68">
        <f t="shared" si="28"/>
        <v>0.7</v>
      </c>
      <c r="I880" s="69">
        <v>10</v>
      </c>
      <c r="J880" s="69">
        <f t="shared" si="29"/>
        <v>17.29</v>
      </c>
      <c r="K880" s="100"/>
      <c r="L880" s="140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</row>
    <row r="881" spans="1:68" s="96" customFormat="1" ht="15.95" customHeight="1" outlineLevel="2" x14ac:dyDescent="0.3">
      <c r="A881" s="537">
        <v>51</v>
      </c>
      <c r="B881" s="173" t="s">
        <v>72</v>
      </c>
      <c r="C881" s="44" t="s">
        <v>771</v>
      </c>
      <c r="D881" s="32" t="s">
        <v>635</v>
      </c>
      <c r="E881" s="540">
        <v>4</v>
      </c>
      <c r="F881" s="45" t="s">
        <v>36</v>
      </c>
      <c r="G881" s="62">
        <v>26.248999999999999</v>
      </c>
      <c r="H881" s="68">
        <f t="shared" si="28"/>
        <v>1.2</v>
      </c>
      <c r="I881" s="69">
        <v>41</v>
      </c>
      <c r="J881" s="69">
        <f t="shared" si="29"/>
        <v>1291.4507999999998</v>
      </c>
      <c r="K881" s="100"/>
      <c r="L881" s="140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</row>
    <row r="882" spans="1:68" s="96" customFormat="1" ht="15.95" customHeight="1" outlineLevel="2" x14ac:dyDescent="0.3">
      <c r="A882" s="537">
        <v>52</v>
      </c>
      <c r="B882" s="173" t="s">
        <v>72</v>
      </c>
      <c r="C882" s="44" t="s">
        <v>366</v>
      </c>
      <c r="D882" s="32" t="s">
        <v>405</v>
      </c>
      <c r="E882" s="42">
        <v>6</v>
      </c>
      <c r="F882" s="45" t="s">
        <v>368</v>
      </c>
      <c r="G882" s="62">
        <v>3.3239999999999998</v>
      </c>
      <c r="H882" s="68">
        <f t="shared" si="28"/>
        <v>0.7</v>
      </c>
      <c r="I882" s="69">
        <v>41</v>
      </c>
      <c r="J882" s="69">
        <f t="shared" si="29"/>
        <v>95.39879999999998</v>
      </c>
      <c r="K882" s="100"/>
      <c r="L882" s="140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</row>
    <row r="883" spans="1:68" s="96" customFormat="1" ht="15.95" customHeight="1" outlineLevel="2" x14ac:dyDescent="0.3">
      <c r="A883" s="537">
        <v>53</v>
      </c>
      <c r="B883" s="173" t="s">
        <v>72</v>
      </c>
      <c r="C883" s="44" t="s">
        <v>367</v>
      </c>
      <c r="D883" s="32" t="s">
        <v>127</v>
      </c>
      <c r="E883" s="539">
        <v>7</v>
      </c>
      <c r="F883" s="45" t="s">
        <v>30</v>
      </c>
      <c r="G883" s="62">
        <v>3.7749999999999999</v>
      </c>
      <c r="H883" s="68">
        <f t="shared" si="28"/>
        <v>0.7</v>
      </c>
      <c r="I883" s="69">
        <v>41</v>
      </c>
      <c r="J883" s="69">
        <f t="shared" si="29"/>
        <v>108.34249999999999</v>
      </c>
      <c r="K883" s="100"/>
      <c r="L883" s="140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</row>
    <row r="884" spans="1:68" s="96" customFormat="1" ht="15.95" customHeight="1" outlineLevel="1" x14ac:dyDescent="0.3">
      <c r="A884" s="537"/>
      <c r="B884" s="211" t="s">
        <v>101</v>
      </c>
      <c r="C884" s="44"/>
      <c r="D884" s="157"/>
      <c r="E884" s="55"/>
      <c r="F884" s="45"/>
      <c r="G884" s="512">
        <f>SUBTOTAL(9,G831:G883)</f>
        <v>111.14600000000003</v>
      </c>
      <c r="H884" s="68"/>
      <c r="I884" s="68"/>
      <c r="J884" s="69"/>
      <c r="K884" s="100"/>
      <c r="L884" s="140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</row>
    <row r="885" spans="1:68" s="96" customFormat="1" ht="15.95" customHeight="1" outlineLevel="1" x14ac:dyDescent="0.3">
      <c r="A885" s="537"/>
      <c r="B885" s="211"/>
      <c r="C885" s="44"/>
      <c r="D885" s="157"/>
      <c r="E885" s="55"/>
      <c r="F885" s="45"/>
      <c r="G885" s="512"/>
      <c r="H885" s="68"/>
      <c r="I885" s="68"/>
      <c r="J885" s="69"/>
      <c r="K885" s="100"/>
      <c r="L885" s="140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</row>
    <row r="886" spans="1:68" s="96" customFormat="1" ht="15.95" customHeight="1" outlineLevel="1" x14ac:dyDescent="0.3">
      <c r="A886" s="537"/>
      <c r="B886" s="211"/>
      <c r="C886" s="44"/>
      <c r="D886" s="157"/>
      <c r="E886" s="55"/>
      <c r="F886" s="45"/>
      <c r="G886" s="512"/>
      <c r="H886" s="68"/>
      <c r="I886" s="68"/>
      <c r="J886" s="69"/>
      <c r="K886" s="100"/>
      <c r="L886" s="140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</row>
    <row r="887" spans="1:68" s="15" customFormat="1" ht="15.95" customHeight="1" outlineLevel="1" x14ac:dyDescent="0.3">
      <c r="A887" s="537"/>
      <c r="B887" s="61"/>
      <c r="C887" s="470"/>
      <c r="D887" s="32"/>
      <c r="E887" s="54"/>
      <c r="F887" s="55"/>
      <c r="G887" s="522"/>
      <c r="H887" s="68"/>
      <c r="I887" s="68"/>
      <c r="J887" s="69"/>
      <c r="K887" s="100"/>
      <c r="L887" s="140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</row>
    <row r="888" spans="1:68" s="3" customFormat="1" ht="15.95" customHeight="1" outlineLevel="2" x14ac:dyDescent="0.3">
      <c r="A888" s="537">
        <v>1</v>
      </c>
      <c r="B888" s="540" t="s">
        <v>74</v>
      </c>
      <c r="C888" s="44" t="s">
        <v>1055</v>
      </c>
      <c r="D888" s="32" t="s">
        <v>1063</v>
      </c>
      <c r="E888" s="42">
        <v>6</v>
      </c>
      <c r="F888" s="43" t="s">
        <v>1476</v>
      </c>
      <c r="G888" s="62">
        <v>5.9829999999999997</v>
      </c>
      <c r="H888" s="68">
        <f t="shared" si="28"/>
        <v>0.7</v>
      </c>
      <c r="I888" s="69">
        <v>19</v>
      </c>
      <c r="J888" s="69">
        <f t="shared" si="29"/>
        <v>79.573899999999995</v>
      </c>
      <c r="K888" s="100"/>
      <c r="L888" s="140"/>
    </row>
    <row r="889" spans="1:68" s="3" customFormat="1" ht="15.95" customHeight="1" outlineLevel="2" x14ac:dyDescent="0.3">
      <c r="A889" s="537">
        <v>2</v>
      </c>
      <c r="B889" s="540" t="s">
        <v>74</v>
      </c>
      <c r="C889" s="30" t="s">
        <v>218</v>
      </c>
      <c r="D889" s="32" t="s">
        <v>75</v>
      </c>
      <c r="E889" s="540">
        <v>4</v>
      </c>
      <c r="F889" s="540" t="s">
        <v>107</v>
      </c>
      <c r="G889" s="55">
        <v>5.5540000000000003</v>
      </c>
      <c r="H889" s="68">
        <f t="shared" si="28"/>
        <v>1.2</v>
      </c>
      <c r="I889" s="69">
        <v>28</v>
      </c>
      <c r="J889" s="69">
        <f t="shared" si="29"/>
        <v>186.61440000000002</v>
      </c>
      <c r="K889" s="100"/>
      <c r="L889" s="140"/>
    </row>
    <row r="890" spans="1:68" s="3" customFormat="1" ht="15.95" customHeight="1" outlineLevel="2" x14ac:dyDescent="0.3">
      <c r="A890" s="537">
        <v>3</v>
      </c>
      <c r="B890" s="540" t="s">
        <v>74</v>
      </c>
      <c r="C890" s="30" t="s">
        <v>219</v>
      </c>
      <c r="D890" s="32" t="s">
        <v>76</v>
      </c>
      <c r="E890" s="540">
        <v>6</v>
      </c>
      <c r="F890" s="540" t="s">
        <v>107</v>
      </c>
      <c r="G890" s="55">
        <v>5.1859999999999999</v>
      </c>
      <c r="H890" s="68">
        <f t="shared" si="28"/>
        <v>0.7</v>
      </c>
      <c r="I890" s="69">
        <v>28</v>
      </c>
      <c r="J890" s="69">
        <f t="shared" si="29"/>
        <v>101.6456</v>
      </c>
      <c r="K890" s="100"/>
      <c r="L890" s="140"/>
    </row>
    <row r="891" spans="1:68" s="3" customFormat="1" ht="15.95" customHeight="1" outlineLevel="2" x14ac:dyDescent="0.3">
      <c r="A891" s="537">
        <v>4</v>
      </c>
      <c r="B891" s="540" t="s">
        <v>74</v>
      </c>
      <c r="C891" s="30" t="s">
        <v>221</v>
      </c>
      <c r="D891" s="32" t="s">
        <v>76</v>
      </c>
      <c r="E891" s="540">
        <v>6</v>
      </c>
      <c r="F891" s="540" t="s">
        <v>107</v>
      </c>
      <c r="G891" s="55">
        <v>12.775</v>
      </c>
      <c r="H891" s="68">
        <f t="shared" si="28"/>
        <v>1.2</v>
      </c>
      <c r="I891" s="69">
        <v>28</v>
      </c>
      <c r="J891" s="69">
        <f t="shared" si="29"/>
        <v>429.24</v>
      </c>
      <c r="K891" s="100"/>
      <c r="L891" s="140"/>
    </row>
    <row r="892" spans="1:68" s="3" customFormat="1" ht="15.95" customHeight="1" outlineLevel="2" x14ac:dyDescent="0.3">
      <c r="A892" s="537">
        <v>5</v>
      </c>
      <c r="B892" s="540" t="s">
        <v>74</v>
      </c>
      <c r="C892" s="30" t="s">
        <v>220</v>
      </c>
      <c r="D892" s="32" t="s">
        <v>76</v>
      </c>
      <c r="E892" s="540">
        <v>6</v>
      </c>
      <c r="F892" s="540" t="s">
        <v>107</v>
      </c>
      <c r="G892" s="55">
        <v>5.899</v>
      </c>
      <c r="H892" s="68">
        <f t="shared" si="28"/>
        <v>0.7</v>
      </c>
      <c r="I892" s="69">
        <v>28</v>
      </c>
      <c r="J892" s="69">
        <f t="shared" si="29"/>
        <v>115.62039999999999</v>
      </c>
      <c r="K892" s="100"/>
      <c r="L892" s="140"/>
    </row>
    <row r="893" spans="1:68" s="4" customFormat="1" ht="15.95" customHeight="1" outlineLevel="2" x14ac:dyDescent="0.3">
      <c r="A893" s="537">
        <v>6</v>
      </c>
      <c r="B893" s="540" t="s">
        <v>74</v>
      </c>
      <c r="C893" s="44" t="s">
        <v>222</v>
      </c>
      <c r="D893" s="32" t="s">
        <v>119</v>
      </c>
      <c r="E893" s="42">
        <v>9</v>
      </c>
      <c r="F893" s="540" t="s">
        <v>107</v>
      </c>
      <c r="G893" s="518">
        <v>1.58</v>
      </c>
      <c r="H893" s="68">
        <f t="shared" si="28"/>
        <v>0.7</v>
      </c>
      <c r="I893" s="69">
        <v>28</v>
      </c>
      <c r="J893" s="69">
        <f t="shared" si="29"/>
        <v>30.967999999999996</v>
      </c>
      <c r="K893" s="100"/>
      <c r="L893" s="140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</row>
    <row r="894" spans="1:68" s="2" customFormat="1" ht="15.95" customHeight="1" outlineLevel="2" x14ac:dyDescent="0.3">
      <c r="A894" s="537">
        <v>7</v>
      </c>
      <c r="B894" s="540" t="s">
        <v>74</v>
      </c>
      <c r="C894" s="44" t="s">
        <v>611</v>
      </c>
      <c r="D894" s="32" t="s">
        <v>77</v>
      </c>
      <c r="E894" s="540">
        <v>6</v>
      </c>
      <c r="F894" s="43" t="s">
        <v>36</v>
      </c>
      <c r="G894" s="55">
        <v>14.313000000000001</v>
      </c>
      <c r="H894" s="68">
        <f t="shared" ref="H894:H957" si="30">IF(AND(E894&lt;6,G894&lt;1),1,IF(AND(E894&gt;=6,G894&lt;10),0.7,1.2))</f>
        <v>1.2</v>
      </c>
      <c r="I894" s="69">
        <v>28</v>
      </c>
      <c r="J894" s="69">
        <f t="shared" ref="J894:J957" si="31">(G894*H894*I894)</f>
        <v>480.91679999999997</v>
      </c>
      <c r="K894" s="100"/>
      <c r="L894" s="140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</row>
    <row r="895" spans="1:68" s="2" customFormat="1" ht="15.95" customHeight="1" outlineLevel="2" x14ac:dyDescent="0.3">
      <c r="A895" s="537">
        <v>8</v>
      </c>
      <c r="B895" s="540" t="s">
        <v>74</v>
      </c>
      <c r="C895" s="44" t="s">
        <v>612</v>
      </c>
      <c r="D895" s="32" t="s">
        <v>77</v>
      </c>
      <c r="E895" s="540">
        <v>6</v>
      </c>
      <c r="F895" s="43" t="s">
        <v>36</v>
      </c>
      <c r="G895" s="55">
        <v>15.294</v>
      </c>
      <c r="H895" s="68">
        <f t="shared" si="30"/>
        <v>1.2</v>
      </c>
      <c r="I895" s="69">
        <v>28</v>
      </c>
      <c r="J895" s="69">
        <f t="shared" si="31"/>
        <v>513.87839999999994</v>
      </c>
      <c r="K895" s="100"/>
      <c r="L895" s="140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</row>
    <row r="896" spans="1:68" s="15" customFormat="1" ht="15.95" customHeight="1" outlineLevel="2" x14ac:dyDescent="0.3">
      <c r="A896" s="537">
        <v>9</v>
      </c>
      <c r="B896" s="540" t="s">
        <v>74</v>
      </c>
      <c r="C896" s="30" t="s">
        <v>223</v>
      </c>
      <c r="D896" s="32" t="s">
        <v>71</v>
      </c>
      <c r="E896" s="55">
        <v>6</v>
      </c>
      <c r="F896" s="55" t="s">
        <v>107</v>
      </c>
      <c r="G896" s="522">
        <v>3.4289999999999998</v>
      </c>
      <c r="H896" s="68">
        <f t="shared" si="30"/>
        <v>0.7</v>
      </c>
      <c r="I896" s="69">
        <v>28</v>
      </c>
      <c r="J896" s="69">
        <f t="shared" si="31"/>
        <v>67.208399999999983</v>
      </c>
      <c r="K896" s="100"/>
      <c r="L896" s="140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</row>
    <row r="897" spans="1:68" s="15" customFormat="1" ht="15.95" customHeight="1" outlineLevel="2" x14ac:dyDescent="0.3">
      <c r="A897" s="537">
        <v>10</v>
      </c>
      <c r="B897" s="540" t="s">
        <v>74</v>
      </c>
      <c r="C897" s="30" t="s">
        <v>224</v>
      </c>
      <c r="D897" s="32" t="s">
        <v>138</v>
      </c>
      <c r="E897" s="55">
        <v>6</v>
      </c>
      <c r="F897" s="55" t="s">
        <v>107</v>
      </c>
      <c r="G897" s="522">
        <v>97.728999999999999</v>
      </c>
      <c r="H897" s="68">
        <f t="shared" si="30"/>
        <v>1.2</v>
      </c>
      <c r="I897" s="69">
        <v>28</v>
      </c>
      <c r="J897" s="69">
        <f t="shared" si="31"/>
        <v>3283.6943999999999</v>
      </c>
      <c r="K897" s="100"/>
      <c r="L897" s="140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</row>
    <row r="898" spans="1:68" s="15" customFormat="1" ht="15.95" customHeight="1" outlineLevel="2" x14ac:dyDescent="0.3">
      <c r="A898" s="537">
        <v>11</v>
      </c>
      <c r="B898" s="540" t="s">
        <v>74</v>
      </c>
      <c r="C898" s="44" t="s">
        <v>613</v>
      </c>
      <c r="D898" s="32" t="s">
        <v>138</v>
      </c>
      <c r="E898" s="55">
        <v>4</v>
      </c>
      <c r="F898" s="45" t="s">
        <v>36</v>
      </c>
      <c r="G898" s="55">
        <v>12.185</v>
      </c>
      <c r="H898" s="68">
        <f t="shared" si="30"/>
        <v>1.2</v>
      </c>
      <c r="I898" s="69">
        <v>28</v>
      </c>
      <c r="J898" s="69">
        <f t="shared" si="31"/>
        <v>409.416</v>
      </c>
      <c r="K898" s="100"/>
      <c r="L898" s="140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</row>
    <row r="899" spans="1:68" s="15" customFormat="1" ht="15.95" customHeight="1" outlineLevel="2" x14ac:dyDescent="0.3">
      <c r="A899" s="537">
        <v>12</v>
      </c>
      <c r="B899" s="540" t="s">
        <v>74</v>
      </c>
      <c r="C899" s="44" t="s">
        <v>1056</v>
      </c>
      <c r="D899" s="32" t="s">
        <v>626</v>
      </c>
      <c r="E899" s="62">
        <v>6</v>
      </c>
      <c r="F899" s="43" t="s">
        <v>617</v>
      </c>
      <c r="G899" s="62">
        <v>1.069</v>
      </c>
      <c r="H899" s="68">
        <f t="shared" si="30"/>
        <v>0.7</v>
      </c>
      <c r="I899" s="69">
        <v>28</v>
      </c>
      <c r="J899" s="69">
        <f t="shared" si="31"/>
        <v>20.952399999999997</v>
      </c>
      <c r="K899" s="100"/>
      <c r="L899" s="140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</row>
    <row r="900" spans="1:68" s="15" customFormat="1" ht="15.95" customHeight="1" outlineLevel="2" x14ac:dyDescent="0.3">
      <c r="A900" s="537">
        <v>13</v>
      </c>
      <c r="B900" s="540" t="s">
        <v>74</v>
      </c>
      <c r="C900" s="44" t="s">
        <v>296</v>
      </c>
      <c r="D900" s="32" t="s">
        <v>398</v>
      </c>
      <c r="E900" s="55">
        <v>6</v>
      </c>
      <c r="F900" s="540" t="s">
        <v>107</v>
      </c>
      <c r="G900" s="62">
        <v>3.016</v>
      </c>
      <c r="H900" s="68">
        <f t="shared" si="30"/>
        <v>0.7</v>
      </c>
      <c r="I900" s="69">
        <v>28</v>
      </c>
      <c r="J900" s="69">
        <f t="shared" si="31"/>
        <v>59.113599999999991</v>
      </c>
      <c r="K900" s="100"/>
      <c r="L900" s="140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</row>
    <row r="901" spans="1:68" s="15" customFormat="1" ht="15.95" customHeight="1" outlineLevel="2" x14ac:dyDescent="0.3">
      <c r="A901" s="537">
        <v>14</v>
      </c>
      <c r="B901" s="540" t="s">
        <v>74</v>
      </c>
      <c r="C901" s="44" t="s">
        <v>1057</v>
      </c>
      <c r="D901" s="32" t="s">
        <v>615</v>
      </c>
      <c r="E901" s="62">
        <v>6</v>
      </c>
      <c r="F901" s="43" t="s">
        <v>36</v>
      </c>
      <c r="G901" s="62">
        <v>3.4980000000000002</v>
      </c>
      <c r="H901" s="68">
        <f t="shared" si="30"/>
        <v>0.7</v>
      </c>
      <c r="I901" s="69">
        <v>28</v>
      </c>
      <c r="J901" s="69">
        <f t="shared" si="31"/>
        <v>68.5608</v>
      </c>
      <c r="K901" s="100"/>
      <c r="L901" s="140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</row>
    <row r="902" spans="1:68" s="15" customFormat="1" ht="15.95" customHeight="1" outlineLevel="2" x14ac:dyDescent="0.3">
      <c r="A902" s="537">
        <v>15</v>
      </c>
      <c r="B902" s="540" t="s">
        <v>74</v>
      </c>
      <c r="C902" s="44" t="s">
        <v>614</v>
      </c>
      <c r="D902" s="32" t="s">
        <v>615</v>
      </c>
      <c r="E902" s="55">
        <v>6</v>
      </c>
      <c r="F902" s="43" t="s">
        <v>36</v>
      </c>
      <c r="G902" s="513">
        <v>8.81</v>
      </c>
      <c r="H902" s="68">
        <f t="shared" si="30"/>
        <v>0.7</v>
      </c>
      <c r="I902" s="69">
        <v>28</v>
      </c>
      <c r="J902" s="69">
        <f t="shared" si="31"/>
        <v>172.67599999999999</v>
      </c>
      <c r="K902" s="100"/>
      <c r="L902" s="140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</row>
    <row r="903" spans="1:68" s="15" customFormat="1" ht="15.95" customHeight="1" outlineLevel="2" x14ac:dyDescent="0.3">
      <c r="A903" s="537">
        <v>16</v>
      </c>
      <c r="B903" s="540" t="s">
        <v>74</v>
      </c>
      <c r="C903" s="44" t="s">
        <v>1395</v>
      </c>
      <c r="D903" s="32" t="s">
        <v>78</v>
      </c>
      <c r="E903" s="55">
        <v>9</v>
      </c>
      <c r="F903" s="43" t="s">
        <v>27</v>
      </c>
      <c r="G903" s="518">
        <v>0.56999999999999995</v>
      </c>
      <c r="H903" s="68">
        <f t="shared" si="30"/>
        <v>0.7</v>
      </c>
      <c r="I903" s="69">
        <v>19</v>
      </c>
      <c r="J903" s="69">
        <f t="shared" si="31"/>
        <v>7.5809999999999995</v>
      </c>
      <c r="K903" s="100"/>
      <c r="L903" s="140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</row>
    <row r="904" spans="1:68" s="15" customFormat="1" ht="15.95" customHeight="1" outlineLevel="2" x14ac:dyDescent="0.3">
      <c r="A904" s="537">
        <v>17</v>
      </c>
      <c r="B904" s="540" t="s">
        <v>74</v>
      </c>
      <c r="C904" s="44" t="s">
        <v>1396</v>
      </c>
      <c r="D904" s="32" t="s">
        <v>78</v>
      </c>
      <c r="E904" s="55">
        <v>9</v>
      </c>
      <c r="F904" s="43" t="s">
        <v>27</v>
      </c>
      <c r="G904" s="62">
        <v>0.439</v>
      </c>
      <c r="H904" s="68">
        <f t="shared" si="30"/>
        <v>0.7</v>
      </c>
      <c r="I904" s="69">
        <v>19</v>
      </c>
      <c r="J904" s="69">
        <f t="shared" si="31"/>
        <v>5.8386999999999993</v>
      </c>
      <c r="K904" s="100"/>
      <c r="L904" s="140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</row>
    <row r="905" spans="1:68" s="15" customFormat="1" ht="15.95" customHeight="1" outlineLevel="2" x14ac:dyDescent="0.3">
      <c r="A905" s="537">
        <v>18</v>
      </c>
      <c r="B905" s="540" t="s">
        <v>74</v>
      </c>
      <c r="C905" s="44" t="s">
        <v>1058</v>
      </c>
      <c r="D905" s="32" t="s">
        <v>78</v>
      </c>
      <c r="E905" s="55">
        <v>9</v>
      </c>
      <c r="F905" s="43" t="s">
        <v>30</v>
      </c>
      <c r="G905" s="62">
        <v>0.28699999999999998</v>
      </c>
      <c r="H905" s="68">
        <f t="shared" si="30"/>
        <v>0.7</v>
      </c>
      <c r="I905" s="69">
        <v>28</v>
      </c>
      <c r="J905" s="69">
        <f t="shared" si="31"/>
        <v>5.6251999999999995</v>
      </c>
      <c r="K905" s="100"/>
      <c r="L905" s="140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</row>
    <row r="906" spans="1:68" s="15" customFormat="1" ht="15.95" customHeight="1" outlineLevel="2" x14ac:dyDescent="0.3">
      <c r="A906" s="537">
        <v>19</v>
      </c>
      <c r="B906" s="540" t="s">
        <v>74</v>
      </c>
      <c r="C906" s="44" t="s">
        <v>1059</v>
      </c>
      <c r="D906" s="32" t="s">
        <v>78</v>
      </c>
      <c r="E906" s="55">
        <v>9</v>
      </c>
      <c r="F906" s="43" t="s">
        <v>30</v>
      </c>
      <c r="G906" s="62">
        <v>0.499</v>
      </c>
      <c r="H906" s="68">
        <f t="shared" si="30"/>
        <v>0.7</v>
      </c>
      <c r="I906" s="69">
        <v>28</v>
      </c>
      <c r="J906" s="69">
        <f t="shared" si="31"/>
        <v>9.7804000000000002</v>
      </c>
      <c r="K906" s="100"/>
      <c r="L906" s="140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</row>
    <row r="907" spans="1:68" s="15" customFormat="1" ht="15.95" customHeight="1" outlineLevel="2" x14ac:dyDescent="0.3">
      <c r="A907" s="537">
        <v>20</v>
      </c>
      <c r="B907" s="540" t="s">
        <v>74</v>
      </c>
      <c r="C907" s="44" t="s">
        <v>1397</v>
      </c>
      <c r="D907" s="32" t="s">
        <v>78</v>
      </c>
      <c r="E907" s="55">
        <v>9</v>
      </c>
      <c r="F907" s="43" t="s">
        <v>27</v>
      </c>
      <c r="G907" s="62">
        <v>0.83099999999999996</v>
      </c>
      <c r="H907" s="68">
        <f t="shared" si="30"/>
        <v>0.7</v>
      </c>
      <c r="I907" s="69">
        <v>19</v>
      </c>
      <c r="J907" s="69">
        <f t="shared" si="31"/>
        <v>11.052299999999997</v>
      </c>
      <c r="K907" s="100"/>
      <c r="L907" s="140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</row>
    <row r="908" spans="1:68" s="15" customFormat="1" ht="15.95" customHeight="1" outlineLevel="2" x14ac:dyDescent="0.3">
      <c r="A908" s="537">
        <v>21</v>
      </c>
      <c r="B908" s="540" t="s">
        <v>74</v>
      </c>
      <c r="C908" s="44" t="s">
        <v>1398</v>
      </c>
      <c r="D908" s="32" t="s">
        <v>78</v>
      </c>
      <c r="E908" s="55">
        <v>9</v>
      </c>
      <c r="F908" s="43" t="s">
        <v>27</v>
      </c>
      <c r="G908" s="62">
        <v>0.53300000000000003</v>
      </c>
      <c r="H908" s="68">
        <f t="shared" si="30"/>
        <v>0.7</v>
      </c>
      <c r="I908" s="69">
        <v>19</v>
      </c>
      <c r="J908" s="69">
        <f t="shared" si="31"/>
        <v>7.0888999999999998</v>
      </c>
      <c r="K908" s="100"/>
      <c r="L908" s="140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</row>
    <row r="909" spans="1:68" s="15" customFormat="1" ht="15.95" customHeight="1" outlineLevel="2" x14ac:dyDescent="0.3">
      <c r="A909" s="537">
        <v>22</v>
      </c>
      <c r="B909" s="540" t="s">
        <v>74</v>
      </c>
      <c r="C909" s="44" t="s">
        <v>1060</v>
      </c>
      <c r="D909" s="32" t="s">
        <v>78</v>
      </c>
      <c r="E909" s="55">
        <v>9</v>
      </c>
      <c r="F909" s="43" t="s">
        <v>30</v>
      </c>
      <c r="G909" s="62">
        <v>0.434</v>
      </c>
      <c r="H909" s="68">
        <f t="shared" si="30"/>
        <v>0.7</v>
      </c>
      <c r="I909" s="69">
        <v>28</v>
      </c>
      <c r="J909" s="69">
        <f t="shared" si="31"/>
        <v>8.5063999999999993</v>
      </c>
      <c r="K909" s="100"/>
      <c r="L909" s="140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</row>
    <row r="910" spans="1:68" s="15" customFormat="1" ht="15.95" customHeight="1" outlineLevel="2" x14ac:dyDescent="0.3">
      <c r="A910" s="537">
        <v>23</v>
      </c>
      <c r="B910" s="540" t="s">
        <v>74</v>
      </c>
      <c r="C910" s="44" t="s">
        <v>1061</v>
      </c>
      <c r="D910" s="32" t="s">
        <v>78</v>
      </c>
      <c r="E910" s="55">
        <v>9</v>
      </c>
      <c r="F910" s="45" t="s">
        <v>30</v>
      </c>
      <c r="G910" s="62">
        <v>0.65700000000000003</v>
      </c>
      <c r="H910" s="68">
        <f t="shared" si="30"/>
        <v>0.7</v>
      </c>
      <c r="I910" s="69">
        <v>28</v>
      </c>
      <c r="J910" s="69">
        <f t="shared" si="31"/>
        <v>12.877199999999998</v>
      </c>
      <c r="K910" s="100"/>
      <c r="L910" s="140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</row>
    <row r="911" spans="1:68" s="15" customFormat="1" ht="15.95" customHeight="1" outlineLevel="2" x14ac:dyDescent="0.3">
      <c r="A911" s="537">
        <v>24</v>
      </c>
      <c r="B911" s="540" t="s">
        <v>74</v>
      </c>
      <c r="C911" s="44" t="s">
        <v>297</v>
      </c>
      <c r="D911" s="32" t="s">
        <v>78</v>
      </c>
      <c r="E911" s="42">
        <v>9</v>
      </c>
      <c r="F911" s="43" t="s">
        <v>30</v>
      </c>
      <c r="G911" s="62">
        <v>1.111</v>
      </c>
      <c r="H911" s="68">
        <f t="shared" si="30"/>
        <v>0.7</v>
      </c>
      <c r="I911" s="69">
        <v>28</v>
      </c>
      <c r="J911" s="69">
        <f t="shared" si="31"/>
        <v>21.775599999999997</v>
      </c>
      <c r="K911" s="100"/>
      <c r="L911" s="140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</row>
    <row r="912" spans="1:68" s="15" customFormat="1" ht="15.95" customHeight="1" outlineLevel="2" x14ac:dyDescent="0.3">
      <c r="A912" s="537">
        <v>25</v>
      </c>
      <c r="B912" s="540" t="s">
        <v>74</v>
      </c>
      <c r="C912" s="44" t="s">
        <v>830</v>
      </c>
      <c r="D912" s="32" t="s">
        <v>78</v>
      </c>
      <c r="E912" s="42">
        <v>9</v>
      </c>
      <c r="F912" s="43" t="s">
        <v>27</v>
      </c>
      <c r="G912" s="518">
        <v>0.32</v>
      </c>
      <c r="H912" s="68">
        <f t="shared" si="30"/>
        <v>0.7</v>
      </c>
      <c r="I912" s="69">
        <v>19</v>
      </c>
      <c r="J912" s="69">
        <f t="shared" si="31"/>
        <v>4.2559999999999993</v>
      </c>
      <c r="K912" s="100"/>
      <c r="L912" s="140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</row>
    <row r="913" spans="1:68" s="15" customFormat="1" ht="15.95" customHeight="1" outlineLevel="2" x14ac:dyDescent="0.3">
      <c r="A913" s="537">
        <v>26</v>
      </c>
      <c r="B913" s="540" t="s">
        <v>74</v>
      </c>
      <c r="C913" s="44" t="s">
        <v>1399</v>
      </c>
      <c r="D913" s="32" t="s">
        <v>78</v>
      </c>
      <c r="E913" s="540">
        <v>9</v>
      </c>
      <c r="F913" s="43" t="s">
        <v>27</v>
      </c>
      <c r="G913" s="62">
        <v>0.52700000000000002</v>
      </c>
      <c r="H913" s="68">
        <f t="shared" si="30"/>
        <v>0.7</v>
      </c>
      <c r="I913" s="69">
        <v>19</v>
      </c>
      <c r="J913" s="69">
        <f t="shared" si="31"/>
        <v>7.0091000000000001</v>
      </c>
      <c r="K913" s="100"/>
      <c r="L913" s="140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</row>
    <row r="914" spans="1:68" s="15" customFormat="1" ht="15.95" customHeight="1" outlineLevel="2" x14ac:dyDescent="0.3">
      <c r="A914" s="537">
        <v>27</v>
      </c>
      <c r="B914" s="540" t="s">
        <v>74</v>
      </c>
      <c r="C914" s="44" t="s">
        <v>1062</v>
      </c>
      <c r="D914" s="32" t="s">
        <v>78</v>
      </c>
      <c r="E914" s="540">
        <v>9</v>
      </c>
      <c r="F914" s="43" t="s">
        <v>30</v>
      </c>
      <c r="G914" s="62">
        <v>0.69199999999999995</v>
      </c>
      <c r="H914" s="68">
        <f t="shared" si="30"/>
        <v>0.7</v>
      </c>
      <c r="I914" s="69">
        <v>28</v>
      </c>
      <c r="J914" s="69">
        <f t="shared" si="31"/>
        <v>13.563199999999998</v>
      </c>
      <c r="K914" s="100"/>
      <c r="L914" s="140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</row>
    <row r="915" spans="1:68" s="15" customFormat="1" ht="15.95" customHeight="1" outlineLevel="2" x14ac:dyDescent="0.3">
      <c r="A915" s="537">
        <v>28</v>
      </c>
      <c r="B915" s="540" t="s">
        <v>74</v>
      </c>
      <c r="C915" s="44" t="s">
        <v>1425</v>
      </c>
      <c r="D915" s="32" t="s">
        <v>78</v>
      </c>
      <c r="E915" s="540">
        <v>6</v>
      </c>
      <c r="F915" s="43" t="s">
        <v>27</v>
      </c>
      <c r="G915" s="518">
        <v>0.57299999999999995</v>
      </c>
      <c r="H915" s="68">
        <f t="shared" si="30"/>
        <v>0.7</v>
      </c>
      <c r="I915" s="69">
        <v>19</v>
      </c>
      <c r="J915" s="69">
        <f t="shared" si="31"/>
        <v>7.6208999999999989</v>
      </c>
      <c r="K915" s="100"/>
      <c r="L915" s="140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</row>
    <row r="916" spans="1:68" s="15" customFormat="1" ht="15.95" customHeight="1" outlineLevel="2" x14ac:dyDescent="0.3">
      <c r="A916" s="537">
        <v>29</v>
      </c>
      <c r="B916" s="540" t="s">
        <v>74</v>
      </c>
      <c r="C916" s="44" t="s">
        <v>1400</v>
      </c>
      <c r="D916" s="32" t="s">
        <v>78</v>
      </c>
      <c r="E916" s="55">
        <v>9</v>
      </c>
      <c r="F916" s="45" t="s">
        <v>27</v>
      </c>
      <c r="G916" s="518">
        <v>0.41499999999999998</v>
      </c>
      <c r="H916" s="68">
        <f t="shared" si="30"/>
        <v>0.7</v>
      </c>
      <c r="I916" s="69">
        <v>19</v>
      </c>
      <c r="J916" s="69">
        <f t="shared" si="31"/>
        <v>5.5194999999999999</v>
      </c>
      <c r="K916" s="100"/>
      <c r="L916" s="140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</row>
    <row r="917" spans="1:68" s="15" customFormat="1" ht="15.95" customHeight="1" outlineLevel="2" x14ac:dyDescent="0.3">
      <c r="A917" s="537">
        <v>30</v>
      </c>
      <c r="B917" s="540" t="s">
        <v>74</v>
      </c>
      <c r="C917" s="44" t="s">
        <v>1068</v>
      </c>
      <c r="D917" s="32" t="s">
        <v>78</v>
      </c>
      <c r="E917" s="55">
        <v>9</v>
      </c>
      <c r="F917" s="43" t="s">
        <v>30</v>
      </c>
      <c r="G917" s="518">
        <v>0.68500000000000005</v>
      </c>
      <c r="H917" s="68">
        <f t="shared" si="30"/>
        <v>0.7</v>
      </c>
      <c r="I917" s="69">
        <v>28</v>
      </c>
      <c r="J917" s="69">
        <f t="shared" si="31"/>
        <v>13.426</v>
      </c>
      <c r="K917" s="100"/>
      <c r="L917" s="140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</row>
    <row r="918" spans="1:68" s="15" customFormat="1" ht="15.95" customHeight="1" outlineLevel="2" x14ac:dyDescent="0.3">
      <c r="A918" s="537">
        <v>31</v>
      </c>
      <c r="B918" s="540" t="s">
        <v>74</v>
      </c>
      <c r="C918" s="44" t="s">
        <v>1069</v>
      </c>
      <c r="D918" s="32" t="s">
        <v>78</v>
      </c>
      <c r="E918" s="55">
        <v>9</v>
      </c>
      <c r="F918" s="45" t="s">
        <v>30</v>
      </c>
      <c r="G918" s="518">
        <v>0.39400000000000002</v>
      </c>
      <c r="H918" s="68">
        <f t="shared" si="30"/>
        <v>0.7</v>
      </c>
      <c r="I918" s="69">
        <v>28</v>
      </c>
      <c r="J918" s="69">
        <f t="shared" si="31"/>
        <v>7.7223999999999995</v>
      </c>
      <c r="K918" s="100"/>
      <c r="L918" s="140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</row>
    <row r="919" spans="1:68" s="15" customFormat="1" ht="15.95" customHeight="1" outlineLevel="2" x14ac:dyDescent="0.3">
      <c r="A919" s="537">
        <v>32</v>
      </c>
      <c r="B919" s="540" t="s">
        <v>74</v>
      </c>
      <c r="C919" s="44" t="s">
        <v>1412</v>
      </c>
      <c r="D919" s="32" t="s">
        <v>78</v>
      </c>
      <c r="E919" s="55">
        <v>9</v>
      </c>
      <c r="F919" s="45" t="s">
        <v>27</v>
      </c>
      <c r="G919" s="518">
        <v>0.59899999999999998</v>
      </c>
      <c r="H919" s="68">
        <f t="shared" si="30"/>
        <v>0.7</v>
      </c>
      <c r="I919" s="69">
        <v>19</v>
      </c>
      <c r="J919" s="69">
        <f t="shared" si="31"/>
        <v>7.9666999999999994</v>
      </c>
      <c r="K919" s="100"/>
      <c r="L919" s="140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</row>
    <row r="920" spans="1:68" s="15" customFormat="1" ht="15.95" customHeight="1" outlineLevel="2" x14ac:dyDescent="0.3">
      <c r="A920" s="537">
        <v>33</v>
      </c>
      <c r="B920" s="540" t="s">
        <v>74</v>
      </c>
      <c r="C920" s="44" t="s">
        <v>1064</v>
      </c>
      <c r="D920" s="32" t="s">
        <v>78</v>
      </c>
      <c r="E920" s="55">
        <v>9</v>
      </c>
      <c r="F920" s="45" t="s">
        <v>30</v>
      </c>
      <c r="G920" s="62">
        <v>0.47399999999999998</v>
      </c>
      <c r="H920" s="68">
        <f t="shared" si="30"/>
        <v>0.7</v>
      </c>
      <c r="I920" s="69">
        <v>28</v>
      </c>
      <c r="J920" s="69">
        <f t="shared" si="31"/>
        <v>9.2904</v>
      </c>
      <c r="K920" s="100"/>
      <c r="L920" s="140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</row>
    <row r="921" spans="1:68" s="15" customFormat="1" ht="15.95" customHeight="1" outlineLevel="2" x14ac:dyDescent="0.3">
      <c r="A921" s="537">
        <v>34</v>
      </c>
      <c r="B921" s="173" t="s">
        <v>74</v>
      </c>
      <c r="C921" s="44" t="s">
        <v>298</v>
      </c>
      <c r="D921" s="157" t="s">
        <v>78</v>
      </c>
      <c r="E921" s="42">
        <v>9</v>
      </c>
      <c r="F921" s="158" t="s">
        <v>30</v>
      </c>
      <c r="G921" s="62">
        <v>1.1080000000000001</v>
      </c>
      <c r="H921" s="68">
        <f t="shared" si="30"/>
        <v>0.7</v>
      </c>
      <c r="I921" s="69">
        <v>28</v>
      </c>
      <c r="J921" s="69">
        <f t="shared" si="31"/>
        <v>21.716800000000003</v>
      </c>
      <c r="K921" s="100"/>
      <c r="L921" s="140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</row>
    <row r="922" spans="1:68" s="15" customFormat="1" ht="15.95" customHeight="1" outlineLevel="2" x14ac:dyDescent="0.3">
      <c r="A922" s="537">
        <v>35</v>
      </c>
      <c r="B922" s="173" t="s">
        <v>74</v>
      </c>
      <c r="C922" s="44" t="s">
        <v>1415</v>
      </c>
      <c r="D922" s="157" t="s">
        <v>78</v>
      </c>
      <c r="E922" s="540">
        <v>9</v>
      </c>
      <c r="F922" s="158" t="s">
        <v>27</v>
      </c>
      <c r="G922" s="518">
        <v>0.93799999999999994</v>
      </c>
      <c r="H922" s="68">
        <f t="shared" si="30"/>
        <v>0.7</v>
      </c>
      <c r="I922" s="69">
        <v>19</v>
      </c>
      <c r="J922" s="69">
        <f t="shared" si="31"/>
        <v>12.475399999999999</v>
      </c>
      <c r="K922" s="100"/>
      <c r="L922" s="140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</row>
    <row r="923" spans="1:68" s="15" customFormat="1" ht="15.95" customHeight="1" outlineLevel="2" x14ac:dyDescent="0.3">
      <c r="A923" s="537">
        <v>36</v>
      </c>
      <c r="B923" s="173" t="s">
        <v>74</v>
      </c>
      <c r="C923" s="44" t="s">
        <v>1414</v>
      </c>
      <c r="D923" s="157" t="s">
        <v>78</v>
      </c>
      <c r="E923" s="540">
        <v>9</v>
      </c>
      <c r="F923" s="158" t="s">
        <v>27</v>
      </c>
      <c r="G923" s="518">
        <v>1.149</v>
      </c>
      <c r="H923" s="68">
        <f t="shared" si="30"/>
        <v>0.7</v>
      </c>
      <c r="I923" s="69">
        <v>19</v>
      </c>
      <c r="J923" s="69">
        <f t="shared" si="31"/>
        <v>15.281700000000001</v>
      </c>
      <c r="K923" s="100"/>
      <c r="L923" s="140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</row>
    <row r="924" spans="1:68" s="15" customFormat="1" ht="15.95" customHeight="1" outlineLevel="2" x14ac:dyDescent="0.3">
      <c r="A924" s="537">
        <v>37</v>
      </c>
      <c r="B924" s="173" t="s">
        <v>74</v>
      </c>
      <c r="C924" s="44" t="s">
        <v>1413</v>
      </c>
      <c r="D924" s="157" t="s">
        <v>78</v>
      </c>
      <c r="E924" s="540">
        <v>9</v>
      </c>
      <c r="F924" s="158" t="s">
        <v>27</v>
      </c>
      <c r="G924" s="518">
        <v>0.77</v>
      </c>
      <c r="H924" s="68">
        <f t="shared" si="30"/>
        <v>0.7</v>
      </c>
      <c r="I924" s="69">
        <v>19</v>
      </c>
      <c r="J924" s="69">
        <f t="shared" si="31"/>
        <v>10.240999999999998</v>
      </c>
      <c r="K924" s="100"/>
      <c r="L924" s="140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</row>
    <row r="925" spans="1:68" s="15" customFormat="1" ht="15.95" customHeight="1" outlineLevel="2" x14ac:dyDescent="0.3">
      <c r="A925" s="537">
        <v>38</v>
      </c>
      <c r="B925" s="173" t="s">
        <v>74</v>
      </c>
      <c r="C925" s="44" t="s">
        <v>1065</v>
      </c>
      <c r="D925" s="157" t="s">
        <v>78</v>
      </c>
      <c r="E925" s="540">
        <v>9</v>
      </c>
      <c r="F925" s="158" t="s">
        <v>30</v>
      </c>
      <c r="G925" s="62">
        <v>0.47799999999999998</v>
      </c>
      <c r="H925" s="68">
        <f t="shared" si="30"/>
        <v>0.7</v>
      </c>
      <c r="I925" s="69">
        <v>28</v>
      </c>
      <c r="J925" s="69">
        <f t="shared" si="31"/>
        <v>9.3687999999999985</v>
      </c>
      <c r="K925" s="100"/>
      <c r="L925" s="140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</row>
    <row r="926" spans="1:68" s="15" customFormat="1" ht="15.95" customHeight="1" outlineLevel="2" x14ac:dyDescent="0.3">
      <c r="A926" s="537">
        <v>39</v>
      </c>
      <c r="B926" s="173" t="s">
        <v>74</v>
      </c>
      <c r="C926" s="44" t="s">
        <v>1416</v>
      </c>
      <c r="D926" s="157" t="s">
        <v>78</v>
      </c>
      <c r="E926" s="540">
        <v>9</v>
      </c>
      <c r="F926" s="158" t="s">
        <v>27</v>
      </c>
      <c r="G926" s="518">
        <v>1.008</v>
      </c>
      <c r="H926" s="68">
        <f t="shared" si="30"/>
        <v>0.7</v>
      </c>
      <c r="I926" s="69">
        <v>19</v>
      </c>
      <c r="J926" s="69">
        <f t="shared" si="31"/>
        <v>13.4064</v>
      </c>
      <c r="K926" s="100"/>
      <c r="L926" s="140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</row>
    <row r="927" spans="1:68" s="15" customFormat="1" ht="15.95" customHeight="1" outlineLevel="2" x14ac:dyDescent="0.3">
      <c r="A927" s="537">
        <v>40</v>
      </c>
      <c r="B927" s="173" t="s">
        <v>74</v>
      </c>
      <c r="C927" s="44" t="s">
        <v>1417</v>
      </c>
      <c r="D927" s="157" t="s">
        <v>78</v>
      </c>
      <c r="E927" s="540">
        <v>9</v>
      </c>
      <c r="F927" s="158" t="s">
        <v>27</v>
      </c>
      <c r="G927" s="518">
        <v>1.1910000000000001</v>
      </c>
      <c r="H927" s="68">
        <f t="shared" si="30"/>
        <v>0.7</v>
      </c>
      <c r="I927" s="69">
        <v>19</v>
      </c>
      <c r="J927" s="69">
        <f t="shared" si="31"/>
        <v>15.840299999999999</v>
      </c>
      <c r="K927" s="100"/>
      <c r="L927" s="140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</row>
    <row r="928" spans="1:68" s="15" customFormat="1" ht="15.95" customHeight="1" outlineLevel="2" x14ac:dyDescent="0.3">
      <c r="A928" s="537">
        <v>41</v>
      </c>
      <c r="B928" s="173" t="s">
        <v>74</v>
      </c>
      <c r="C928" s="44" t="s">
        <v>299</v>
      </c>
      <c r="D928" s="157" t="s">
        <v>78</v>
      </c>
      <c r="E928" s="42">
        <v>9</v>
      </c>
      <c r="F928" s="158" t="s">
        <v>30</v>
      </c>
      <c r="G928" s="62">
        <v>1.4950000000000001</v>
      </c>
      <c r="H928" s="68">
        <f t="shared" si="30"/>
        <v>0.7</v>
      </c>
      <c r="I928" s="69">
        <v>28</v>
      </c>
      <c r="J928" s="69">
        <f t="shared" si="31"/>
        <v>29.302</v>
      </c>
      <c r="K928" s="100"/>
      <c r="L928" s="140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</row>
    <row r="929" spans="1:68" s="15" customFormat="1" ht="15.95" customHeight="1" outlineLevel="2" x14ac:dyDescent="0.3">
      <c r="A929" s="537">
        <v>42</v>
      </c>
      <c r="B929" s="173" t="s">
        <v>74</v>
      </c>
      <c r="C929" s="44" t="s">
        <v>1419</v>
      </c>
      <c r="D929" s="32" t="s">
        <v>78</v>
      </c>
      <c r="E929" s="540">
        <v>9</v>
      </c>
      <c r="F929" s="158" t="s">
        <v>27</v>
      </c>
      <c r="G929" s="518">
        <v>0.84</v>
      </c>
      <c r="H929" s="68">
        <f t="shared" si="30"/>
        <v>0.7</v>
      </c>
      <c r="I929" s="69">
        <v>19</v>
      </c>
      <c r="J929" s="69">
        <f t="shared" si="31"/>
        <v>11.171999999999999</v>
      </c>
      <c r="K929" s="100"/>
      <c r="L929" s="140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</row>
    <row r="930" spans="1:68" s="15" customFormat="1" ht="15.95" customHeight="1" outlineLevel="2" x14ac:dyDescent="0.3">
      <c r="A930" s="537">
        <v>43</v>
      </c>
      <c r="B930" s="173" t="s">
        <v>74</v>
      </c>
      <c r="C930" s="44" t="s">
        <v>1418</v>
      </c>
      <c r="D930" s="157" t="s">
        <v>78</v>
      </c>
      <c r="E930" s="540">
        <v>9</v>
      </c>
      <c r="F930" s="158" t="s">
        <v>27</v>
      </c>
      <c r="G930" s="518">
        <v>0.63300000000000001</v>
      </c>
      <c r="H930" s="68">
        <f t="shared" si="30"/>
        <v>0.7</v>
      </c>
      <c r="I930" s="69">
        <v>19</v>
      </c>
      <c r="J930" s="69">
        <f t="shared" si="31"/>
        <v>8.4189000000000007</v>
      </c>
      <c r="K930" s="100"/>
      <c r="L930" s="140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</row>
    <row r="931" spans="1:68" s="15" customFormat="1" ht="15.95" customHeight="1" outlineLevel="2" x14ac:dyDescent="0.3">
      <c r="A931" s="537">
        <v>44</v>
      </c>
      <c r="B931" s="173" t="s">
        <v>74</v>
      </c>
      <c r="C931" s="44" t="s">
        <v>1422</v>
      </c>
      <c r="D931" s="157" t="s">
        <v>78</v>
      </c>
      <c r="E931" s="540">
        <v>9</v>
      </c>
      <c r="F931" s="158" t="s">
        <v>27</v>
      </c>
      <c r="G931" s="518">
        <v>0.68799999999999994</v>
      </c>
      <c r="H931" s="68">
        <f t="shared" si="30"/>
        <v>0.7</v>
      </c>
      <c r="I931" s="69">
        <v>19</v>
      </c>
      <c r="J931" s="69">
        <f t="shared" si="31"/>
        <v>9.1503999999999976</v>
      </c>
      <c r="K931" s="100"/>
      <c r="L931" s="140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</row>
    <row r="932" spans="1:68" s="15" customFormat="1" ht="15.95" customHeight="1" outlineLevel="2" x14ac:dyDescent="0.3">
      <c r="A932" s="537">
        <v>45</v>
      </c>
      <c r="B932" s="173" t="s">
        <v>74</v>
      </c>
      <c r="C932" s="44" t="s">
        <v>1421</v>
      </c>
      <c r="D932" s="157" t="s">
        <v>78</v>
      </c>
      <c r="E932" s="540">
        <v>9</v>
      </c>
      <c r="F932" s="43" t="s">
        <v>27</v>
      </c>
      <c r="G932" s="518">
        <v>2.8159999999999998</v>
      </c>
      <c r="H932" s="68">
        <f t="shared" si="30"/>
        <v>0.7</v>
      </c>
      <c r="I932" s="69">
        <v>19</v>
      </c>
      <c r="J932" s="69">
        <f t="shared" si="31"/>
        <v>37.452799999999996</v>
      </c>
      <c r="K932" s="100"/>
      <c r="L932" s="140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</row>
    <row r="933" spans="1:68" s="15" customFormat="1" ht="15.95" customHeight="1" outlineLevel="2" x14ac:dyDescent="0.3">
      <c r="A933" s="537">
        <v>46</v>
      </c>
      <c r="B933" s="173" t="s">
        <v>74</v>
      </c>
      <c r="C933" s="44" t="s">
        <v>1420</v>
      </c>
      <c r="D933" s="157" t="s">
        <v>78</v>
      </c>
      <c r="E933" s="540">
        <v>9</v>
      </c>
      <c r="F933" s="158" t="s">
        <v>27</v>
      </c>
      <c r="G933" s="518">
        <v>0.76700000000000002</v>
      </c>
      <c r="H933" s="68">
        <f t="shared" si="30"/>
        <v>0.7</v>
      </c>
      <c r="I933" s="69">
        <v>19</v>
      </c>
      <c r="J933" s="69">
        <f t="shared" si="31"/>
        <v>10.201099999999999</v>
      </c>
      <c r="K933" s="100"/>
      <c r="L933" s="140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</row>
    <row r="934" spans="1:68" s="15" customFormat="1" ht="15.95" customHeight="1" outlineLevel="2" x14ac:dyDescent="0.3">
      <c r="A934" s="537">
        <v>47</v>
      </c>
      <c r="B934" s="173" t="s">
        <v>74</v>
      </c>
      <c r="C934" s="44" t="s">
        <v>1423</v>
      </c>
      <c r="D934" s="157" t="s">
        <v>78</v>
      </c>
      <c r="E934" s="540">
        <v>9</v>
      </c>
      <c r="F934" s="158" t="s">
        <v>27</v>
      </c>
      <c r="G934" s="518">
        <v>1.089</v>
      </c>
      <c r="H934" s="68">
        <f t="shared" si="30"/>
        <v>0.7</v>
      </c>
      <c r="I934" s="69">
        <v>19</v>
      </c>
      <c r="J934" s="69">
        <f t="shared" si="31"/>
        <v>14.483699999999999</v>
      </c>
      <c r="K934" s="100"/>
      <c r="L934" s="140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</row>
    <row r="935" spans="1:68" s="15" customFormat="1" ht="15.95" customHeight="1" outlineLevel="2" x14ac:dyDescent="0.3">
      <c r="A935" s="537">
        <v>48</v>
      </c>
      <c r="B935" s="173" t="s">
        <v>74</v>
      </c>
      <c r="C935" s="44" t="s">
        <v>1067</v>
      </c>
      <c r="D935" s="157" t="s">
        <v>78</v>
      </c>
      <c r="E935" s="540">
        <v>9</v>
      </c>
      <c r="F935" s="158" t="s">
        <v>30</v>
      </c>
      <c r="G935" s="518">
        <v>0.86</v>
      </c>
      <c r="H935" s="68">
        <f t="shared" si="30"/>
        <v>0.7</v>
      </c>
      <c r="I935" s="69">
        <v>28</v>
      </c>
      <c r="J935" s="69">
        <f t="shared" si="31"/>
        <v>16.855999999999998</v>
      </c>
      <c r="K935" s="100"/>
      <c r="L935" s="140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</row>
    <row r="936" spans="1:68" s="15" customFormat="1" ht="15.95" customHeight="1" outlineLevel="2" x14ac:dyDescent="0.3">
      <c r="A936" s="537">
        <v>49</v>
      </c>
      <c r="B936" s="173" t="s">
        <v>74</v>
      </c>
      <c r="C936" s="44" t="s">
        <v>1066</v>
      </c>
      <c r="D936" s="157" t="s">
        <v>78</v>
      </c>
      <c r="E936" s="540">
        <v>9</v>
      </c>
      <c r="F936" s="158" t="s">
        <v>30</v>
      </c>
      <c r="G936" s="62">
        <v>0.97599999999999998</v>
      </c>
      <c r="H936" s="68">
        <f t="shared" si="30"/>
        <v>0.7</v>
      </c>
      <c r="I936" s="69">
        <v>28</v>
      </c>
      <c r="J936" s="69">
        <f t="shared" si="31"/>
        <v>19.129599999999996</v>
      </c>
      <c r="K936" s="100"/>
      <c r="L936" s="140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</row>
    <row r="937" spans="1:68" s="15" customFormat="1" ht="15.95" customHeight="1" outlineLevel="2" x14ac:dyDescent="0.3">
      <c r="A937" s="537">
        <v>50</v>
      </c>
      <c r="B937" s="173" t="s">
        <v>74</v>
      </c>
      <c r="C937" s="44" t="s">
        <v>1424</v>
      </c>
      <c r="D937" s="157" t="s">
        <v>78</v>
      </c>
      <c r="E937" s="540">
        <v>9</v>
      </c>
      <c r="F937" s="158" t="s">
        <v>27</v>
      </c>
      <c r="G937" s="518">
        <v>0.61399999999999999</v>
      </c>
      <c r="H937" s="68">
        <f t="shared" si="30"/>
        <v>0.7</v>
      </c>
      <c r="I937" s="69">
        <v>19</v>
      </c>
      <c r="J937" s="69">
        <f t="shared" si="31"/>
        <v>8.1661999999999999</v>
      </c>
      <c r="K937" s="100"/>
      <c r="L937" s="140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</row>
    <row r="938" spans="1:68" s="15" customFormat="1" ht="15.95" customHeight="1" outlineLevel="2" x14ac:dyDescent="0.3">
      <c r="A938" s="537">
        <v>51</v>
      </c>
      <c r="B938" s="173" t="s">
        <v>74</v>
      </c>
      <c r="C938" s="44" t="s">
        <v>1402</v>
      </c>
      <c r="D938" s="157" t="s">
        <v>78</v>
      </c>
      <c r="E938" s="540">
        <v>9</v>
      </c>
      <c r="F938" s="158" t="s">
        <v>27</v>
      </c>
      <c r="G938" s="62">
        <v>1.2190000000000001</v>
      </c>
      <c r="H938" s="68">
        <f t="shared" si="30"/>
        <v>0.7</v>
      </c>
      <c r="I938" s="69">
        <v>19</v>
      </c>
      <c r="J938" s="69">
        <f t="shared" si="31"/>
        <v>16.212700000000002</v>
      </c>
      <c r="K938" s="100"/>
      <c r="L938" s="140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</row>
    <row r="939" spans="1:68" s="15" customFormat="1" ht="15.95" customHeight="1" outlineLevel="2" x14ac:dyDescent="0.3">
      <c r="A939" s="537">
        <v>52</v>
      </c>
      <c r="B939" s="173" t="s">
        <v>74</v>
      </c>
      <c r="C939" s="44" t="s">
        <v>1401</v>
      </c>
      <c r="D939" s="157" t="s">
        <v>78</v>
      </c>
      <c r="E939" s="540">
        <v>9</v>
      </c>
      <c r="F939" s="158" t="s">
        <v>27</v>
      </c>
      <c r="G939" s="62">
        <v>1.0209999999999999</v>
      </c>
      <c r="H939" s="68">
        <f t="shared" si="30"/>
        <v>0.7</v>
      </c>
      <c r="I939" s="69">
        <v>19</v>
      </c>
      <c r="J939" s="69">
        <f t="shared" si="31"/>
        <v>13.579299999999998</v>
      </c>
      <c r="K939" s="100"/>
      <c r="L939" s="140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</row>
    <row r="940" spans="1:68" s="15" customFormat="1" ht="15.95" customHeight="1" outlineLevel="2" x14ac:dyDescent="0.3">
      <c r="A940" s="537">
        <v>53</v>
      </c>
      <c r="B940" s="173" t="s">
        <v>74</v>
      </c>
      <c r="C940" s="44" t="s">
        <v>1404</v>
      </c>
      <c r="D940" s="157" t="s">
        <v>78</v>
      </c>
      <c r="E940" s="540">
        <v>9</v>
      </c>
      <c r="F940" s="158" t="s">
        <v>27</v>
      </c>
      <c r="G940" s="62">
        <v>1.006</v>
      </c>
      <c r="H940" s="68">
        <f t="shared" si="30"/>
        <v>0.7</v>
      </c>
      <c r="I940" s="69">
        <v>19</v>
      </c>
      <c r="J940" s="69">
        <f t="shared" si="31"/>
        <v>13.379799999999999</v>
      </c>
      <c r="K940" s="100"/>
      <c r="L940" s="140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</row>
    <row r="941" spans="1:68" s="15" customFormat="1" ht="15.95" customHeight="1" outlineLevel="2" x14ac:dyDescent="0.3">
      <c r="A941" s="537">
        <v>54</v>
      </c>
      <c r="B941" s="173" t="s">
        <v>74</v>
      </c>
      <c r="C941" s="44" t="s">
        <v>1403</v>
      </c>
      <c r="D941" s="157" t="s">
        <v>78</v>
      </c>
      <c r="E941" s="540">
        <v>9</v>
      </c>
      <c r="F941" s="158" t="s">
        <v>27</v>
      </c>
      <c r="G941" s="62">
        <v>0.53600000000000003</v>
      </c>
      <c r="H941" s="68">
        <f t="shared" si="30"/>
        <v>0.7</v>
      </c>
      <c r="I941" s="69">
        <v>19</v>
      </c>
      <c r="J941" s="69">
        <f t="shared" si="31"/>
        <v>7.1288</v>
      </c>
      <c r="K941" s="100"/>
      <c r="L941" s="140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</row>
    <row r="942" spans="1:68" s="15" customFormat="1" ht="15.95" customHeight="1" outlineLevel="2" x14ac:dyDescent="0.3">
      <c r="A942" s="537">
        <v>55</v>
      </c>
      <c r="B942" s="173" t="s">
        <v>74</v>
      </c>
      <c r="C942" s="44" t="s">
        <v>1070</v>
      </c>
      <c r="D942" s="157" t="s">
        <v>78</v>
      </c>
      <c r="E942" s="540">
        <v>9</v>
      </c>
      <c r="F942" s="158" t="s">
        <v>30</v>
      </c>
      <c r="G942" s="518">
        <v>0.68899999999999995</v>
      </c>
      <c r="H942" s="68">
        <f t="shared" si="30"/>
        <v>0.7</v>
      </c>
      <c r="I942" s="69">
        <v>28</v>
      </c>
      <c r="J942" s="69">
        <f t="shared" si="31"/>
        <v>13.504399999999999</v>
      </c>
      <c r="K942" s="100"/>
      <c r="L942" s="140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</row>
    <row r="943" spans="1:68" s="15" customFormat="1" ht="15.95" customHeight="1" outlineLevel="2" x14ac:dyDescent="0.3">
      <c r="A943" s="537">
        <v>56</v>
      </c>
      <c r="B943" s="173" t="s">
        <v>74</v>
      </c>
      <c r="C943" s="44" t="s">
        <v>1405</v>
      </c>
      <c r="D943" s="157" t="s">
        <v>78</v>
      </c>
      <c r="E943" s="540">
        <v>9</v>
      </c>
      <c r="F943" s="158" t="s">
        <v>27</v>
      </c>
      <c r="G943" s="62">
        <v>1.3089999999999999</v>
      </c>
      <c r="H943" s="68">
        <f t="shared" si="30"/>
        <v>0.7</v>
      </c>
      <c r="I943" s="69">
        <v>19</v>
      </c>
      <c r="J943" s="69">
        <f t="shared" si="31"/>
        <v>17.409699999999997</v>
      </c>
      <c r="K943" s="100"/>
      <c r="L943" s="140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</row>
    <row r="944" spans="1:68" s="15" customFormat="1" ht="15.95" customHeight="1" outlineLevel="2" x14ac:dyDescent="0.3">
      <c r="A944" s="537">
        <v>57</v>
      </c>
      <c r="B944" s="173" t="s">
        <v>74</v>
      </c>
      <c r="C944" s="44" t="s">
        <v>1071</v>
      </c>
      <c r="D944" s="157" t="s">
        <v>78</v>
      </c>
      <c r="E944" s="540">
        <v>9</v>
      </c>
      <c r="F944" s="158" t="s">
        <v>30</v>
      </c>
      <c r="G944" s="518">
        <v>0.75900000000000001</v>
      </c>
      <c r="H944" s="68">
        <f t="shared" si="30"/>
        <v>0.7</v>
      </c>
      <c r="I944" s="69">
        <v>28</v>
      </c>
      <c r="J944" s="69">
        <f t="shared" si="31"/>
        <v>14.8764</v>
      </c>
      <c r="K944" s="100"/>
      <c r="L944" s="140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</row>
    <row r="945" spans="1:68" s="15" customFormat="1" ht="15.95" customHeight="1" outlineLevel="2" x14ac:dyDescent="0.3">
      <c r="A945" s="537">
        <v>58</v>
      </c>
      <c r="B945" s="173" t="s">
        <v>74</v>
      </c>
      <c r="C945" s="44" t="s">
        <v>1406</v>
      </c>
      <c r="D945" s="157" t="s">
        <v>78</v>
      </c>
      <c r="E945" s="540">
        <v>9</v>
      </c>
      <c r="F945" s="158" t="s">
        <v>27</v>
      </c>
      <c r="G945" s="518">
        <v>1.03</v>
      </c>
      <c r="H945" s="68">
        <f t="shared" si="30"/>
        <v>0.7</v>
      </c>
      <c r="I945" s="69">
        <v>19</v>
      </c>
      <c r="J945" s="69">
        <f t="shared" si="31"/>
        <v>13.699</v>
      </c>
      <c r="K945" s="100"/>
      <c r="L945" s="140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</row>
    <row r="946" spans="1:68" s="15" customFormat="1" ht="15.95" customHeight="1" outlineLevel="2" x14ac:dyDescent="0.3">
      <c r="A946" s="537">
        <v>59</v>
      </c>
      <c r="B946" s="173" t="s">
        <v>74</v>
      </c>
      <c r="C946" s="44" t="s">
        <v>1407</v>
      </c>
      <c r="D946" s="157" t="s">
        <v>78</v>
      </c>
      <c r="E946" s="540">
        <v>9</v>
      </c>
      <c r="F946" s="158" t="s">
        <v>27</v>
      </c>
      <c r="G946" s="62">
        <v>0.88600000000000001</v>
      </c>
      <c r="H946" s="68">
        <f t="shared" si="30"/>
        <v>0.7</v>
      </c>
      <c r="I946" s="69">
        <v>19</v>
      </c>
      <c r="J946" s="69">
        <f t="shared" si="31"/>
        <v>11.783799999999999</v>
      </c>
      <c r="K946" s="100"/>
      <c r="L946" s="140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</row>
    <row r="947" spans="1:68" s="15" customFormat="1" ht="15.95" customHeight="1" outlineLevel="2" x14ac:dyDescent="0.3">
      <c r="A947" s="537">
        <v>60</v>
      </c>
      <c r="B947" s="173" t="s">
        <v>74</v>
      </c>
      <c r="C947" s="44" t="s">
        <v>1072</v>
      </c>
      <c r="D947" s="157" t="s">
        <v>78</v>
      </c>
      <c r="E947" s="540">
        <v>9</v>
      </c>
      <c r="F947" s="158" t="s">
        <v>30</v>
      </c>
      <c r="G947" s="518">
        <v>0.66500000000000004</v>
      </c>
      <c r="H947" s="68">
        <f t="shared" si="30"/>
        <v>0.7</v>
      </c>
      <c r="I947" s="69">
        <v>28</v>
      </c>
      <c r="J947" s="69">
        <f t="shared" si="31"/>
        <v>13.033999999999999</v>
      </c>
      <c r="K947" s="100"/>
      <c r="L947" s="140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</row>
    <row r="948" spans="1:68" s="15" customFormat="1" ht="15.95" customHeight="1" outlineLevel="2" x14ac:dyDescent="0.3">
      <c r="A948" s="537">
        <v>61</v>
      </c>
      <c r="B948" s="173" t="s">
        <v>74</v>
      </c>
      <c r="C948" s="44" t="s">
        <v>1073</v>
      </c>
      <c r="D948" s="157" t="s">
        <v>78</v>
      </c>
      <c r="E948" s="540">
        <v>9</v>
      </c>
      <c r="F948" s="158" t="s">
        <v>30</v>
      </c>
      <c r="G948" s="518">
        <v>0.72899999999999998</v>
      </c>
      <c r="H948" s="68">
        <f t="shared" si="30"/>
        <v>0.7</v>
      </c>
      <c r="I948" s="69">
        <v>28</v>
      </c>
      <c r="J948" s="69">
        <f t="shared" si="31"/>
        <v>14.288399999999999</v>
      </c>
      <c r="K948" s="100"/>
      <c r="L948" s="140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</row>
    <row r="949" spans="1:68" s="15" customFormat="1" ht="15.95" customHeight="1" outlineLevel="2" x14ac:dyDescent="0.3">
      <c r="A949" s="537">
        <v>62</v>
      </c>
      <c r="B949" s="173" t="s">
        <v>74</v>
      </c>
      <c r="C949" s="44" t="s">
        <v>300</v>
      </c>
      <c r="D949" s="157" t="s">
        <v>78</v>
      </c>
      <c r="E949" s="42">
        <v>9</v>
      </c>
      <c r="F949" s="158" t="s">
        <v>30</v>
      </c>
      <c r="G949" s="62">
        <v>1.0760000000000001</v>
      </c>
      <c r="H949" s="68">
        <f t="shared" si="30"/>
        <v>0.7</v>
      </c>
      <c r="I949" s="69">
        <v>28</v>
      </c>
      <c r="J949" s="69">
        <f t="shared" si="31"/>
        <v>21.089600000000001</v>
      </c>
      <c r="K949" s="100"/>
      <c r="L949" s="140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</row>
    <row r="950" spans="1:68" s="15" customFormat="1" ht="15.95" customHeight="1" outlineLevel="2" x14ac:dyDescent="0.3">
      <c r="A950" s="537">
        <v>63</v>
      </c>
      <c r="B950" s="173" t="s">
        <v>74</v>
      </c>
      <c r="C950" s="44" t="s">
        <v>1408</v>
      </c>
      <c r="D950" s="157" t="s">
        <v>78</v>
      </c>
      <c r="E950" s="540">
        <v>9</v>
      </c>
      <c r="F950" s="43" t="s">
        <v>27</v>
      </c>
      <c r="G950" s="62">
        <v>0.68100000000000005</v>
      </c>
      <c r="H950" s="68">
        <f t="shared" si="30"/>
        <v>0.7</v>
      </c>
      <c r="I950" s="69">
        <v>19</v>
      </c>
      <c r="J950" s="69">
        <f t="shared" si="31"/>
        <v>9.0572999999999997</v>
      </c>
      <c r="K950" s="100"/>
      <c r="L950" s="140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</row>
    <row r="951" spans="1:68" s="15" customFormat="1" ht="15.95" customHeight="1" outlineLevel="2" x14ac:dyDescent="0.3">
      <c r="A951" s="537">
        <v>64</v>
      </c>
      <c r="B951" s="173" t="s">
        <v>74</v>
      </c>
      <c r="C951" s="44" t="s">
        <v>1409</v>
      </c>
      <c r="D951" s="157" t="s">
        <v>78</v>
      </c>
      <c r="E951" s="540">
        <v>9</v>
      </c>
      <c r="F951" s="43" t="s">
        <v>27</v>
      </c>
      <c r="G951" s="62">
        <v>1.3280000000000001</v>
      </c>
      <c r="H951" s="68">
        <f t="shared" si="30"/>
        <v>0.7</v>
      </c>
      <c r="I951" s="69">
        <v>19</v>
      </c>
      <c r="J951" s="69">
        <f t="shared" si="31"/>
        <v>17.662399999999998</v>
      </c>
      <c r="K951" s="100"/>
      <c r="L951" s="140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</row>
    <row r="952" spans="1:68" s="15" customFormat="1" ht="15.95" customHeight="1" outlineLevel="2" x14ac:dyDescent="0.3">
      <c r="A952" s="537">
        <v>65</v>
      </c>
      <c r="B952" s="173" t="s">
        <v>74</v>
      </c>
      <c r="C952" s="44" t="s">
        <v>1074</v>
      </c>
      <c r="D952" s="157" t="s">
        <v>78</v>
      </c>
      <c r="E952" s="540">
        <v>9</v>
      </c>
      <c r="F952" s="43" t="s">
        <v>30</v>
      </c>
      <c r="G952" s="518">
        <v>0.622</v>
      </c>
      <c r="H952" s="68">
        <f t="shared" si="30"/>
        <v>0.7</v>
      </c>
      <c r="I952" s="69">
        <v>28</v>
      </c>
      <c r="J952" s="69">
        <f t="shared" si="31"/>
        <v>12.191199999999998</v>
      </c>
      <c r="K952" s="100"/>
      <c r="L952" s="140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</row>
    <row r="953" spans="1:68" s="15" customFormat="1" ht="15.95" customHeight="1" outlineLevel="2" x14ac:dyDescent="0.3">
      <c r="A953" s="537">
        <v>66</v>
      </c>
      <c r="B953" s="173" t="s">
        <v>74</v>
      </c>
      <c r="C953" s="44" t="s">
        <v>1410</v>
      </c>
      <c r="D953" s="157" t="s">
        <v>78</v>
      </c>
      <c r="E953" s="540">
        <v>9</v>
      </c>
      <c r="F953" s="43" t="s">
        <v>27</v>
      </c>
      <c r="G953" s="62">
        <v>0.53100000000000003</v>
      </c>
      <c r="H953" s="68">
        <f t="shared" si="30"/>
        <v>0.7</v>
      </c>
      <c r="I953" s="69">
        <v>19</v>
      </c>
      <c r="J953" s="69">
        <f t="shared" si="31"/>
        <v>7.0622999999999996</v>
      </c>
      <c r="K953" s="100"/>
      <c r="L953" s="140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</row>
    <row r="954" spans="1:68" s="15" customFormat="1" ht="15.95" customHeight="1" outlineLevel="2" x14ac:dyDescent="0.3">
      <c r="A954" s="537">
        <v>67</v>
      </c>
      <c r="B954" s="173" t="s">
        <v>74</v>
      </c>
      <c r="C954" s="44" t="s">
        <v>1427</v>
      </c>
      <c r="D954" s="157" t="s">
        <v>78</v>
      </c>
      <c r="E954" s="540">
        <v>9</v>
      </c>
      <c r="F954" s="43" t="s">
        <v>27</v>
      </c>
      <c r="G954" s="518">
        <v>0.59399999999999997</v>
      </c>
      <c r="H954" s="68">
        <f t="shared" si="30"/>
        <v>0.7</v>
      </c>
      <c r="I954" s="69">
        <v>19</v>
      </c>
      <c r="J954" s="69">
        <f t="shared" si="31"/>
        <v>7.900199999999999</v>
      </c>
      <c r="K954" s="100"/>
      <c r="L954" s="140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</row>
    <row r="955" spans="1:68" s="15" customFormat="1" ht="15.95" customHeight="1" outlineLevel="2" x14ac:dyDescent="0.3">
      <c r="A955" s="537">
        <v>68</v>
      </c>
      <c r="B955" s="173" t="s">
        <v>74</v>
      </c>
      <c r="C955" s="44" t="s">
        <v>1426</v>
      </c>
      <c r="D955" s="157" t="s">
        <v>78</v>
      </c>
      <c r="E955" s="540">
        <v>9</v>
      </c>
      <c r="F955" s="43" t="s">
        <v>27</v>
      </c>
      <c r="G955" s="518">
        <v>0.61499999999999999</v>
      </c>
      <c r="H955" s="68">
        <f t="shared" si="30"/>
        <v>0.7</v>
      </c>
      <c r="I955" s="69">
        <v>19</v>
      </c>
      <c r="J955" s="69">
        <f t="shared" si="31"/>
        <v>8.1794999999999991</v>
      </c>
      <c r="K955" s="100"/>
      <c r="L955" s="140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</row>
    <row r="956" spans="1:68" s="15" customFormat="1" ht="15.95" customHeight="1" outlineLevel="2" x14ac:dyDescent="0.3">
      <c r="A956" s="537">
        <v>69</v>
      </c>
      <c r="B956" s="173" t="s">
        <v>74</v>
      </c>
      <c r="C956" s="44" t="s">
        <v>1075</v>
      </c>
      <c r="D956" s="157" t="s">
        <v>78</v>
      </c>
      <c r="E956" s="540">
        <v>9</v>
      </c>
      <c r="F956" s="43" t="s">
        <v>30</v>
      </c>
      <c r="G956" s="518">
        <v>0.57599999999999996</v>
      </c>
      <c r="H956" s="68">
        <f t="shared" si="30"/>
        <v>0.7</v>
      </c>
      <c r="I956" s="69">
        <v>28</v>
      </c>
      <c r="J956" s="69">
        <f t="shared" si="31"/>
        <v>11.289599999999998</v>
      </c>
      <c r="K956" s="100"/>
      <c r="L956" s="140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</row>
    <row r="957" spans="1:68" s="15" customFormat="1" ht="15.95" customHeight="1" outlineLevel="2" x14ac:dyDescent="0.3">
      <c r="A957" s="537">
        <v>70</v>
      </c>
      <c r="B957" s="173" t="s">
        <v>74</v>
      </c>
      <c r="C957" s="44" t="s">
        <v>1077</v>
      </c>
      <c r="D957" s="157" t="s">
        <v>78</v>
      </c>
      <c r="E957" s="540">
        <v>9</v>
      </c>
      <c r="F957" s="43" t="s">
        <v>36</v>
      </c>
      <c r="G957" s="518">
        <v>0.69</v>
      </c>
      <c r="H957" s="68">
        <f t="shared" si="30"/>
        <v>0.7</v>
      </c>
      <c r="I957" s="69">
        <v>28</v>
      </c>
      <c r="J957" s="69">
        <f t="shared" si="31"/>
        <v>13.523999999999997</v>
      </c>
      <c r="K957" s="100"/>
      <c r="L957" s="140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</row>
    <row r="958" spans="1:68" s="15" customFormat="1" ht="15.95" customHeight="1" outlineLevel="2" x14ac:dyDescent="0.3">
      <c r="A958" s="537">
        <v>71</v>
      </c>
      <c r="B958" s="173" t="s">
        <v>74</v>
      </c>
      <c r="C958" s="44" t="s">
        <v>301</v>
      </c>
      <c r="D958" s="157" t="s">
        <v>399</v>
      </c>
      <c r="E958" s="42">
        <v>9</v>
      </c>
      <c r="F958" s="540" t="s">
        <v>107</v>
      </c>
      <c r="G958" s="62">
        <v>2.9540000000000002</v>
      </c>
      <c r="H958" s="68">
        <f t="shared" ref="H958:H1021" si="32">IF(AND(E958&lt;6,G958&lt;1),1,IF(AND(E958&gt;=6,G958&lt;10),0.7,1.2))</f>
        <v>0.7</v>
      </c>
      <c r="I958" s="69">
        <v>28</v>
      </c>
      <c r="J958" s="69">
        <f t="shared" ref="J958:J1021" si="33">(G958*H958*I958)</f>
        <v>57.898400000000002</v>
      </c>
      <c r="K958" s="100"/>
      <c r="L958" s="140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</row>
    <row r="959" spans="1:68" s="15" customFormat="1" ht="15.95" customHeight="1" outlineLevel="2" x14ac:dyDescent="0.3">
      <c r="A959" s="537">
        <v>72</v>
      </c>
      <c r="B959" s="173" t="s">
        <v>74</v>
      </c>
      <c r="C959" s="44" t="s">
        <v>302</v>
      </c>
      <c r="D959" s="157" t="s">
        <v>399</v>
      </c>
      <c r="E959" s="42">
        <v>9</v>
      </c>
      <c r="F959" s="540" t="s">
        <v>107</v>
      </c>
      <c r="G959" s="62">
        <v>1.905</v>
      </c>
      <c r="H959" s="68">
        <f t="shared" si="32"/>
        <v>0.7</v>
      </c>
      <c r="I959" s="69">
        <v>28</v>
      </c>
      <c r="J959" s="69">
        <f t="shared" si="33"/>
        <v>37.337999999999994</v>
      </c>
      <c r="K959" s="100"/>
      <c r="L959" s="140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</row>
    <row r="960" spans="1:68" s="15" customFormat="1" ht="15.95" customHeight="1" outlineLevel="2" x14ac:dyDescent="0.3">
      <c r="A960" s="537">
        <v>73</v>
      </c>
      <c r="B960" s="173" t="s">
        <v>74</v>
      </c>
      <c r="C960" s="44" t="s">
        <v>1076</v>
      </c>
      <c r="D960" s="157" t="s">
        <v>78</v>
      </c>
      <c r="E960" s="540">
        <v>9</v>
      </c>
      <c r="F960" s="43" t="s">
        <v>36</v>
      </c>
      <c r="G960" s="518">
        <v>0.748</v>
      </c>
      <c r="H960" s="68">
        <f t="shared" si="32"/>
        <v>0.7</v>
      </c>
      <c r="I960" s="69">
        <v>28</v>
      </c>
      <c r="J960" s="69">
        <f t="shared" si="33"/>
        <v>14.660799999999998</v>
      </c>
      <c r="K960" s="100"/>
      <c r="L960" s="140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</row>
    <row r="961" spans="1:68" s="15" customFormat="1" ht="15.95" customHeight="1" outlineLevel="2" x14ac:dyDescent="0.3">
      <c r="A961" s="537">
        <v>74</v>
      </c>
      <c r="B961" s="173" t="s">
        <v>74</v>
      </c>
      <c r="C961" s="44" t="s">
        <v>1411</v>
      </c>
      <c r="D961" s="157" t="s">
        <v>78</v>
      </c>
      <c r="E961" s="540">
        <v>9</v>
      </c>
      <c r="F961" s="43" t="s">
        <v>27</v>
      </c>
      <c r="G961" s="518">
        <v>0.67</v>
      </c>
      <c r="H961" s="68">
        <f t="shared" si="32"/>
        <v>0.7</v>
      </c>
      <c r="I961" s="69">
        <v>19</v>
      </c>
      <c r="J961" s="69">
        <f t="shared" si="33"/>
        <v>8.9109999999999996</v>
      </c>
      <c r="K961" s="100"/>
      <c r="L961" s="140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</row>
    <row r="962" spans="1:68" s="15" customFormat="1" ht="15.95" customHeight="1" outlineLevel="2" x14ac:dyDescent="0.3">
      <c r="A962" s="537">
        <v>75</v>
      </c>
      <c r="B962" s="173" t="s">
        <v>74</v>
      </c>
      <c r="C962" s="44" t="s">
        <v>1095</v>
      </c>
      <c r="D962" s="157" t="s">
        <v>78</v>
      </c>
      <c r="E962" s="540">
        <v>9</v>
      </c>
      <c r="F962" s="43" t="s">
        <v>36</v>
      </c>
      <c r="G962" s="518">
        <v>0.46700000000000003</v>
      </c>
      <c r="H962" s="68">
        <f t="shared" si="32"/>
        <v>0.7</v>
      </c>
      <c r="I962" s="69">
        <v>28</v>
      </c>
      <c r="J962" s="69">
        <f t="shared" si="33"/>
        <v>9.1532</v>
      </c>
      <c r="K962" s="100"/>
      <c r="L962" s="140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</row>
    <row r="963" spans="1:68" s="15" customFormat="1" ht="15.95" customHeight="1" outlineLevel="2" x14ac:dyDescent="0.3">
      <c r="A963" s="537">
        <v>76</v>
      </c>
      <c r="B963" s="173" t="s">
        <v>74</v>
      </c>
      <c r="C963" s="44" t="s">
        <v>1096</v>
      </c>
      <c r="D963" s="157" t="s">
        <v>78</v>
      </c>
      <c r="E963" s="540">
        <v>9</v>
      </c>
      <c r="F963" s="43" t="s">
        <v>36</v>
      </c>
      <c r="G963" s="518">
        <v>0.92700000000000005</v>
      </c>
      <c r="H963" s="68">
        <f t="shared" si="32"/>
        <v>0.7</v>
      </c>
      <c r="I963" s="69">
        <v>28</v>
      </c>
      <c r="J963" s="69">
        <f t="shared" si="33"/>
        <v>18.1692</v>
      </c>
      <c r="K963" s="100"/>
      <c r="L963" s="140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</row>
    <row r="964" spans="1:68" s="15" customFormat="1" ht="15.95" customHeight="1" outlineLevel="2" x14ac:dyDescent="0.3">
      <c r="A964" s="537">
        <v>77</v>
      </c>
      <c r="B964" s="173" t="s">
        <v>74</v>
      </c>
      <c r="C964" s="44" t="s">
        <v>303</v>
      </c>
      <c r="D964" s="157" t="s">
        <v>78</v>
      </c>
      <c r="E964" s="42">
        <v>9</v>
      </c>
      <c r="F964" s="540" t="s">
        <v>107</v>
      </c>
      <c r="G964" s="62">
        <v>1.143</v>
      </c>
      <c r="H964" s="68">
        <f t="shared" si="32"/>
        <v>0.7</v>
      </c>
      <c r="I964" s="69">
        <v>28</v>
      </c>
      <c r="J964" s="69">
        <f t="shared" si="33"/>
        <v>22.402799999999999</v>
      </c>
      <c r="K964" s="100"/>
      <c r="L964" s="140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</row>
    <row r="965" spans="1:68" s="15" customFormat="1" ht="15.95" customHeight="1" outlineLevel="2" x14ac:dyDescent="0.3">
      <c r="A965" s="537">
        <v>78</v>
      </c>
      <c r="B965" s="173" t="s">
        <v>74</v>
      </c>
      <c r="C965" s="44" t="s">
        <v>1097</v>
      </c>
      <c r="D965" s="157" t="s">
        <v>78</v>
      </c>
      <c r="E965" s="540">
        <v>9</v>
      </c>
      <c r="F965" s="43" t="s">
        <v>36</v>
      </c>
      <c r="G965" s="518">
        <v>0.7</v>
      </c>
      <c r="H965" s="68">
        <f t="shared" si="32"/>
        <v>0.7</v>
      </c>
      <c r="I965" s="69">
        <v>28</v>
      </c>
      <c r="J965" s="69">
        <f t="shared" si="33"/>
        <v>13.719999999999999</v>
      </c>
      <c r="K965" s="100"/>
      <c r="L965" s="140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</row>
    <row r="966" spans="1:68" s="15" customFormat="1" ht="15.95" customHeight="1" outlineLevel="2" x14ac:dyDescent="0.3">
      <c r="A966" s="537">
        <v>79</v>
      </c>
      <c r="B966" s="173" t="s">
        <v>74</v>
      </c>
      <c r="C966" s="44" t="s">
        <v>304</v>
      </c>
      <c r="D966" s="157" t="s">
        <v>78</v>
      </c>
      <c r="E966" s="42">
        <v>9</v>
      </c>
      <c r="F966" s="540" t="s">
        <v>107</v>
      </c>
      <c r="G966" s="62">
        <v>1.482</v>
      </c>
      <c r="H966" s="68">
        <f t="shared" si="32"/>
        <v>0.7</v>
      </c>
      <c r="I966" s="69">
        <v>28</v>
      </c>
      <c r="J966" s="69">
        <f t="shared" si="33"/>
        <v>29.047199999999997</v>
      </c>
      <c r="K966" s="100"/>
      <c r="L966" s="140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</row>
    <row r="967" spans="1:68" s="15" customFormat="1" ht="15.95" customHeight="1" outlineLevel="2" x14ac:dyDescent="0.3">
      <c r="A967" s="537">
        <v>80</v>
      </c>
      <c r="B967" s="173" t="s">
        <v>74</v>
      </c>
      <c r="C967" s="44" t="s">
        <v>305</v>
      </c>
      <c r="D967" s="157" t="s">
        <v>78</v>
      </c>
      <c r="E967" s="42">
        <v>9</v>
      </c>
      <c r="F967" s="540" t="s">
        <v>107</v>
      </c>
      <c r="G967" s="62">
        <v>1.704</v>
      </c>
      <c r="H967" s="68">
        <f t="shared" si="32"/>
        <v>0.7</v>
      </c>
      <c r="I967" s="69">
        <v>28</v>
      </c>
      <c r="J967" s="69">
        <f t="shared" si="33"/>
        <v>33.398399999999995</v>
      </c>
      <c r="K967" s="100"/>
      <c r="L967" s="140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</row>
    <row r="968" spans="1:68" s="15" customFormat="1" ht="15.95" customHeight="1" outlineLevel="2" x14ac:dyDescent="0.3">
      <c r="A968" s="537">
        <v>81</v>
      </c>
      <c r="B968" s="173" t="s">
        <v>74</v>
      </c>
      <c r="C968" s="44" t="s">
        <v>1098</v>
      </c>
      <c r="D968" s="157" t="s">
        <v>78</v>
      </c>
      <c r="E968" s="540">
        <v>9</v>
      </c>
      <c r="F968" s="43" t="s">
        <v>36</v>
      </c>
      <c r="G968" s="518">
        <v>0.97699999999999998</v>
      </c>
      <c r="H968" s="68">
        <f t="shared" si="32"/>
        <v>0.7</v>
      </c>
      <c r="I968" s="69">
        <v>28</v>
      </c>
      <c r="J968" s="69">
        <f t="shared" si="33"/>
        <v>19.1492</v>
      </c>
      <c r="K968" s="100"/>
      <c r="L968" s="140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</row>
    <row r="969" spans="1:68" s="15" customFormat="1" ht="15.95" customHeight="1" outlineLevel="2" x14ac:dyDescent="0.3">
      <c r="A969" s="537">
        <v>82</v>
      </c>
      <c r="B969" s="173" t="s">
        <v>74</v>
      </c>
      <c r="C969" s="44" t="s">
        <v>306</v>
      </c>
      <c r="D969" s="157" t="s">
        <v>78</v>
      </c>
      <c r="E969" s="42">
        <v>9</v>
      </c>
      <c r="F969" s="540" t="s">
        <v>107</v>
      </c>
      <c r="G969" s="62">
        <v>1.4379999999999999</v>
      </c>
      <c r="H969" s="68">
        <f t="shared" si="32"/>
        <v>0.7</v>
      </c>
      <c r="I969" s="69">
        <v>28</v>
      </c>
      <c r="J969" s="69">
        <f t="shared" si="33"/>
        <v>28.184799999999999</v>
      </c>
      <c r="K969" s="100"/>
      <c r="L969" s="140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</row>
    <row r="970" spans="1:68" s="15" customFormat="1" ht="15.95" customHeight="1" outlineLevel="2" x14ac:dyDescent="0.3">
      <c r="A970" s="537">
        <v>83</v>
      </c>
      <c r="B970" s="173" t="s">
        <v>74</v>
      </c>
      <c r="C970" s="30" t="s">
        <v>225</v>
      </c>
      <c r="D970" s="157" t="s">
        <v>78</v>
      </c>
      <c r="E970" s="42">
        <v>9</v>
      </c>
      <c r="F970" s="540" t="s">
        <v>107</v>
      </c>
      <c r="G970" s="55">
        <v>9.3629999999999995</v>
      </c>
      <c r="H970" s="68">
        <f t="shared" si="32"/>
        <v>0.7</v>
      </c>
      <c r="I970" s="69">
        <v>28</v>
      </c>
      <c r="J970" s="69">
        <f t="shared" si="33"/>
        <v>183.51479999999998</v>
      </c>
      <c r="K970" s="100"/>
      <c r="L970" s="140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</row>
    <row r="971" spans="1:68" s="15" customFormat="1" ht="15.95" customHeight="1" outlineLevel="2" x14ac:dyDescent="0.3">
      <c r="A971" s="537">
        <v>84</v>
      </c>
      <c r="B971" s="173" t="s">
        <v>74</v>
      </c>
      <c r="C971" s="44" t="s">
        <v>307</v>
      </c>
      <c r="D971" s="157" t="s">
        <v>78</v>
      </c>
      <c r="E971" s="42">
        <v>9</v>
      </c>
      <c r="F971" s="540" t="s">
        <v>107</v>
      </c>
      <c r="G971" s="62">
        <v>1.135</v>
      </c>
      <c r="H971" s="68">
        <f t="shared" si="32"/>
        <v>0.7</v>
      </c>
      <c r="I971" s="69">
        <v>28</v>
      </c>
      <c r="J971" s="69">
        <f t="shared" si="33"/>
        <v>22.245999999999999</v>
      </c>
      <c r="K971" s="100"/>
      <c r="L971" s="140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</row>
    <row r="972" spans="1:68" s="15" customFormat="1" ht="15.95" customHeight="1" outlineLevel="2" x14ac:dyDescent="0.3">
      <c r="A972" s="537">
        <v>85</v>
      </c>
      <c r="B972" s="173" t="s">
        <v>74</v>
      </c>
      <c r="C972" s="44" t="s">
        <v>308</v>
      </c>
      <c r="D972" s="157" t="s">
        <v>78</v>
      </c>
      <c r="E972" s="42">
        <v>9</v>
      </c>
      <c r="F972" s="540" t="s">
        <v>107</v>
      </c>
      <c r="G972" s="62">
        <v>1.4279999999999999</v>
      </c>
      <c r="H972" s="68">
        <f t="shared" si="32"/>
        <v>0.7</v>
      </c>
      <c r="I972" s="69">
        <v>28</v>
      </c>
      <c r="J972" s="69">
        <f t="shared" si="33"/>
        <v>27.988799999999998</v>
      </c>
      <c r="K972" s="100"/>
      <c r="L972" s="140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</row>
    <row r="973" spans="1:68" s="15" customFormat="1" ht="15.95" customHeight="1" outlineLevel="2" x14ac:dyDescent="0.3">
      <c r="A973" s="537">
        <v>86</v>
      </c>
      <c r="B973" s="173" t="s">
        <v>74</v>
      </c>
      <c r="C973" s="44" t="s">
        <v>1099</v>
      </c>
      <c r="D973" s="157" t="s">
        <v>78</v>
      </c>
      <c r="E973" s="540">
        <v>9</v>
      </c>
      <c r="F973" s="43" t="s">
        <v>36</v>
      </c>
      <c r="G973" s="518">
        <v>0.58399999999999996</v>
      </c>
      <c r="H973" s="68">
        <f t="shared" si="32"/>
        <v>0.7</v>
      </c>
      <c r="I973" s="69">
        <v>28</v>
      </c>
      <c r="J973" s="69">
        <f t="shared" si="33"/>
        <v>11.446399999999999</v>
      </c>
      <c r="K973" s="100"/>
      <c r="L973" s="140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</row>
    <row r="974" spans="1:68" s="15" customFormat="1" ht="15.95" customHeight="1" outlineLevel="2" x14ac:dyDescent="0.3">
      <c r="A974" s="537">
        <v>87</v>
      </c>
      <c r="B974" s="173" t="s">
        <v>74</v>
      </c>
      <c r="C974" s="44" t="s">
        <v>1100</v>
      </c>
      <c r="D974" s="157" t="s">
        <v>78</v>
      </c>
      <c r="E974" s="540">
        <v>9</v>
      </c>
      <c r="F974" s="43" t="s">
        <v>36</v>
      </c>
      <c r="G974" s="518">
        <v>0.41699999999999998</v>
      </c>
      <c r="H974" s="68">
        <f t="shared" si="32"/>
        <v>0.7</v>
      </c>
      <c r="I974" s="69">
        <v>28</v>
      </c>
      <c r="J974" s="69">
        <f t="shared" si="33"/>
        <v>8.1731999999999996</v>
      </c>
      <c r="K974" s="100"/>
      <c r="L974" s="140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</row>
    <row r="975" spans="1:68" s="15" customFormat="1" ht="15.95" customHeight="1" outlineLevel="2" x14ac:dyDescent="0.3">
      <c r="A975" s="537">
        <v>88</v>
      </c>
      <c r="B975" s="173" t="s">
        <v>74</v>
      </c>
      <c r="C975" s="44" t="s">
        <v>1102</v>
      </c>
      <c r="D975" s="157" t="s">
        <v>78</v>
      </c>
      <c r="E975" s="540">
        <v>9</v>
      </c>
      <c r="F975" s="43" t="s">
        <v>36</v>
      </c>
      <c r="G975" s="518">
        <v>0.98199999999999998</v>
      </c>
      <c r="H975" s="68">
        <f t="shared" si="32"/>
        <v>0.7</v>
      </c>
      <c r="I975" s="69">
        <v>28</v>
      </c>
      <c r="J975" s="69">
        <f t="shared" si="33"/>
        <v>19.247199999999996</v>
      </c>
      <c r="K975" s="100"/>
      <c r="L975" s="140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</row>
    <row r="976" spans="1:68" s="15" customFormat="1" ht="15.95" customHeight="1" outlineLevel="2" x14ac:dyDescent="0.3">
      <c r="A976" s="537">
        <v>89</v>
      </c>
      <c r="B976" s="173" t="s">
        <v>74</v>
      </c>
      <c r="C976" s="44" t="s">
        <v>1101</v>
      </c>
      <c r="D976" s="157" t="s">
        <v>78</v>
      </c>
      <c r="E976" s="540">
        <v>9</v>
      </c>
      <c r="F976" s="43" t="s">
        <v>36</v>
      </c>
      <c r="G976" s="518">
        <v>0.251</v>
      </c>
      <c r="H976" s="68">
        <f t="shared" si="32"/>
        <v>0.7</v>
      </c>
      <c r="I976" s="69">
        <v>28</v>
      </c>
      <c r="J976" s="69">
        <f t="shared" si="33"/>
        <v>4.9196</v>
      </c>
      <c r="K976" s="100"/>
      <c r="L976" s="140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</row>
    <row r="977" spans="1:62" s="15" customFormat="1" ht="15.95" customHeight="1" outlineLevel="2" x14ac:dyDescent="0.3">
      <c r="A977" s="537">
        <v>90</v>
      </c>
      <c r="B977" s="173" t="s">
        <v>74</v>
      </c>
      <c r="C977" s="44" t="s">
        <v>1103</v>
      </c>
      <c r="D977" s="157" t="s">
        <v>78</v>
      </c>
      <c r="E977" s="540">
        <v>9</v>
      </c>
      <c r="F977" s="43" t="s">
        <v>36</v>
      </c>
      <c r="G977" s="518">
        <v>0.79400000000000004</v>
      </c>
      <c r="H977" s="68">
        <f t="shared" si="32"/>
        <v>0.7</v>
      </c>
      <c r="I977" s="69">
        <v>28</v>
      </c>
      <c r="J977" s="69">
        <f t="shared" si="33"/>
        <v>15.562399999999998</v>
      </c>
      <c r="K977" s="100"/>
      <c r="L977" s="140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</row>
    <row r="978" spans="1:62" s="15" customFormat="1" ht="15.95" customHeight="1" outlineLevel="2" x14ac:dyDescent="0.3">
      <c r="A978" s="537">
        <v>91</v>
      </c>
      <c r="B978" s="173" t="s">
        <v>74</v>
      </c>
      <c r="C978" s="44" t="s">
        <v>309</v>
      </c>
      <c r="D978" s="157" t="s">
        <v>78</v>
      </c>
      <c r="E978" s="42">
        <v>9</v>
      </c>
      <c r="F978" s="540" t="s">
        <v>107</v>
      </c>
      <c r="G978" s="62">
        <v>1.248</v>
      </c>
      <c r="H978" s="68">
        <f t="shared" si="32"/>
        <v>0.7</v>
      </c>
      <c r="I978" s="69">
        <v>28</v>
      </c>
      <c r="J978" s="69">
        <f t="shared" si="33"/>
        <v>24.460799999999999</v>
      </c>
      <c r="K978" s="100"/>
      <c r="L978" s="140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</row>
    <row r="979" spans="1:62" s="15" customFormat="1" ht="15.95" customHeight="1" outlineLevel="2" x14ac:dyDescent="0.3">
      <c r="A979" s="537">
        <v>92</v>
      </c>
      <c r="B979" s="173" t="s">
        <v>74</v>
      </c>
      <c r="C979" s="44" t="s">
        <v>1093</v>
      </c>
      <c r="D979" s="157" t="s">
        <v>78</v>
      </c>
      <c r="E979" s="540">
        <v>9</v>
      </c>
      <c r="F979" s="43" t="s">
        <v>36</v>
      </c>
      <c r="G979" s="518">
        <v>0.68300000000000005</v>
      </c>
      <c r="H979" s="68">
        <f t="shared" si="32"/>
        <v>0.7</v>
      </c>
      <c r="I979" s="69">
        <v>28</v>
      </c>
      <c r="J979" s="69">
        <f t="shared" si="33"/>
        <v>13.386800000000001</v>
      </c>
      <c r="K979" s="100"/>
      <c r="L979" s="140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</row>
    <row r="980" spans="1:62" s="15" customFormat="1" ht="15.95" customHeight="1" outlineLevel="2" x14ac:dyDescent="0.3">
      <c r="A980" s="537">
        <v>93</v>
      </c>
      <c r="B980" s="173" t="s">
        <v>74</v>
      </c>
      <c r="C980" s="44" t="s">
        <v>1094</v>
      </c>
      <c r="D980" s="157" t="s">
        <v>78</v>
      </c>
      <c r="E980" s="540">
        <v>9</v>
      </c>
      <c r="F980" s="158" t="s">
        <v>36</v>
      </c>
      <c r="G980" s="518">
        <v>0.873</v>
      </c>
      <c r="H980" s="68">
        <f t="shared" si="32"/>
        <v>0.7</v>
      </c>
      <c r="I980" s="69">
        <v>28</v>
      </c>
      <c r="J980" s="69">
        <f t="shared" si="33"/>
        <v>17.110799999999998</v>
      </c>
      <c r="K980" s="100"/>
      <c r="L980" s="140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</row>
    <row r="981" spans="1:62" s="15" customFormat="1" ht="15.95" customHeight="1" outlineLevel="2" x14ac:dyDescent="0.3">
      <c r="A981" s="537">
        <v>94</v>
      </c>
      <c r="B981" s="173" t="s">
        <v>74</v>
      </c>
      <c r="C981" s="44" t="s">
        <v>310</v>
      </c>
      <c r="D981" s="157" t="s">
        <v>78</v>
      </c>
      <c r="E981" s="42">
        <v>9</v>
      </c>
      <c r="F981" s="178" t="s">
        <v>107</v>
      </c>
      <c r="G981" s="62">
        <v>1.274</v>
      </c>
      <c r="H981" s="68">
        <f t="shared" si="32"/>
        <v>0.7</v>
      </c>
      <c r="I981" s="69">
        <v>28</v>
      </c>
      <c r="J981" s="69">
        <f t="shared" si="33"/>
        <v>24.970399999999998</v>
      </c>
      <c r="K981" s="100"/>
      <c r="L981" s="140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</row>
    <row r="982" spans="1:62" s="15" customFormat="1" ht="15.95" customHeight="1" outlineLevel="2" x14ac:dyDescent="0.3">
      <c r="A982" s="537">
        <v>95</v>
      </c>
      <c r="B982" s="173" t="s">
        <v>74</v>
      </c>
      <c r="C982" s="30" t="s">
        <v>226</v>
      </c>
      <c r="D982" s="157" t="s">
        <v>78</v>
      </c>
      <c r="E982" s="42">
        <v>9</v>
      </c>
      <c r="F982" s="178" t="s">
        <v>107</v>
      </c>
      <c r="G982" s="513">
        <v>15.1</v>
      </c>
      <c r="H982" s="68">
        <f t="shared" si="32"/>
        <v>1.2</v>
      </c>
      <c r="I982" s="69">
        <v>28</v>
      </c>
      <c r="J982" s="69">
        <f t="shared" si="33"/>
        <v>507.3599999999999</v>
      </c>
      <c r="K982" s="100"/>
      <c r="L982" s="140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</row>
    <row r="983" spans="1:62" s="15" customFormat="1" ht="15.95" customHeight="1" outlineLevel="2" x14ac:dyDescent="0.3">
      <c r="A983" s="537">
        <v>96</v>
      </c>
      <c r="B983" s="173" t="s">
        <v>74</v>
      </c>
      <c r="C983" s="44" t="s">
        <v>616</v>
      </c>
      <c r="D983" s="157" t="s">
        <v>78</v>
      </c>
      <c r="E983" s="540">
        <v>9</v>
      </c>
      <c r="F983" s="158" t="s">
        <v>36</v>
      </c>
      <c r="G983" s="55">
        <v>15.702</v>
      </c>
      <c r="H983" s="68">
        <f t="shared" si="32"/>
        <v>1.2</v>
      </c>
      <c r="I983" s="69">
        <v>28</v>
      </c>
      <c r="J983" s="69">
        <f t="shared" si="33"/>
        <v>527.58719999999994</v>
      </c>
      <c r="K983" s="100"/>
      <c r="L983" s="140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</row>
    <row r="984" spans="1:62" s="15" customFormat="1" ht="15.95" customHeight="1" outlineLevel="2" x14ac:dyDescent="0.3">
      <c r="A984" s="537">
        <v>97</v>
      </c>
      <c r="B984" s="173" t="s">
        <v>74</v>
      </c>
      <c r="C984" s="44" t="s">
        <v>1089</v>
      </c>
      <c r="D984" s="157" t="s">
        <v>78</v>
      </c>
      <c r="E984" s="42">
        <v>6</v>
      </c>
      <c r="F984" s="158" t="s">
        <v>36</v>
      </c>
      <c r="G984" s="518">
        <v>0.56000000000000005</v>
      </c>
      <c r="H984" s="68">
        <f t="shared" si="32"/>
        <v>0.7</v>
      </c>
      <c r="I984" s="69">
        <v>28</v>
      </c>
      <c r="J984" s="69">
        <f t="shared" si="33"/>
        <v>10.976000000000001</v>
      </c>
      <c r="K984" s="100"/>
      <c r="L984" s="140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</row>
    <row r="985" spans="1:62" s="15" customFormat="1" ht="15.95" customHeight="1" outlineLevel="2" x14ac:dyDescent="0.3">
      <c r="A985" s="537">
        <v>98</v>
      </c>
      <c r="B985" s="173" t="s">
        <v>74</v>
      </c>
      <c r="C985" s="44" t="s">
        <v>311</v>
      </c>
      <c r="D985" s="157" t="s">
        <v>400</v>
      </c>
      <c r="E985" s="42">
        <v>6</v>
      </c>
      <c r="F985" s="158" t="s">
        <v>30</v>
      </c>
      <c r="G985" s="62">
        <v>2.238</v>
      </c>
      <c r="H985" s="68">
        <f t="shared" si="32"/>
        <v>0.7</v>
      </c>
      <c r="I985" s="69">
        <v>28</v>
      </c>
      <c r="J985" s="69">
        <f t="shared" si="33"/>
        <v>43.864800000000002</v>
      </c>
      <c r="K985" s="100"/>
      <c r="L985" s="140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</row>
    <row r="986" spans="1:62" s="15" customFormat="1" ht="15.95" customHeight="1" outlineLevel="2" x14ac:dyDescent="0.3">
      <c r="A986" s="537">
        <v>99</v>
      </c>
      <c r="B986" s="173" t="s">
        <v>74</v>
      </c>
      <c r="C986" s="44" t="s">
        <v>1090</v>
      </c>
      <c r="D986" s="157" t="s">
        <v>78</v>
      </c>
      <c r="E986" s="42">
        <v>6</v>
      </c>
      <c r="F986" s="158" t="s">
        <v>36</v>
      </c>
      <c r="G986" s="518">
        <v>0.55100000000000005</v>
      </c>
      <c r="H986" s="68">
        <f t="shared" si="32"/>
        <v>0.7</v>
      </c>
      <c r="I986" s="69">
        <v>28</v>
      </c>
      <c r="J986" s="69">
        <f t="shared" si="33"/>
        <v>10.7996</v>
      </c>
      <c r="K986" s="100"/>
      <c r="L986" s="140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</row>
    <row r="987" spans="1:62" s="15" customFormat="1" ht="15.95" customHeight="1" outlineLevel="2" x14ac:dyDescent="0.3">
      <c r="A987" s="537">
        <v>100</v>
      </c>
      <c r="B987" s="173" t="s">
        <v>74</v>
      </c>
      <c r="C987" s="44" t="s">
        <v>312</v>
      </c>
      <c r="D987" s="157" t="s">
        <v>78</v>
      </c>
      <c r="E987" s="42">
        <v>9</v>
      </c>
      <c r="F987" s="178" t="s">
        <v>107</v>
      </c>
      <c r="G987" s="518">
        <v>1.41</v>
      </c>
      <c r="H987" s="68">
        <f t="shared" si="32"/>
        <v>0.7</v>
      </c>
      <c r="I987" s="69">
        <v>28</v>
      </c>
      <c r="J987" s="69">
        <f t="shared" si="33"/>
        <v>27.635999999999996</v>
      </c>
      <c r="K987" s="100"/>
      <c r="L987" s="140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</row>
    <row r="988" spans="1:62" s="15" customFormat="1" ht="15.95" customHeight="1" outlineLevel="2" x14ac:dyDescent="0.3">
      <c r="A988" s="537">
        <v>101</v>
      </c>
      <c r="B988" s="173" t="s">
        <v>74</v>
      </c>
      <c r="C988" s="44" t="s">
        <v>1091</v>
      </c>
      <c r="D988" s="157" t="s">
        <v>78</v>
      </c>
      <c r="E988" s="42">
        <v>6</v>
      </c>
      <c r="F988" s="158" t="s">
        <v>36</v>
      </c>
      <c r="G988" s="518">
        <v>0.3</v>
      </c>
      <c r="H988" s="68">
        <f t="shared" si="32"/>
        <v>0.7</v>
      </c>
      <c r="I988" s="69">
        <v>28</v>
      </c>
      <c r="J988" s="69">
        <f t="shared" si="33"/>
        <v>5.88</v>
      </c>
      <c r="K988" s="100"/>
      <c r="L988" s="140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</row>
    <row r="989" spans="1:62" s="15" customFormat="1" ht="15.95" customHeight="1" outlineLevel="2" x14ac:dyDescent="0.3">
      <c r="A989" s="537">
        <v>102</v>
      </c>
      <c r="B989" s="173" t="s">
        <v>74</v>
      </c>
      <c r="C989" s="44" t="s">
        <v>1092</v>
      </c>
      <c r="D989" s="157" t="s">
        <v>78</v>
      </c>
      <c r="E989" s="42">
        <v>6</v>
      </c>
      <c r="F989" s="158" t="s">
        <v>36</v>
      </c>
      <c r="G989" s="518">
        <v>0.34599999999999997</v>
      </c>
      <c r="H989" s="68">
        <f t="shared" si="32"/>
        <v>0.7</v>
      </c>
      <c r="I989" s="69">
        <v>28</v>
      </c>
      <c r="J989" s="69">
        <f t="shared" si="33"/>
        <v>6.7815999999999992</v>
      </c>
      <c r="K989" s="100"/>
      <c r="L989" s="140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</row>
    <row r="990" spans="1:62" s="15" customFormat="1" ht="15.95" customHeight="1" outlineLevel="2" x14ac:dyDescent="0.3">
      <c r="A990" s="537">
        <v>103</v>
      </c>
      <c r="B990" s="173" t="s">
        <v>74</v>
      </c>
      <c r="C990" s="44" t="s">
        <v>313</v>
      </c>
      <c r="D990" s="157" t="s">
        <v>78</v>
      </c>
      <c r="E990" s="42">
        <v>9</v>
      </c>
      <c r="F990" s="178" t="s">
        <v>107</v>
      </c>
      <c r="G990" s="62">
        <v>4.9989999999999997</v>
      </c>
      <c r="H990" s="68">
        <f t="shared" si="32"/>
        <v>0.7</v>
      </c>
      <c r="I990" s="69">
        <v>28</v>
      </c>
      <c r="J990" s="69">
        <f t="shared" si="33"/>
        <v>97.980399999999989</v>
      </c>
      <c r="K990" s="100"/>
      <c r="L990" s="140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</row>
    <row r="991" spans="1:62" s="15" customFormat="1" ht="15.95" customHeight="1" outlineLevel="2" x14ac:dyDescent="0.3">
      <c r="A991" s="537">
        <v>104</v>
      </c>
      <c r="B991" s="173" t="s">
        <v>74</v>
      </c>
      <c r="C991" s="44" t="s">
        <v>314</v>
      </c>
      <c r="D991" s="157" t="s">
        <v>78</v>
      </c>
      <c r="E991" s="42">
        <v>9</v>
      </c>
      <c r="F991" s="178" t="s">
        <v>107</v>
      </c>
      <c r="G991" s="62">
        <v>1.589</v>
      </c>
      <c r="H991" s="68">
        <f t="shared" si="32"/>
        <v>0.7</v>
      </c>
      <c r="I991" s="69">
        <v>28</v>
      </c>
      <c r="J991" s="69">
        <f t="shared" si="33"/>
        <v>31.144399999999997</v>
      </c>
      <c r="K991" s="100"/>
      <c r="L991" s="140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</row>
    <row r="992" spans="1:62" s="15" customFormat="1" ht="15.95" customHeight="1" outlineLevel="2" x14ac:dyDescent="0.3">
      <c r="A992" s="537">
        <v>105</v>
      </c>
      <c r="B992" s="173" t="s">
        <v>74</v>
      </c>
      <c r="C992" s="44" t="s">
        <v>315</v>
      </c>
      <c r="D992" s="157" t="s">
        <v>78</v>
      </c>
      <c r="E992" s="42">
        <v>9</v>
      </c>
      <c r="F992" s="178" t="s">
        <v>107</v>
      </c>
      <c r="G992" s="62">
        <v>3.52</v>
      </c>
      <c r="H992" s="68">
        <f t="shared" si="32"/>
        <v>0.7</v>
      </c>
      <c r="I992" s="69">
        <v>28</v>
      </c>
      <c r="J992" s="69">
        <f t="shared" si="33"/>
        <v>68.992000000000004</v>
      </c>
      <c r="K992" s="100"/>
      <c r="L992" s="140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</row>
    <row r="993" spans="1:62" s="15" customFormat="1" ht="15.95" customHeight="1" outlineLevel="2" x14ac:dyDescent="0.3">
      <c r="A993" s="537">
        <v>106</v>
      </c>
      <c r="B993" s="173" t="s">
        <v>74</v>
      </c>
      <c r="C993" s="44" t="s">
        <v>1078</v>
      </c>
      <c r="D993" s="157" t="s">
        <v>78</v>
      </c>
      <c r="E993" s="540">
        <v>9</v>
      </c>
      <c r="F993" s="158" t="s">
        <v>36</v>
      </c>
      <c r="G993" s="518">
        <v>0.873</v>
      </c>
      <c r="H993" s="68">
        <f t="shared" si="32"/>
        <v>0.7</v>
      </c>
      <c r="I993" s="69">
        <v>28</v>
      </c>
      <c r="J993" s="69">
        <f t="shared" si="33"/>
        <v>17.110799999999998</v>
      </c>
      <c r="K993" s="100"/>
      <c r="L993" s="140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</row>
    <row r="994" spans="1:62" s="15" customFormat="1" ht="15.95" customHeight="1" outlineLevel="2" x14ac:dyDescent="0.3">
      <c r="A994" s="537">
        <v>107</v>
      </c>
      <c r="B994" s="173" t="s">
        <v>74</v>
      </c>
      <c r="C994" s="44" t="s">
        <v>1079</v>
      </c>
      <c r="D994" s="157" t="s">
        <v>78</v>
      </c>
      <c r="E994" s="540">
        <v>9</v>
      </c>
      <c r="F994" s="158" t="s">
        <v>36</v>
      </c>
      <c r="G994" s="518">
        <v>0.52300000000000002</v>
      </c>
      <c r="H994" s="68">
        <f t="shared" si="32"/>
        <v>0.7</v>
      </c>
      <c r="I994" s="69">
        <v>28</v>
      </c>
      <c r="J994" s="69">
        <f t="shared" si="33"/>
        <v>10.2508</v>
      </c>
      <c r="K994" s="100"/>
      <c r="L994" s="140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</row>
    <row r="995" spans="1:62" s="15" customFormat="1" ht="15.95" customHeight="1" outlineLevel="2" x14ac:dyDescent="0.3">
      <c r="A995" s="537">
        <v>108</v>
      </c>
      <c r="B995" s="173" t="s">
        <v>74</v>
      </c>
      <c r="C995" s="44" t="s">
        <v>1080</v>
      </c>
      <c r="D995" s="157" t="s">
        <v>78</v>
      </c>
      <c r="E995" s="540">
        <v>9</v>
      </c>
      <c r="F995" s="158" t="s">
        <v>36</v>
      </c>
      <c r="G995" s="518">
        <v>0.45300000000000001</v>
      </c>
      <c r="H995" s="68">
        <f t="shared" si="32"/>
        <v>0.7</v>
      </c>
      <c r="I995" s="69">
        <v>28</v>
      </c>
      <c r="J995" s="69">
        <f t="shared" si="33"/>
        <v>8.8788</v>
      </c>
      <c r="K995" s="100"/>
      <c r="L995" s="140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</row>
    <row r="996" spans="1:62" s="15" customFormat="1" ht="15.95" customHeight="1" outlineLevel="2" x14ac:dyDescent="0.3">
      <c r="A996" s="537">
        <v>109</v>
      </c>
      <c r="B996" s="173" t="s">
        <v>74</v>
      </c>
      <c r="C996" s="44" t="s">
        <v>1081</v>
      </c>
      <c r="D996" s="157" t="s">
        <v>78</v>
      </c>
      <c r="E996" s="540">
        <v>9</v>
      </c>
      <c r="F996" s="158" t="s">
        <v>36</v>
      </c>
      <c r="G996" s="518">
        <v>0.36799999999999999</v>
      </c>
      <c r="H996" s="68">
        <f t="shared" si="32"/>
        <v>0.7</v>
      </c>
      <c r="I996" s="69">
        <v>28</v>
      </c>
      <c r="J996" s="69">
        <f t="shared" si="33"/>
        <v>7.2127999999999997</v>
      </c>
      <c r="K996" s="100"/>
      <c r="L996" s="140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</row>
    <row r="997" spans="1:62" s="15" customFormat="1" ht="15.95" customHeight="1" outlineLevel="2" x14ac:dyDescent="0.3">
      <c r="A997" s="537">
        <v>110</v>
      </c>
      <c r="B997" s="173" t="s">
        <v>74</v>
      </c>
      <c r="C997" s="44" t="s">
        <v>1104</v>
      </c>
      <c r="D997" s="157" t="s">
        <v>78</v>
      </c>
      <c r="E997" s="540">
        <v>9</v>
      </c>
      <c r="F997" s="158" t="s">
        <v>36</v>
      </c>
      <c r="G997" s="518">
        <v>0.56200000000000006</v>
      </c>
      <c r="H997" s="68">
        <f t="shared" si="32"/>
        <v>0.7</v>
      </c>
      <c r="I997" s="69">
        <v>28</v>
      </c>
      <c r="J997" s="69">
        <f t="shared" si="33"/>
        <v>11.0152</v>
      </c>
      <c r="K997" s="100"/>
      <c r="L997" s="140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</row>
    <row r="998" spans="1:62" s="15" customFormat="1" ht="15.95" customHeight="1" outlineLevel="2" x14ac:dyDescent="0.3">
      <c r="A998" s="537">
        <v>111</v>
      </c>
      <c r="B998" s="173" t="s">
        <v>74</v>
      </c>
      <c r="C998" s="44" t="s">
        <v>316</v>
      </c>
      <c r="D998" s="157" t="s">
        <v>78</v>
      </c>
      <c r="E998" s="42">
        <v>9</v>
      </c>
      <c r="F998" s="178" t="s">
        <v>107</v>
      </c>
      <c r="G998" s="62">
        <v>1.4279999999999999</v>
      </c>
      <c r="H998" s="68">
        <f t="shared" si="32"/>
        <v>0.7</v>
      </c>
      <c r="I998" s="69">
        <v>28</v>
      </c>
      <c r="J998" s="69">
        <f t="shared" si="33"/>
        <v>27.988799999999998</v>
      </c>
      <c r="K998" s="100"/>
      <c r="L998" s="140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</row>
    <row r="999" spans="1:62" s="15" customFormat="1" ht="15.95" customHeight="1" outlineLevel="2" x14ac:dyDescent="0.3">
      <c r="A999" s="537">
        <v>112</v>
      </c>
      <c r="B999" s="173" t="s">
        <v>74</v>
      </c>
      <c r="C999" s="44" t="s">
        <v>1082</v>
      </c>
      <c r="D999" s="157" t="s">
        <v>78</v>
      </c>
      <c r="E999" s="540">
        <v>9</v>
      </c>
      <c r="F999" s="158" t="s">
        <v>36</v>
      </c>
      <c r="G999" s="518">
        <v>0.79600000000000004</v>
      </c>
      <c r="H999" s="68">
        <f t="shared" si="32"/>
        <v>0.7</v>
      </c>
      <c r="I999" s="69">
        <v>28</v>
      </c>
      <c r="J999" s="69">
        <f t="shared" si="33"/>
        <v>15.601600000000001</v>
      </c>
      <c r="K999" s="100"/>
      <c r="L999" s="140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</row>
    <row r="1000" spans="1:62" s="15" customFormat="1" ht="15.95" customHeight="1" outlineLevel="2" x14ac:dyDescent="0.3">
      <c r="A1000" s="537">
        <v>113</v>
      </c>
      <c r="B1000" s="173" t="s">
        <v>74</v>
      </c>
      <c r="C1000" s="44" t="s">
        <v>1083</v>
      </c>
      <c r="D1000" s="157" t="s">
        <v>78</v>
      </c>
      <c r="E1000" s="540">
        <v>9</v>
      </c>
      <c r="F1000" s="158" t="s">
        <v>36</v>
      </c>
      <c r="G1000" s="518">
        <v>0.501</v>
      </c>
      <c r="H1000" s="68">
        <f t="shared" si="32"/>
        <v>0.7</v>
      </c>
      <c r="I1000" s="69">
        <v>28</v>
      </c>
      <c r="J1000" s="69">
        <f t="shared" si="33"/>
        <v>9.8195999999999994</v>
      </c>
      <c r="K1000" s="100"/>
      <c r="L1000" s="140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</row>
    <row r="1001" spans="1:62" s="15" customFormat="1" ht="15.95" customHeight="1" outlineLevel="2" x14ac:dyDescent="0.3">
      <c r="A1001" s="537">
        <v>114</v>
      </c>
      <c r="B1001" s="173" t="s">
        <v>74</v>
      </c>
      <c r="C1001" s="44" t="s">
        <v>816</v>
      </c>
      <c r="D1001" s="157" t="s">
        <v>400</v>
      </c>
      <c r="E1001" s="539">
        <v>3</v>
      </c>
      <c r="F1001" s="158" t="s">
        <v>30</v>
      </c>
      <c r="G1001" s="62">
        <v>0.34899999999999998</v>
      </c>
      <c r="H1001" s="68">
        <f t="shared" si="32"/>
        <v>1</v>
      </c>
      <c r="I1001" s="69">
        <v>28</v>
      </c>
      <c r="J1001" s="69">
        <f t="shared" si="33"/>
        <v>9.7719999999999985</v>
      </c>
      <c r="K1001" s="100"/>
      <c r="L1001" s="140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</row>
    <row r="1002" spans="1:62" s="15" customFormat="1" ht="15.95" customHeight="1" outlineLevel="2" x14ac:dyDescent="0.3">
      <c r="A1002" s="537">
        <v>115</v>
      </c>
      <c r="B1002" s="173" t="s">
        <v>74</v>
      </c>
      <c r="C1002" s="44" t="s">
        <v>1084</v>
      </c>
      <c r="D1002" s="157" t="s">
        <v>78</v>
      </c>
      <c r="E1002" s="42">
        <v>6</v>
      </c>
      <c r="F1002" s="158" t="s">
        <v>36</v>
      </c>
      <c r="G1002" s="518">
        <v>0.35799999999999998</v>
      </c>
      <c r="H1002" s="68">
        <f t="shared" si="32"/>
        <v>0.7</v>
      </c>
      <c r="I1002" s="69">
        <v>28</v>
      </c>
      <c r="J1002" s="69">
        <f t="shared" si="33"/>
        <v>7.0167999999999999</v>
      </c>
      <c r="K1002" s="100"/>
      <c r="L1002" s="140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</row>
    <row r="1003" spans="1:62" s="15" customFormat="1" ht="15.95" customHeight="1" outlineLevel="2" x14ac:dyDescent="0.3">
      <c r="A1003" s="537">
        <v>116</v>
      </c>
      <c r="B1003" s="173" t="s">
        <v>74</v>
      </c>
      <c r="C1003" s="44" t="s">
        <v>1085</v>
      </c>
      <c r="D1003" s="157" t="s">
        <v>78</v>
      </c>
      <c r="E1003" s="42">
        <v>6</v>
      </c>
      <c r="F1003" s="158" t="s">
        <v>36</v>
      </c>
      <c r="G1003" s="518">
        <v>0.89200000000000002</v>
      </c>
      <c r="H1003" s="68">
        <f t="shared" si="32"/>
        <v>0.7</v>
      </c>
      <c r="I1003" s="69">
        <v>28</v>
      </c>
      <c r="J1003" s="69">
        <f t="shared" si="33"/>
        <v>17.4832</v>
      </c>
      <c r="K1003" s="100"/>
      <c r="L1003" s="140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</row>
    <row r="1004" spans="1:62" s="15" customFormat="1" ht="15.95" customHeight="1" outlineLevel="2" x14ac:dyDescent="0.3">
      <c r="A1004" s="537">
        <v>117</v>
      </c>
      <c r="B1004" s="173" t="s">
        <v>74</v>
      </c>
      <c r="C1004" s="44" t="s">
        <v>317</v>
      </c>
      <c r="D1004" s="157" t="s">
        <v>401</v>
      </c>
      <c r="E1004" s="42">
        <v>6</v>
      </c>
      <c r="F1004" s="158" t="s">
        <v>30</v>
      </c>
      <c r="G1004" s="62">
        <v>1.4810000000000001</v>
      </c>
      <c r="H1004" s="68">
        <f t="shared" si="32"/>
        <v>0.7</v>
      </c>
      <c r="I1004" s="69">
        <v>28</v>
      </c>
      <c r="J1004" s="69">
        <f t="shared" si="33"/>
        <v>29.0276</v>
      </c>
      <c r="K1004" s="100"/>
      <c r="L1004" s="140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</row>
    <row r="1005" spans="1:62" s="15" customFormat="1" ht="15.95" customHeight="1" outlineLevel="2" x14ac:dyDescent="0.3">
      <c r="A1005" s="537">
        <v>118</v>
      </c>
      <c r="B1005" s="173" t="s">
        <v>74</v>
      </c>
      <c r="C1005" s="44" t="s">
        <v>1086</v>
      </c>
      <c r="D1005" s="157" t="s">
        <v>78</v>
      </c>
      <c r="E1005" s="42">
        <v>6</v>
      </c>
      <c r="F1005" s="158" t="s">
        <v>36</v>
      </c>
      <c r="G1005" s="518">
        <v>0.93300000000000005</v>
      </c>
      <c r="H1005" s="68">
        <f t="shared" si="32"/>
        <v>0.7</v>
      </c>
      <c r="I1005" s="69">
        <v>28</v>
      </c>
      <c r="J1005" s="69">
        <f t="shared" si="33"/>
        <v>18.286799999999999</v>
      </c>
      <c r="K1005" s="100"/>
      <c r="L1005" s="140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</row>
    <row r="1006" spans="1:62" s="15" customFormat="1" ht="15.95" customHeight="1" outlineLevel="2" x14ac:dyDescent="0.3">
      <c r="A1006" s="537">
        <v>119</v>
      </c>
      <c r="B1006" s="173" t="s">
        <v>74</v>
      </c>
      <c r="C1006" s="44" t="s">
        <v>1087</v>
      </c>
      <c r="D1006" s="157" t="s">
        <v>78</v>
      </c>
      <c r="E1006" s="42">
        <v>6</v>
      </c>
      <c r="F1006" s="158" t="s">
        <v>36</v>
      </c>
      <c r="G1006" s="518">
        <v>0.27800000000000002</v>
      </c>
      <c r="H1006" s="68">
        <f t="shared" si="32"/>
        <v>0.7</v>
      </c>
      <c r="I1006" s="69">
        <v>28</v>
      </c>
      <c r="J1006" s="69">
        <f t="shared" si="33"/>
        <v>5.4488000000000003</v>
      </c>
      <c r="K1006" s="100"/>
      <c r="L1006" s="140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</row>
    <row r="1007" spans="1:62" s="15" customFormat="1" ht="15.95" customHeight="1" outlineLevel="2" x14ac:dyDescent="0.3">
      <c r="A1007" s="537">
        <v>120</v>
      </c>
      <c r="B1007" s="173" t="s">
        <v>74</v>
      </c>
      <c r="C1007" s="44" t="s">
        <v>318</v>
      </c>
      <c r="D1007" s="157" t="s">
        <v>401</v>
      </c>
      <c r="E1007" s="42">
        <v>6</v>
      </c>
      <c r="F1007" s="178" t="s">
        <v>107</v>
      </c>
      <c r="G1007" s="62">
        <v>1.399</v>
      </c>
      <c r="H1007" s="68">
        <f t="shared" si="32"/>
        <v>0.7</v>
      </c>
      <c r="I1007" s="69">
        <v>28</v>
      </c>
      <c r="J1007" s="69">
        <f t="shared" si="33"/>
        <v>27.420399999999997</v>
      </c>
      <c r="K1007" s="100"/>
      <c r="L1007" s="140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</row>
    <row r="1008" spans="1:62" s="15" customFormat="1" ht="15.95" customHeight="1" outlineLevel="2" x14ac:dyDescent="0.3">
      <c r="A1008" s="537">
        <v>121</v>
      </c>
      <c r="B1008" s="173" t="s">
        <v>74</v>
      </c>
      <c r="C1008" s="44" t="s">
        <v>1105</v>
      </c>
      <c r="D1008" s="157" t="s">
        <v>78</v>
      </c>
      <c r="E1008" s="42">
        <v>6</v>
      </c>
      <c r="F1008" s="158" t="s">
        <v>36</v>
      </c>
      <c r="G1008" s="518">
        <v>0.113</v>
      </c>
      <c r="H1008" s="68">
        <f t="shared" si="32"/>
        <v>0.7</v>
      </c>
      <c r="I1008" s="69">
        <v>28</v>
      </c>
      <c r="J1008" s="69">
        <f t="shared" si="33"/>
        <v>2.2148000000000003</v>
      </c>
      <c r="K1008" s="100"/>
      <c r="L1008" s="140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</row>
    <row r="1009" spans="1:68" s="15" customFormat="1" ht="15.95" customHeight="1" outlineLevel="2" x14ac:dyDescent="0.3">
      <c r="A1009" s="537">
        <v>122</v>
      </c>
      <c r="B1009" s="173" t="s">
        <v>74</v>
      </c>
      <c r="C1009" s="44" t="s">
        <v>1088</v>
      </c>
      <c r="D1009" s="157" t="s">
        <v>78</v>
      </c>
      <c r="E1009" s="42">
        <v>6</v>
      </c>
      <c r="F1009" s="158" t="s">
        <v>36</v>
      </c>
      <c r="G1009" s="518">
        <v>0.56699999999999995</v>
      </c>
      <c r="H1009" s="68">
        <f t="shared" si="32"/>
        <v>0.7</v>
      </c>
      <c r="I1009" s="69">
        <v>28</v>
      </c>
      <c r="J1009" s="69">
        <f t="shared" si="33"/>
        <v>11.113199999999997</v>
      </c>
      <c r="K1009" s="100"/>
      <c r="L1009" s="140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</row>
    <row r="1010" spans="1:68" s="15" customFormat="1" ht="15.95" customHeight="1" outlineLevel="2" x14ac:dyDescent="0.3">
      <c r="A1010" s="537">
        <v>123</v>
      </c>
      <c r="B1010" s="173" t="s">
        <v>74</v>
      </c>
      <c r="C1010" s="44" t="s">
        <v>319</v>
      </c>
      <c r="D1010" s="157" t="s">
        <v>402</v>
      </c>
      <c r="E1010" s="42">
        <v>4</v>
      </c>
      <c r="F1010" s="158" t="s">
        <v>30</v>
      </c>
      <c r="G1010" s="62">
        <v>1.1890000000000001</v>
      </c>
      <c r="H1010" s="68">
        <f t="shared" si="32"/>
        <v>1.2</v>
      </c>
      <c r="I1010" s="69">
        <v>28</v>
      </c>
      <c r="J1010" s="69">
        <f t="shared" si="33"/>
        <v>39.950400000000002</v>
      </c>
      <c r="K1010" s="100"/>
      <c r="L1010" s="140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</row>
    <row r="1011" spans="1:68" s="15" customFormat="1" ht="15.95" customHeight="1" outlineLevel="2" x14ac:dyDescent="0.3">
      <c r="A1011" s="537">
        <v>124</v>
      </c>
      <c r="B1011" s="173" t="s">
        <v>74</v>
      </c>
      <c r="C1011" s="44" t="s">
        <v>320</v>
      </c>
      <c r="D1011" s="157" t="s">
        <v>402</v>
      </c>
      <c r="E1011" s="42">
        <v>4</v>
      </c>
      <c r="F1011" s="158" t="s">
        <v>30</v>
      </c>
      <c r="G1011" s="62">
        <v>2.3969999999999998</v>
      </c>
      <c r="H1011" s="68">
        <f t="shared" si="32"/>
        <v>1.2</v>
      </c>
      <c r="I1011" s="69">
        <v>28</v>
      </c>
      <c r="J1011" s="69">
        <f t="shared" si="33"/>
        <v>80.539199999999994</v>
      </c>
      <c r="K1011" s="100"/>
      <c r="L1011" s="140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</row>
    <row r="1012" spans="1:68" s="15" customFormat="1" ht="15.95" customHeight="1" outlineLevel="2" x14ac:dyDescent="0.3">
      <c r="A1012" s="537">
        <v>125</v>
      </c>
      <c r="B1012" s="173" t="s">
        <v>74</v>
      </c>
      <c r="C1012" s="44" t="s">
        <v>321</v>
      </c>
      <c r="D1012" s="157" t="s">
        <v>402</v>
      </c>
      <c r="E1012" s="42">
        <v>4</v>
      </c>
      <c r="F1012" s="158" t="s">
        <v>30</v>
      </c>
      <c r="G1012" s="62">
        <v>1.5269999999999999</v>
      </c>
      <c r="H1012" s="68">
        <f t="shared" si="32"/>
        <v>1.2</v>
      </c>
      <c r="I1012" s="69">
        <v>28</v>
      </c>
      <c r="J1012" s="69">
        <f t="shared" si="33"/>
        <v>51.307199999999995</v>
      </c>
      <c r="K1012" s="100"/>
      <c r="L1012" s="140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</row>
    <row r="1013" spans="1:68" s="15" customFormat="1" ht="15.95" customHeight="1" outlineLevel="1" x14ac:dyDescent="0.3">
      <c r="A1013" s="537"/>
      <c r="B1013" s="211" t="s">
        <v>102</v>
      </c>
      <c r="C1013" s="44"/>
      <c r="D1013" s="157"/>
      <c r="E1013" s="42"/>
      <c r="F1013" s="158"/>
      <c r="G1013" s="512">
        <f>SUM(G888:G1012)</f>
        <v>337.79099999999988</v>
      </c>
      <c r="H1013" s="68"/>
      <c r="I1013" s="68"/>
      <c r="J1013" s="69"/>
      <c r="K1013" s="100"/>
      <c r="L1013" s="140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</row>
    <row r="1014" spans="1:68" s="15" customFormat="1" ht="15.95" customHeight="1" outlineLevel="1" x14ac:dyDescent="0.3">
      <c r="A1014" s="537"/>
      <c r="B1014" s="61"/>
      <c r="C1014" s="44"/>
      <c r="D1014" s="32"/>
      <c r="E1014" s="62"/>
      <c r="F1014" s="45"/>
      <c r="G1014" s="512"/>
      <c r="H1014" s="68"/>
      <c r="I1014" s="68"/>
      <c r="J1014" s="69"/>
      <c r="K1014" s="100"/>
      <c r="L1014" s="140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</row>
    <row r="1015" spans="1:68" s="3" customFormat="1" ht="15.95" customHeight="1" outlineLevel="1" x14ac:dyDescent="0.3">
      <c r="A1015" s="537"/>
      <c r="B1015" s="540"/>
      <c r="C1015" s="53"/>
      <c r="D1015" s="32"/>
      <c r="E1015" s="540"/>
      <c r="F1015" s="540"/>
      <c r="G1015" s="55"/>
      <c r="H1015" s="68"/>
      <c r="I1015" s="68"/>
      <c r="J1015" s="69"/>
      <c r="K1015" s="100"/>
      <c r="L1015" s="140"/>
    </row>
    <row r="1016" spans="1:68" s="3" customFormat="1" ht="15.95" customHeight="1" outlineLevel="1" x14ac:dyDescent="0.3">
      <c r="A1016" s="537"/>
      <c r="B1016" s="540"/>
      <c r="C1016" s="53"/>
      <c r="D1016" s="32"/>
      <c r="E1016" s="540"/>
      <c r="F1016" s="540"/>
      <c r="G1016" s="55"/>
      <c r="H1016" s="68"/>
      <c r="I1016" s="68"/>
      <c r="J1016" s="69"/>
      <c r="K1016" s="100"/>
      <c r="L1016" s="140"/>
    </row>
    <row r="1017" spans="1:68" s="3" customFormat="1" ht="15.95" customHeight="1" outlineLevel="2" x14ac:dyDescent="0.3">
      <c r="A1017" s="537">
        <v>1</v>
      </c>
      <c r="B1017" s="540" t="s">
        <v>79</v>
      </c>
      <c r="C1017" s="53" t="s">
        <v>80</v>
      </c>
      <c r="D1017" s="32" t="s">
        <v>81</v>
      </c>
      <c r="E1017" s="540">
        <v>6</v>
      </c>
      <c r="F1017" s="540" t="s">
        <v>82</v>
      </c>
      <c r="G1017" s="513">
        <v>3.831</v>
      </c>
      <c r="H1017" s="68">
        <f t="shared" si="32"/>
        <v>0.7</v>
      </c>
      <c r="I1017" s="69">
        <v>30</v>
      </c>
      <c r="J1017" s="69">
        <f t="shared" si="33"/>
        <v>80.450999999999993</v>
      </c>
      <c r="K1017" s="100"/>
      <c r="L1017" s="140"/>
    </row>
    <row r="1018" spans="1:68" s="3" customFormat="1" ht="15.95" customHeight="1" outlineLevel="2" x14ac:dyDescent="0.3">
      <c r="A1018" s="537">
        <v>2</v>
      </c>
      <c r="B1018" s="540" t="s">
        <v>79</v>
      </c>
      <c r="C1018" s="53" t="s">
        <v>83</v>
      </c>
      <c r="D1018" s="32" t="s">
        <v>81</v>
      </c>
      <c r="E1018" s="540">
        <v>6</v>
      </c>
      <c r="F1018" s="540" t="s">
        <v>82</v>
      </c>
      <c r="G1018" s="513">
        <v>2.5739999999999998</v>
      </c>
      <c r="H1018" s="68">
        <f t="shared" si="32"/>
        <v>0.7</v>
      </c>
      <c r="I1018" s="69">
        <v>30</v>
      </c>
      <c r="J1018" s="69">
        <f t="shared" si="33"/>
        <v>54.053999999999995</v>
      </c>
      <c r="K1018" s="100"/>
      <c r="L1018" s="140"/>
    </row>
    <row r="1019" spans="1:68" s="3" customFormat="1" ht="15.95" customHeight="1" outlineLevel="2" x14ac:dyDescent="0.3">
      <c r="A1019" s="537">
        <v>3</v>
      </c>
      <c r="B1019" s="540" t="s">
        <v>79</v>
      </c>
      <c r="C1019" s="53" t="s">
        <v>84</v>
      </c>
      <c r="D1019" s="32" t="s">
        <v>81</v>
      </c>
      <c r="E1019" s="540">
        <v>6</v>
      </c>
      <c r="F1019" s="540" t="s">
        <v>82</v>
      </c>
      <c r="G1019" s="513">
        <v>1.5109999999999999</v>
      </c>
      <c r="H1019" s="68">
        <f t="shared" si="32"/>
        <v>0.7</v>
      </c>
      <c r="I1019" s="69">
        <v>30</v>
      </c>
      <c r="J1019" s="69">
        <f t="shared" si="33"/>
        <v>31.730999999999995</v>
      </c>
      <c r="K1019" s="100"/>
      <c r="L1019" s="140"/>
    </row>
    <row r="1020" spans="1:68" s="3" customFormat="1" ht="15.95" customHeight="1" outlineLevel="2" x14ac:dyDescent="0.3">
      <c r="A1020" s="537">
        <v>4</v>
      </c>
      <c r="B1020" s="540" t="s">
        <v>79</v>
      </c>
      <c r="C1020" s="53" t="s">
        <v>85</v>
      </c>
      <c r="D1020" s="32" t="s">
        <v>86</v>
      </c>
      <c r="E1020" s="540">
        <v>9</v>
      </c>
      <c r="F1020" s="540" t="s">
        <v>82</v>
      </c>
      <c r="G1020" s="513">
        <v>11.64</v>
      </c>
      <c r="H1020" s="68">
        <f t="shared" si="32"/>
        <v>1.2</v>
      </c>
      <c r="I1020" s="69">
        <v>30</v>
      </c>
      <c r="J1020" s="69">
        <f t="shared" si="33"/>
        <v>419.04</v>
      </c>
      <c r="K1020" s="100"/>
      <c r="L1020" s="140"/>
    </row>
    <row r="1021" spans="1:68" s="3" customFormat="1" ht="15.95" customHeight="1" outlineLevel="2" x14ac:dyDescent="0.3">
      <c r="A1021" s="537">
        <v>5</v>
      </c>
      <c r="B1021" s="540" t="s">
        <v>79</v>
      </c>
      <c r="C1021" s="53" t="s">
        <v>87</v>
      </c>
      <c r="D1021" s="32" t="s">
        <v>81</v>
      </c>
      <c r="E1021" s="540">
        <v>5</v>
      </c>
      <c r="F1021" s="540" t="s">
        <v>82</v>
      </c>
      <c r="G1021" s="513">
        <v>0.26500000000000001</v>
      </c>
      <c r="H1021" s="68">
        <f t="shared" si="32"/>
        <v>1</v>
      </c>
      <c r="I1021" s="69">
        <v>30</v>
      </c>
      <c r="J1021" s="69">
        <f t="shared" si="33"/>
        <v>7.95</v>
      </c>
      <c r="K1021" s="100"/>
      <c r="L1021" s="140"/>
    </row>
    <row r="1022" spans="1:68" s="3" customFormat="1" ht="15.95" customHeight="1" outlineLevel="2" x14ac:dyDescent="0.3">
      <c r="A1022" s="537">
        <v>6</v>
      </c>
      <c r="B1022" s="540" t="s">
        <v>79</v>
      </c>
      <c r="C1022" s="53" t="s">
        <v>88</v>
      </c>
      <c r="D1022" s="32" t="s">
        <v>81</v>
      </c>
      <c r="E1022" s="540">
        <v>5</v>
      </c>
      <c r="F1022" s="540" t="s">
        <v>82</v>
      </c>
      <c r="G1022" s="513">
        <v>1.089</v>
      </c>
      <c r="H1022" s="68">
        <f t="shared" ref="H1022:H1084" si="34">IF(AND(E1022&lt;6,G1022&lt;1),1,IF(AND(E1022&gt;=6,G1022&lt;10),0.7,1.2))</f>
        <v>1.2</v>
      </c>
      <c r="I1022" s="69">
        <v>30</v>
      </c>
      <c r="J1022" s="69">
        <f t="shared" ref="J1022:J1084" si="35">(G1022*H1022*I1022)</f>
        <v>39.204000000000001</v>
      </c>
      <c r="K1022" s="100"/>
      <c r="L1022" s="140"/>
    </row>
    <row r="1023" spans="1:68" s="96" customFormat="1" ht="15.95" customHeight="1" outlineLevel="1" x14ac:dyDescent="0.3">
      <c r="A1023" s="537"/>
      <c r="B1023" s="61" t="s">
        <v>103</v>
      </c>
      <c r="C1023" s="44"/>
      <c r="D1023" s="32"/>
      <c r="E1023" s="540"/>
      <c r="F1023" s="43"/>
      <c r="G1023" s="514">
        <f>SUBTOTAL(9,G1017:G1022)</f>
        <v>20.91</v>
      </c>
      <c r="H1023" s="68"/>
      <c r="I1023" s="68"/>
      <c r="J1023" s="69"/>
      <c r="K1023" s="100"/>
      <c r="L1023" s="140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</row>
    <row r="1024" spans="1:68" s="3" customFormat="1" ht="15.95" customHeight="1" outlineLevel="1" x14ac:dyDescent="0.3">
      <c r="A1024" s="537"/>
      <c r="B1024" s="61"/>
      <c r="C1024" s="53"/>
      <c r="D1024" s="32"/>
      <c r="E1024" s="540"/>
      <c r="F1024" s="540"/>
      <c r="G1024" s="514"/>
      <c r="H1024" s="68"/>
      <c r="I1024" s="68"/>
      <c r="J1024" s="69"/>
      <c r="K1024" s="100"/>
      <c r="L1024" s="140"/>
    </row>
    <row r="1025" spans="1:68" s="3" customFormat="1" ht="15.95" customHeight="1" outlineLevel="1" x14ac:dyDescent="0.3">
      <c r="A1025" s="32"/>
      <c r="B1025" s="540"/>
      <c r="C1025" s="53"/>
      <c r="D1025" s="32"/>
      <c r="E1025" s="540"/>
      <c r="F1025" s="540"/>
      <c r="G1025" s="513"/>
      <c r="H1025" s="68"/>
      <c r="I1025" s="68"/>
      <c r="J1025" s="69"/>
      <c r="K1025" s="100"/>
      <c r="L1025" s="140"/>
    </row>
    <row r="1026" spans="1:68" ht="15.95" customHeight="1" outlineLevel="1" x14ac:dyDescent="0.3">
      <c r="A1026" s="32"/>
      <c r="B1026" s="540"/>
      <c r="C1026" s="53"/>
      <c r="D1026" s="32"/>
      <c r="E1026" s="540"/>
      <c r="F1026" s="540"/>
      <c r="G1026" s="513"/>
      <c r="H1026" s="68"/>
      <c r="I1026" s="68"/>
      <c r="J1026" s="69"/>
    </row>
    <row r="1027" spans="1:68" s="7" customFormat="1" ht="15.95" customHeight="1" outlineLevel="2" x14ac:dyDescent="0.3">
      <c r="A1027" s="32">
        <v>1</v>
      </c>
      <c r="B1027" s="540" t="s">
        <v>89</v>
      </c>
      <c r="C1027" s="470" t="s">
        <v>227</v>
      </c>
      <c r="D1027" s="32" t="s">
        <v>120</v>
      </c>
      <c r="E1027" s="539">
        <v>7</v>
      </c>
      <c r="F1027" s="43" t="s">
        <v>30</v>
      </c>
      <c r="G1027" s="522">
        <v>1.1160000000000001</v>
      </c>
      <c r="H1027" s="68">
        <f t="shared" si="34"/>
        <v>0.7</v>
      </c>
      <c r="I1027" s="69">
        <v>32</v>
      </c>
      <c r="J1027" s="69">
        <f t="shared" si="35"/>
        <v>24.9984</v>
      </c>
      <c r="K1027" s="100"/>
      <c r="L1027" s="140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</row>
    <row r="1028" spans="1:68" ht="15.95" customHeight="1" outlineLevel="2" x14ac:dyDescent="0.3">
      <c r="A1028" s="32">
        <v>2</v>
      </c>
      <c r="B1028" s="540" t="s">
        <v>89</v>
      </c>
      <c r="C1028" s="470" t="s">
        <v>229</v>
      </c>
      <c r="D1028" s="32" t="s">
        <v>91</v>
      </c>
      <c r="E1028" s="539">
        <v>7</v>
      </c>
      <c r="F1028" s="43" t="s">
        <v>30</v>
      </c>
      <c r="G1028" s="513">
        <v>3.2869999999999999</v>
      </c>
      <c r="H1028" s="68">
        <f t="shared" si="34"/>
        <v>0.7</v>
      </c>
      <c r="I1028" s="69">
        <v>32</v>
      </c>
      <c r="J1028" s="69">
        <f t="shared" si="35"/>
        <v>73.628799999999998</v>
      </c>
    </row>
    <row r="1029" spans="1:68" ht="15.95" customHeight="1" outlineLevel="2" x14ac:dyDescent="0.3">
      <c r="A1029" s="32">
        <v>3</v>
      </c>
      <c r="B1029" s="43" t="s">
        <v>89</v>
      </c>
      <c r="C1029" s="44" t="s">
        <v>391</v>
      </c>
      <c r="D1029" s="32" t="s">
        <v>435</v>
      </c>
      <c r="E1029" s="539">
        <v>7</v>
      </c>
      <c r="F1029" s="43" t="s">
        <v>30</v>
      </c>
      <c r="G1029" s="62">
        <v>0.26200000000000001</v>
      </c>
      <c r="H1029" s="68">
        <f t="shared" si="34"/>
        <v>0.7</v>
      </c>
      <c r="I1029" s="69">
        <v>32</v>
      </c>
      <c r="J1029" s="69">
        <f t="shared" si="35"/>
        <v>5.8688000000000002</v>
      </c>
    </row>
    <row r="1030" spans="1:68" ht="15.95" customHeight="1" outlineLevel="2" x14ac:dyDescent="0.3">
      <c r="A1030" s="32">
        <v>4</v>
      </c>
      <c r="B1030" s="43" t="s">
        <v>89</v>
      </c>
      <c r="C1030" s="44" t="s">
        <v>392</v>
      </c>
      <c r="D1030" s="32" t="s">
        <v>435</v>
      </c>
      <c r="E1030" s="539">
        <v>7</v>
      </c>
      <c r="F1030" s="43" t="s">
        <v>30</v>
      </c>
      <c r="G1030" s="62">
        <v>0.107</v>
      </c>
      <c r="H1030" s="68">
        <f t="shared" si="34"/>
        <v>0.7</v>
      </c>
      <c r="I1030" s="69">
        <v>32</v>
      </c>
      <c r="J1030" s="69">
        <f t="shared" si="35"/>
        <v>2.3967999999999998</v>
      </c>
    </row>
    <row r="1031" spans="1:68" s="15" customFormat="1" ht="15.95" customHeight="1" outlineLevel="2" x14ac:dyDescent="0.3">
      <c r="A1031" s="32">
        <v>5</v>
      </c>
      <c r="B1031" s="540" t="s">
        <v>89</v>
      </c>
      <c r="C1031" s="470" t="s">
        <v>230</v>
      </c>
      <c r="D1031" s="32" t="s">
        <v>92</v>
      </c>
      <c r="E1031" s="42">
        <v>6</v>
      </c>
      <c r="F1031" s="43" t="s">
        <v>30</v>
      </c>
      <c r="G1031" s="513">
        <v>39.856999999999999</v>
      </c>
      <c r="H1031" s="68">
        <f t="shared" si="34"/>
        <v>1.2</v>
      </c>
      <c r="I1031" s="69">
        <v>32</v>
      </c>
      <c r="J1031" s="69">
        <f t="shared" si="35"/>
        <v>1530.5087999999998</v>
      </c>
      <c r="K1031" s="100"/>
      <c r="L1031" s="140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</row>
    <row r="1032" spans="1:68" s="15" customFormat="1" ht="15.95" customHeight="1" outlineLevel="2" x14ac:dyDescent="0.3">
      <c r="A1032" s="32">
        <v>6</v>
      </c>
      <c r="B1032" s="540" t="s">
        <v>89</v>
      </c>
      <c r="C1032" s="470" t="s">
        <v>818</v>
      </c>
      <c r="D1032" s="32" t="s">
        <v>90</v>
      </c>
      <c r="E1032" s="539">
        <v>7</v>
      </c>
      <c r="F1032" s="43" t="s">
        <v>30</v>
      </c>
      <c r="G1032" s="513">
        <v>5.4580000000000002</v>
      </c>
      <c r="H1032" s="68">
        <f t="shared" si="34"/>
        <v>0.7</v>
      </c>
      <c r="I1032" s="69">
        <v>32</v>
      </c>
      <c r="J1032" s="69">
        <f t="shared" si="35"/>
        <v>122.25919999999999</v>
      </c>
      <c r="K1032" s="100"/>
      <c r="L1032" s="140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</row>
    <row r="1033" spans="1:68" s="15" customFormat="1" ht="15.95" customHeight="1" outlineLevel="2" x14ac:dyDescent="0.3">
      <c r="A1033" s="32">
        <v>7</v>
      </c>
      <c r="B1033" s="540" t="s">
        <v>89</v>
      </c>
      <c r="C1033" s="470" t="s">
        <v>228</v>
      </c>
      <c r="D1033" s="32" t="s">
        <v>90</v>
      </c>
      <c r="E1033" s="539">
        <v>7</v>
      </c>
      <c r="F1033" s="43" t="s">
        <v>30</v>
      </c>
      <c r="G1033" s="513">
        <v>5.3339999999999996</v>
      </c>
      <c r="H1033" s="68">
        <f t="shared" si="34"/>
        <v>0.7</v>
      </c>
      <c r="I1033" s="69">
        <v>32</v>
      </c>
      <c r="J1033" s="69">
        <f t="shared" si="35"/>
        <v>119.48159999999999</v>
      </c>
      <c r="K1033" s="100"/>
      <c r="L1033" s="140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</row>
    <row r="1034" spans="1:68" s="15" customFormat="1" ht="15.95" customHeight="1" outlineLevel="1" x14ac:dyDescent="0.3">
      <c r="A1034" s="32"/>
      <c r="B1034" s="61" t="s">
        <v>104</v>
      </c>
      <c r="C1034" s="470"/>
      <c r="D1034" s="32"/>
      <c r="E1034" s="54"/>
      <c r="F1034" s="45"/>
      <c r="G1034" s="514">
        <f>SUM(G1027:G1033)</f>
        <v>55.420999999999992</v>
      </c>
      <c r="H1034" s="68"/>
      <c r="I1034" s="68"/>
      <c r="J1034" s="69"/>
      <c r="K1034" s="100"/>
      <c r="L1034" s="140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</row>
    <row r="1035" spans="1:68" s="15" customFormat="1" ht="15.95" customHeight="1" outlineLevel="1" x14ac:dyDescent="0.3">
      <c r="A1035" s="32"/>
      <c r="B1035" s="61"/>
      <c r="C1035" s="470"/>
      <c r="D1035" s="32"/>
      <c r="E1035" s="54"/>
      <c r="F1035" s="45"/>
      <c r="G1035" s="514"/>
      <c r="H1035" s="68"/>
      <c r="I1035" s="68"/>
      <c r="J1035" s="69"/>
      <c r="K1035" s="100"/>
      <c r="L1035" s="140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</row>
    <row r="1036" spans="1:68" s="3" customFormat="1" ht="15.95" customHeight="1" outlineLevel="1" x14ac:dyDescent="0.3">
      <c r="A1036" s="46"/>
      <c r="B1036" s="43"/>
      <c r="C1036" s="44"/>
      <c r="D1036" s="32"/>
      <c r="E1036" s="62"/>
      <c r="F1036" s="45"/>
      <c r="G1036" s="62"/>
      <c r="H1036" s="68"/>
      <c r="I1036" s="68"/>
      <c r="J1036" s="69"/>
      <c r="K1036" s="100"/>
      <c r="L1036" s="140"/>
    </row>
    <row r="1037" spans="1:68" s="3" customFormat="1" ht="15.95" customHeight="1" outlineLevel="1" x14ac:dyDescent="0.3">
      <c r="A1037" s="32"/>
      <c r="B1037" s="540"/>
      <c r="C1037" s="30"/>
      <c r="D1037" s="32"/>
      <c r="E1037" s="539"/>
      <c r="F1037" s="540"/>
      <c r="G1037" s="55"/>
      <c r="H1037" s="68"/>
      <c r="I1037" s="68"/>
      <c r="J1037" s="69"/>
      <c r="K1037" s="100"/>
      <c r="L1037" s="140"/>
    </row>
    <row r="1038" spans="1:68" s="6" customFormat="1" ht="15.95" customHeight="1" outlineLevel="2" x14ac:dyDescent="0.3">
      <c r="A1038" s="32">
        <v>1</v>
      </c>
      <c r="B1038" s="540" t="s">
        <v>93</v>
      </c>
      <c r="C1038" s="33" t="s">
        <v>777</v>
      </c>
      <c r="D1038" s="32" t="s">
        <v>133</v>
      </c>
      <c r="E1038" s="539">
        <v>10</v>
      </c>
      <c r="F1038" s="43" t="s">
        <v>30</v>
      </c>
      <c r="G1038" s="513">
        <v>4.1900000000000004</v>
      </c>
      <c r="H1038" s="68">
        <f t="shared" si="34"/>
        <v>0.7</v>
      </c>
      <c r="I1038" s="71">
        <v>23</v>
      </c>
      <c r="J1038" s="69">
        <f t="shared" si="35"/>
        <v>67.459000000000003</v>
      </c>
      <c r="K1038" s="137"/>
      <c r="L1038" s="138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  <c r="X1038" s="12"/>
      <c r="Y1038" s="12"/>
      <c r="Z1038" s="12"/>
      <c r="AA1038" s="12"/>
      <c r="AB1038" s="12"/>
      <c r="AC1038" s="12"/>
      <c r="AD1038" s="12"/>
      <c r="AE1038" s="12"/>
      <c r="AF1038" s="12"/>
      <c r="AG1038" s="12"/>
      <c r="AH1038" s="12"/>
      <c r="AI1038" s="12"/>
      <c r="AJ1038" s="12"/>
      <c r="AK1038" s="12"/>
      <c r="AL1038" s="12"/>
      <c r="AM1038" s="12"/>
      <c r="AN1038" s="12"/>
      <c r="AO1038" s="12"/>
      <c r="AP1038" s="12"/>
      <c r="AQ1038" s="12"/>
      <c r="AR1038" s="12"/>
      <c r="AS1038" s="12"/>
      <c r="AT1038" s="12"/>
      <c r="AU1038" s="12"/>
      <c r="AV1038" s="12"/>
      <c r="AW1038" s="12"/>
      <c r="AX1038" s="12"/>
      <c r="AY1038" s="12"/>
      <c r="AZ1038" s="12"/>
      <c r="BA1038" s="12"/>
      <c r="BB1038" s="12"/>
      <c r="BC1038" s="12"/>
      <c r="BD1038" s="12"/>
      <c r="BE1038" s="12"/>
      <c r="BF1038" s="12"/>
      <c r="BG1038" s="12"/>
      <c r="BH1038" s="12"/>
      <c r="BI1038" s="12"/>
      <c r="BJ1038" s="12"/>
      <c r="BK1038" s="12"/>
      <c r="BL1038" s="12"/>
      <c r="BM1038" s="12"/>
      <c r="BN1038" s="12"/>
      <c r="BO1038" s="12"/>
      <c r="BP1038" s="12"/>
    </row>
    <row r="1039" spans="1:68" s="97" customFormat="1" ht="15.95" customHeight="1" outlineLevel="2" x14ac:dyDescent="0.3">
      <c r="A1039" s="32">
        <v>2</v>
      </c>
      <c r="B1039" s="173" t="s">
        <v>93</v>
      </c>
      <c r="C1039" s="477" t="s">
        <v>1428</v>
      </c>
      <c r="D1039" s="157" t="s">
        <v>521</v>
      </c>
      <c r="E1039" s="540">
        <v>9</v>
      </c>
      <c r="F1039" s="178" t="s">
        <v>27</v>
      </c>
      <c r="G1039" s="513">
        <v>0.47</v>
      </c>
      <c r="H1039" s="68">
        <f t="shared" si="34"/>
        <v>0.7</v>
      </c>
      <c r="I1039" s="71">
        <v>25</v>
      </c>
      <c r="J1039" s="69">
        <f t="shared" si="35"/>
        <v>8.2249999999999996</v>
      </c>
      <c r="K1039" s="137"/>
      <c r="L1039" s="138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  <c r="X1039" s="12"/>
      <c r="Y1039" s="12"/>
      <c r="Z1039" s="12"/>
      <c r="AA1039" s="12"/>
      <c r="AB1039" s="12"/>
      <c r="AC1039" s="12"/>
      <c r="AD1039" s="12"/>
      <c r="AE1039" s="12"/>
      <c r="AF1039" s="12"/>
      <c r="AG1039" s="12"/>
      <c r="AH1039" s="12"/>
      <c r="AI1039" s="12"/>
      <c r="AJ1039" s="12"/>
      <c r="AK1039" s="12"/>
      <c r="AL1039" s="12"/>
      <c r="AM1039" s="12"/>
      <c r="AN1039" s="12"/>
      <c r="AO1039" s="12"/>
      <c r="AP1039" s="12"/>
      <c r="AQ1039" s="12"/>
      <c r="AR1039" s="12"/>
      <c r="AS1039" s="12"/>
      <c r="AT1039" s="12"/>
      <c r="AU1039" s="12"/>
      <c r="AV1039" s="12"/>
      <c r="AW1039" s="12"/>
      <c r="AX1039" s="12"/>
      <c r="AY1039" s="12"/>
      <c r="AZ1039" s="12"/>
      <c r="BA1039" s="12"/>
      <c r="BB1039" s="12"/>
      <c r="BC1039" s="12"/>
      <c r="BD1039" s="12"/>
      <c r="BE1039" s="12"/>
      <c r="BF1039" s="12"/>
      <c r="BG1039" s="12"/>
      <c r="BH1039" s="12"/>
      <c r="BI1039" s="12"/>
      <c r="BJ1039" s="12"/>
    </row>
    <row r="1040" spans="1:68" s="97" customFormat="1" ht="15.95" customHeight="1" outlineLevel="2" x14ac:dyDescent="0.3">
      <c r="A1040" s="32">
        <v>3</v>
      </c>
      <c r="B1040" s="173" t="s">
        <v>93</v>
      </c>
      <c r="C1040" s="477" t="s">
        <v>1430</v>
      </c>
      <c r="D1040" s="159" t="s">
        <v>521</v>
      </c>
      <c r="E1040" s="540">
        <v>9</v>
      </c>
      <c r="F1040" s="178" t="s">
        <v>27</v>
      </c>
      <c r="G1040" s="55">
        <v>0.44900000000000001</v>
      </c>
      <c r="H1040" s="68">
        <f t="shared" si="34"/>
        <v>0.7</v>
      </c>
      <c r="I1040" s="71">
        <v>25</v>
      </c>
      <c r="J1040" s="69">
        <f t="shared" si="35"/>
        <v>7.857499999999999</v>
      </c>
      <c r="K1040" s="137"/>
      <c r="L1040" s="138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  <c r="Y1040" s="12"/>
      <c r="Z1040" s="12"/>
      <c r="AA1040" s="12"/>
      <c r="AB1040" s="12"/>
      <c r="AC1040" s="12"/>
      <c r="AD1040" s="12"/>
      <c r="AE1040" s="12"/>
      <c r="AF1040" s="12"/>
      <c r="AG1040" s="12"/>
      <c r="AH1040" s="12"/>
      <c r="AI1040" s="12"/>
      <c r="AJ1040" s="12"/>
      <c r="AK1040" s="12"/>
      <c r="AL1040" s="12"/>
      <c r="AM1040" s="12"/>
      <c r="AN1040" s="12"/>
      <c r="AO1040" s="12"/>
      <c r="AP1040" s="12"/>
      <c r="AQ1040" s="12"/>
      <c r="AR1040" s="12"/>
      <c r="AS1040" s="12"/>
      <c r="AT1040" s="12"/>
      <c r="AU1040" s="12"/>
      <c r="AV1040" s="12"/>
      <c r="AW1040" s="12"/>
      <c r="AX1040" s="12"/>
      <c r="AY1040" s="12"/>
      <c r="AZ1040" s="12"/>
      <c r="BA1040" s="12"/>
      <c r="BB1040" s="12"/>
      <c r="BC1040" s="12"/>
      <c r="BD1040" s="12"/>
      <c r="BE1040" s="12"/>
      <c r="BF1040" s="12"/>
      <c r="BG1040" s="12"/>
      <c r="BH1040" s="12"/>
      <c r="BI1040" s="12"/>
      <c r="BJ1040" s="12"/>
    </row>
    <row r="1041" spans="1:62" s="97" customFormat="1" ht="15.95" customHeight="1" outlineLevel="2" x14ac:dyDescent="0.3">
      <c r="A1041" s="32">
        <v>4</v>
      </c>
      <c r="B1041" s="173" t="s">
        <v>93</v>
      </c>
      <c r="C1041" s="477" t="s">
        <v>1429</v>
      </c>
      <c r="D1041" s="157" t="s">
        <v>521</v>
      </c>
      <c r="E1041" s="540">
        <v>9</v>
      </c>
      <c r="F1041" s="178" t="s">
        <v>27</v>
      </c>
      <c r="G1041" s="55">
        <v>0.501</v>
      </c>
      <c r="H1041" s="68">
        <f t="shared" si="34"/>
        <v>0.7</v>
      </c>
      <c r="I1041" s="71">
        <v>25</v>
      </c>
      <c r="J1041" s="69">
        <f t="shared" si="35"/>
        <v>8.7674999999999983</v>
      </c>
      <c r="K1041" s="137"/>
      <c r="L1041" s="138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  <c r="Y1041" s="12"/>
      <c r="Z1041" s="12"/>
      <c r="AA1041" s="12"/>
      <c r="AB1041" s="12"/>
      <c r="AC1041" s="12"/>
      <c r="AD1041" s="12"/>
      <c r="AE1041" s="12"/>
      <c r="AF1041" s="12"/>
      <c r="AG1041" s="12"/>
      <c r="AH1041" s="12"/>
      <c r="AI1041" s="12"/>
      <c r="AJ1041" s="12"/>
      <c r="AK1041" s="12"/>
      <c r="AL1041" s="12"/>
      <c r="AM1041" s="12"/>
      <c r="AN1041" s="12"/>
      <c r="AO1041" s="12"/>
      <c r="AP1041" s="12"/>
      <c r="AQ1041" s="12"/>
      <c r="AR1041" s="12"/>
      <c r="AS1041" s="12"/>
      <c r="AT1041" s="12"/>
      <c r="AU1041" s="12"/>
      <c r="AV1041" s="12"/>
      <c r="AW1041" s="12"/>
      <c r="AX1041" s="12"/>
      <c r="AY1041" s="12"/>
      <c r="AZ1041" s="12"/>
      <c r="BA1041" s="12"/>
      <c r="BB1041" s="12"/>
      <c r="BC1041" s="12"/>
      <c r="BD1041" s="12"/>
      <c r="BE1041" s="12"/>
      <c r="BF1041" s="12"/>
      <c r="BG1041" s="12"/>
      <c r="BH1041" s="12"/>
      <c r="BI1041" s="12"/>
      <c r="BJ1041" s="12"/>
    </row>
    <row r="1042" spans="1:62" s="97" customFormat="1" ht="15.95" customHeight="1" outlineLevel="2" x14ac:dyDescent="0.3">
      <c r="A1042" s="32">
        <v>5</v>
      </c>
      <c r="B1042" s="173" t="s">
        <v>93</v>
      </c>
      <c r="C1042" s="477" t="s">
        <v>1432</v>
      </c>
      <c r="D1042" s="157" t="s">
        <v>521</v>
      </c>
      <c r="E1042" s="540">
        <v>9</v>
      </c>
      <c r="F1042" s="173" t="s">
        <v>27</v>
      </c>
      <c r="G1042" s="55">
        <v>0.48499999999999999</v>
      </c>
      <c r="H1042" s="68">
        <f t="shared" si="34"/>
        <v>0.7</v>
      </c>
      <c r="I1042" s="71">
        <v>25</v>
      </c>
      <c r="J1042" s="69">
        <f t="shared" si="35"/>
        <v>8.4874999999999989</v>
      </c>
      <c r="K1042" s="137"/>
      <c r="L1042" s="138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  <c r="X1042" s="12"/>
      <c r="Y1042" s="12"/>
      <c r="Z1042" s="12"/>
      <c r="AA1042" s="12"/>
      <c r="AB1042" s="12"/>
      <c r="AC1042" s="12"/>
      <c r="AD1042" s="12"/>
      <c r="AE1042" s="12"/>
      <c r="AF1042" s="12"/>
      <c r="AG1042" s="12"/>
      <c r="AH1042" s="12"/>
      <c r="AI1042" s="12"/>
      <c r="AJ1042" s="12"/>
      <c r="AK1042" s="12"/>
      <c r="AL1042" s="12"/>
      <c r="AM1042" s="12"/>
      <c r="AN1042" s="12"/>
      <c r="AO1042" s="12"/>
      <c r="AP1042" s="12"/>
      <c r="AQ1042" s="12"/>
      <c r="AR1042" s="12"/>
      <c r="AS1042" s="12"/>
      <c r="AT1042" s="12"/>
      <c r="AU1042" s="12"/>
      <c r="AV1042" s="12"/>
      <c r="AW1042" s="12"/>
      <c r="AX1042" s="12"/>
      <c r="AY1042" s="12"/>
      <c r="AZ1042" s="12"/>
      <c r="BA1042" s="12"/>
      <c r="BB1042" s="12"/>
      <c r="BC1042" s="12"/>
      <c r="BD1042" s="12"/>
      <c r="BE1042" s="12"/>
      <c r="BF1042" s="12"/>
      <c r="BG1042" s="12"/>
      <c r="BH1042" s="12"/>
      <c r="BI1042" s="12"/>
      <c r="BJ1042" s="12"/>
    </row>
    <row r="1043" spans="1:62" s="97" customFormat="1" ht="15.95" customHeight="1" outlineLevel="2" x14ac:dyDescent="0.3">
      <c r="A1043" s="32">
        <v>6</v>
      </c>
      <c r="B1043" s="173" t="s">
        <v>93</v>
      </c>
      <c r="C1043" s="475" t="s">
        <v>1431</v>
      </c>
      <c r="D1043" s="157" t="s">
        <v>521</v>
      </c>
      <c r="E1043" s="540">
        <v>9</v>
      </c>
      <c r="F1043" s="173" t="s">
        <v>27</v>
      </c>
      <c r="G1043" s="55">
        <v>0.502</v>
      </c>
      <c r="H1043" s="68">
        <f t="shared" si="34"/>
        <v>0.7</v>
      </c>
      <c r="I1043" s="71">
        <v>25</v>
      </c>
      <c r="J1043" s="69">
        <f t="shared" si="35"/>
        <v>8.7850000000000001</v>
      </c>
      <c r="K1043" s="137"/>
      <c r="L1043" s="138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  <c r="Y1043" s="12"/>
      <c r="Z1043" s="12"/>
      <c r="AA1043" s="12"/>
      <c r="AB1043" s="12"/>
      <c r="AC1043" s="12"/>
      <c r="AD1043" s="12"/>
      <c r="AE1043" s="12"/>
      <c r="AF1043" s="12"/>
      <c r="AG1043" s="12"/>
      <c r="AH1043" s="12"/>
      <c r="AI1043" s="12"/>
      <c r="AJ1043" s="12"/>
      <c r="AK1043" s="12"/>
      <c r="AL1043" s="12"/>
      <c r="AM1043" s="12"/>
      <c r="AN1043" s="12"/>
      <c r="AO1043" s="12"/>
      <c r="AP1043" s="12"/>
      <c r="AQ1043" s="12"/>
      <c r="AR1043" s="12"/>
      <c r="AS1043" s="12"/>
      <c r="AT1043" s="12"/>
      <c r="AU1043" s="12"/>
      <c r="AV1043" s="12"/>
      <c r="AW1043" s="12"/>
      <c r="AX1043" s="12"/>
      <c r="AY1043" s="12"/>
      <c r="AZ1043" s="12"/>
      <c r="BA1043" s="12"/>
      <c r="BB1043" s="12"/>
      <c r="BC1043" s="12"/>
      <c r="BD1043" s="12"/>
      <c r="BE1043" s="12"/>
      <c r="BF1043" s="12"/>
      <c r="BG1043" s="12"/>
      <c r="BH1043" s="12"/>
      <c r="BI1043" s="12"/>
      <c r="BJ1043" s="12"/>
    </row>
    <row r="1044" spans="1:62" s="97" customFormat="1" ht="15.95" customHeight="1" outlineLevel="2" x14ac:dyDescent="0.3">
      <c r="A1044" s="32">
        <v>7</v>
      </c>
      <c r="B1044" s="173" t="s">
        <v>93</v>
      </c>
      <c r="C1044" s="475" t="s">
        <v>1150</v>
      </c>
      <c r="D1044" s="157" t="s">
        <v>520</v>
      </c>
      <c r="E1044" s="540">
        <v>9</v>
      </c>
      <c r="F1044" s="158" t="s">
        <v>30</v>
      </c>
      <c r="G1044" s="55">
        <v>18.016999999999999</v>
      </c>
      <c r="H1044" s="68">
        <f t="shared" si="34"/>
        <v>1.2</v>
      </c>
      <c r="I1044" s="71">
        <v>23</v>
      </c>
      <c r="J1044" s="69">
        <f t="shared" si="35"/>
        <v>497.26920000000001</v>
      </c>
      <c r="K1044" s="137"/>
      <c r="L1044" s="138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  <c r="Y1044" s="12"/>
      <c r="Z1044" s="12"/>
      <c r="AA1044" s="12"/>
      <c r="AB1044" s="12"/>
      <c r="AC1044" s="12"/>
      <c r="AD1044" s="12"/>
      <c r="AE1044" s="12"/>
      <c r="AF1044" s="12"/>
      <c r="AG1044" s="12"/>
      <c r="AH1044" s="12"/>
      <c r="AI1044" s="12"/>
      <c r="AJ1044" s="12"/>
      <c r="AK1044" s="12"/>
      <c r="AL1044" s="12"/>
      <c r="AM1044" s="12"/>
      <c r="AN1044" s="12"/>
      <c r="AO1044" s="12"/>
      <c r="AP1044" s="12"/>
      <c r="AQ1044" s="12"/>
      <c r="AR1044" s="12"/>
      <c r="AS1044" s="12"/>
      <c r="AT1044" s="12"/>
      <c r="AU1044" s="12"/>
      <c r="AV1044" s="12"/>
      <c r="AW1044" s="12"/>
      <c r="AX1044" s="12"/>
      <c r="AY1044" s="12"/>
      <c r="AZ1044" s="12"/>
      <c r="BA1044" s="12"/>
      <c r="BB1044" s="12"/>
      <c r="BC1044" s="12"/>
      <c r="BD1044" s="12"/>
      <c r="BE1044" s="12"/>
      <c r="BF1044" s="12"/>
      <c r="BG1044" s="12"/>
      <c r="BH1044" s="12"/>
      <c r="BI1044" s="12"/>
      <c r="BJ1044" s="12"/>
    </row>
    <row r="1045" spans="1:62" s="97" customFormat="1" ht="15.95" customHeight="1" outlineLevel="2" x14ac:dyDescent="0.3">
      <c r="A1045" s="32">
        <v>8</v>
      </c>
      <c r="B1045" s="173" t="s">
        <v>93</v>
      </c>
      <c r="C1045" s="475" t="s">
        <v>1434</v>
      </c>
      <c r="D1045" s="157" t="s">
        <v>1440</v>
      </c>
      <c r="E1045" s="540">
        <v>9</v>
      </c>
      <c r="F1045" s="178" t="s">
        <v>27</v>
      </c>
      <c r="G1045" s="55">
        <v>1.3720000000000001</v>
      </c>
      <c r="H1045" s="68">
        <f t="shared" si="34"/>
        <v>0.7</v>
      </c>
      <c r="I1045" s="71">
        <v>25</v>
      </c>
      <c r="J1045" s="69">
        <f t="shared" si="35"/>
        <v>24.01</v>
      </c>
      <c r="K1045" s="137"/>
      <c r="L1045" s="138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  <c r="X1045" s="12"/>
      <c r="Y1045" s="12"/>
      <c r="Z1045" s="12"/>
      <c r="AA1045" s="12"/>
      <c r="AB1045" s="12"/>
      <c r="AC1045" s="12"/>
      <c r="AD1045" s="12"/>
      <c r="AE1045" s="12"/>
      <c r="AF1045" s="12"/>
      <c r="AG1045" s="12"/>
      <c r="AH1045" s="12"/>
      <c r="AI1045" s="12"/>
      <c r="AJ1045" s="12"/>
      <c r="AK1045" s="12"/>
      <c r="AL1045" s="12"/>
      <c r="AM1045" s="12"/>
      <c r="AN1045" s="12"/>
      <c r="AO1045" s="12"/>
      <c r="AP1045" s="12"/>
      <c r="AQ1045" s="12"/>
      <c r="AR1045" s="12"/>
      <c r="AS1045" s="12"/>
      <c r="AT1045" s="12"/>
      <c r="AU1045" s="12"/>
      <c r="AV1045" s="12"/>
      <c r="AW1045" s="12"/>
      <c r="AX1045" s="12"/>
      <c r="AY1045" s="12"/>
      <c r="AZ1045" s="12"/>
      <c r="BA1045" s="12"/>
      <c r="BB1045" s="12"/>
      <c r="BC1045" s="12"/>
      <c r="BD1045" s="12"/>
      <c r="BE1045" s="12"/>
      <c r="BF1045" s="12"/>
      <c r="BG1045" s="12"/>
      <c r="BH1045" s="12"/>
      <c r="BI1045" s="12"/>
      <c r="BJ1045" s="12"/>
    </row>
    <row r="1046" spans="1:62" s="97" customFormat="1" ht="15.95" customHeight="1" outlineLevel="2" x14ac:dyDescent="0.3">
      <c r="A1046" s="32">
        <v>9</v>
      </c>
      <c r="B1046" s="173" t="s">
        <v>93</v>
      </c>
      <c r="C1046" s="475" t="s">
        <v>1435</v>
      </c>
      <c r="D1046" s="157" t="s">
        <v>1440</v>
      </c>
      <c r="E1046" s="540">
        <v>9</v>
      </c>
      <c r="F1046" s="178" t="s">
        <v>27</v>
      </c>
      <c r="G1046" s="55">
        <v>1.5840000000000001</v>
      </c>
      <c r="H1046" s="68">
        <f t="shared" si="34"/>
        <v>0.7</v>
      </c>
      <c r="I1046" s="71">
        <v>25</v>
      </c>
      <c r="J1046" s="69">
        <f t="shared" si="35"/>
        <v>27.72</v>
      </c>
      <c r="K1046" s="137"/>
      <c r="L1046" s="138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  <c r="Y1046" s="12"/>
      <c r="Z1046" s="12"/>
      <c r="AA1046" s="12"/>
      <c r="AB1046" s="12"/>
      <c r="AC1046" s="12"/>
      <c r="AD1046" s="12"/>
      <c r="AE1046" s="12"/>
      <c r="AF1046" s="12"/>
      <c r="AG1046" s="12"/>
      <c r="AH1046" s="12"/>
      <c r="AI1046" s="12"/>
      <c r="AJ1046" s="12"/>
      <c r="AK1046" s="12"/>
      <c r="AL1046" s="12"/>
      <c r="AM1046" s="12"/>
      <c r="AN1046" s="12"/>
      <c r="AO1046" s="12"/>
      <c r="AP1046" s="12"/>
      <c r="AQ1046" s="12"/>
      <c r="AR1046" s="12"/>
      <c r="AS1046" s="12"/>
      <c r="AT1046" s="12"/>
      <c r="AU1046" s="12"/>
      <c r="AV1046" s="12"/>
      <c r="AW1046" s="12"/>
      <c r="AX1046" s="12"/>
      <c r="AY1046" s="12"/>
      <c r="AZ1046" s="12"/>
      <c r="BA1046" s="12"/>
      <c r="BB1046" s="12"/>
      <c r="BC1046" s="12"/>
      <c r="BD1046" s="12"/>
      <c r="BE1046" s="12"/>
      <c r="BF1046" s="12"/>
      <c r="BG1046" s="12"/>
      <c r="BH1046" s="12"/>
      <c r="BI1046" s="12"/>
      <c r="BJ1046" s="12"/>
    </row>
    <row r="1047" spans="1:62" s="97" customFormat="1" ht="15.95" customHeight="1" outlineLevel="2" x14ac:dyDescent="0.3">
      <c r="A1047" s="32">
        <v>10</v>
      </c>
      <c r="B1047" s="173" t="s">
        <v>93</v>
      </c>
      <c r="C1047" s="475" t="s">
        <v>1433</v>
      </c>
      <c r="D1047" s="157" t="s">
        <v>1440</v>
      </c>
      <c r="E1047" s="539">
        <v>10</v>
      </c>
      <c r="F1047" s="178" t="s">
        <v>27</v>
      </c>
      <c r="G1047" s="55">
        <v>1.0580000000000001</v>
      </c>
      <c r="H1047" s="68">
        <f t="shared" si="34"/>
        <v>0.7</v>
      </c>
      <c r="I1047" s="71">
        <v>25</v>
      </c>
      <c r="J1047" s="69">
        <f t="shared" si="35"/>
        <v>18.515000000000001</v>
      </c>
      <c r="K1047" s="137"/>
      <c r="L1047" s="138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  <c r="X1047" s="12"/>
      <c r="Y1047" s="12"/>
      <c r="Z1047" s="12"/>
      <c r="AA1047" s="12"/>
      <c r="AB1047" s="12"/>
      <c r="AC1047" s="12"/>
      <c r="AD1047" s="12"/>
      <c r="AE1047" s="12"/>
      <c r="AF1047" s="12"/>
      <c r="AG1047" s="12"/>
      <c r="AH1047" s="12"/>
      <c r="AI1047" s="12"/>
      <c r="AJ1047" s="12"/>
      <c r="AK1047" s="12"/>
      <c r="AL1047" s="12"/>
      <c r="AM1047" s="12"/>
      <c r="AN1047" s="12"/>
      <c r="AO1047" s="12"/>
      <c r="AP1047" s="12"/>
      <c r="AQ1047" s="12"/>
      <c r="AR1047" s="12"/>
      <c r="AS1047" s="12"/>
      <c r="AT1047" s="12"/>
      <c r="AU1047" s="12"/>
      <c r="AV1047" s="12"/>
      <c r="AW1047" s="12"/>
      <c r="AX1047" s="12"/>
      <c r="AY1047" s="12"/>
      <c r="AZ1047" s="12"/>
      <c r="BA1047" s="12"/>
      <c r="BB1047" s="12"/>
      <c r="BC1047" s="12"/>
      <c r="BD1047" s="12"/>
      <c r="BE1047" s="12"/>
      <c r="BF1047" s="12"/>
      <c r="BG1047" s="12"/>
      <c r="BH1047" s="12"/>
      <c r="BI1047" s="12"/>
      <c r="BJ1047" s="12"/>
    </row>
    <row r="1048" spans="1:62" s="97" customFormat="1" ht="15.95" customHeight="1" outlineLevel="2" x14ac:dyDescent="0.3">
      <c r="A1048" s="32">
        <v>11</v>
      </c>
      <c r="B1048" s="173" t="s">
        <v>93</v>
      </c>
      <c r="C1048" s="475" t="s">
        <v>1436</v>
      </c>
      <c r="D1048" s="157" t="s">
        <v>1440</v>
      </c>
      <c r="E1048" s="540">
        <v>9</v>
      </c>
      <c r="F1048" s="178" t="s">
        <v>27</v>
      </c>
      <c r="G1048" s="55">
        <v>0.621</v>
      </c>
      <c r="H1048" s="68">
        <f t="shared" si="34"/>
        <v>0.7</v>
      </c>
      <c r="I1048" s="71">
        <v>25</v>
      </c>
      <c r="J1048" s="69">
        <f t="shared" si="35"/>
        <v>10.8675</v>
      </c>
      <c r="K1048" s="137"/>
      <c r="L1048" s="138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  <c r="X1048" s="12"/>
      <c r="Y1048" s="12"/>
      <c r="Z1048" s="12"/>
      <c r="AA1048" s="12"/>
      <c r="AB1048" s="12"/>
      <c r="AC1048" s="12"/>
      <c r="AD1048" s="12"/>
      <c r="AE1048" s="12"/>
      <c r="AF1048" s="12"/>
      <c r="AG1048" s="12"/>
      <c r="AH1048" s="12"/>
      <c r="AI1048" s="12"/>
      <c r="AJ1048" s="12"/>
      <c r="AK1048" s="12"/>
      <c r="AL1048" s="12"/>
      <c r="AM1048" s="12"/>
      <c r="AN1048" s="12"/>
      <c r="AO1048" s="12"/>
      <c r="AP1048" s="12"/>
      <c r="AQ1048" s="12"/>
      <c r="AR1048" s="12"/>
      <c r="AS1048" s="12"/>
      <c r="AT1048" s="12"/>
      <c r="AU1048" s="12"/>
      <c r="AV1048" s="12"/>
      <c r="AW1048" s="12"/>
      <c r="AX1048" s="12"/>
      <c r="AY1048" s="12"/>
      <c r="AZ1048" s="12"/>
      <c r="BA1048" s="12"/>
      <c r="BB1048" s="12"/>
      <c r="BC1048" s="12"/>
      <c r="BD1048" s="12"/>
      <c r="BE1048" s="12"/>
      <c r="BF1048" s="12"/>
      <c r="BG1048" s="12"/>
      <c r="BH1048" s="12"/>
      <c r="BI1048" s="12"/>
      <c r="BJ1048" s="12"/>
    </row>
    <row r="1049" spans="1:62" s="97" customFormat="1" ht="15.95" customHeight="1" outlineLevel="2" x14ac:dyDescent="0.3">
      <c r="A1049" s="32">
        <v>12</v>
      </c>
      <c r="B1049" s="173" t="s">
        <v>93</v>
      </c>
      <c r="C1049" s="475" t="s">
        <v>1437</v>
      </c>
      <c r="D1049" s="157" t="s">
        <v>1440</v>
      </c>
      <c r="E1049" s="540">
        <v>9</v>
      </c>
      <c r="F1049" s="173" t="s">
        <v>27</v>
      </c>
      <c r="G1049" s="55">
        <v>0.92800000000000005</v>
      </c>
      <c r="H1049" s="68">
        <f t="shared" si="34"/>
        <v>0.7</v>
      </c>
      <c r="I1049" s="71">
        <v>25</v>
      </c>
      <c r="J1049" s="69">
        <f t="shared" si="35"/>
        <v>16.239999999999998</v>
      </c>
      <c r="K1049" s="137"/>
      <c r="L1049" s="138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  <c r="Y1049" s="12"/>
      <c r="Z1049" s="12"/>
      <c r="AA1049" s="12"/>
      <c r="AB1049" s="12"/>
      <c r="AC1049" s="12"/>
      <c r="AD1049" s="12"/>
      <c r="AE1049" s="12"/>
      <c r="AF1049" s="12"/>
      <c r="AG1049" s="12"/>
      <c r="AH1049" s="12"/>
      <c r="AI1049" s="12"/>
      <c r="AJ1049" s="12"/>
      <c r="AK1049" s="12"/>
      <c r="AL1049" s="12"/>
      <c r="AM1049" s="12"/>
      <c r="AN1049" s="12"/>
      <c r="AO1049" s="12"/>
      <c r="AP1049" s="12"/>
      <c r="AQ1049" s="12"/>
      <c r="AR1049" s="12"/>
      <c r="AS1049" s="12"/>
      <c r="AT1049" s="12"/>
      <c r="AU1049" s="12"/>
      <c r="AV1049" s="12"/>
      <c r="AW1049" s="12"/>
      <c r="AX1049" s="12"/>
      <c r="AY1049" s="12"/>
      <c r="AZ1049" s="12"/>
      <c r="BA1049" s="12"/>
      <c r="BB1049" s="12"/>
      <c r="BC1049" s="12"/>
      <c r="BD1049" s="12"/>
      <c r="BE1049" s="12"/>
      <c r="BF1049" s="12"/>
      <c r="BG1049" s="12"/>
      <c r="BH1049" s="12"/>
      <c r="BI1049" s="12"/>
      <c r="BJ1049" s="12"/>
    </row>
    <row r="1050" spans="1:62" s="97" customFormat="1" ht="15.95" customHeight="1" outlineLevel="2" x14ac:dyDescent="0.3">
      <c r="A1050" s="32">
        <v>13</v>
      </c>
      <c r="B1050" s="173" t="s">
        <v>93</v>
      </c>
      <c r="C1050" s="475" t="s">
        <v>1443</v>
      </c>
      <c r="D1050" s="157" t="s">
        <v>1440</v>
      </c>
      <c r="E1050" s="540">
        <v>9</v>
      </c>
      <c r="F1050" s="178" t="s">
        <v>27</v>
      </c>
      <c r="G1050" s="513">
        <v>0.54600000000000004</v>
      </c>
      <c r="H1050" s="68">
        <f t="shared" si="34"/>
        <v>0.7</v>
      </c>
      <c r="I1050" s="71">
        <v>25</v>
      </c>
      <c r="J1050" s="69">
        <f t="shared" si="35"/>
        <v>9.5549999999999997</v>
      </c>
      <c r="K1050" s="137"/>
      <c r="L1050" s="138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  <c r="X1050" s="12"/>
      <c r="Y1050" s="12"/>
      <c r="Z1050" s="12"/>
      <c r="AA1050" s="12"/>
      <c r="AB1050" s="12"/>
      <c r="AC1050" s="12"/>
      <c r="AD1050" s="12"/>
      <c r="AE1050" s="12"/>
      <c r="AF1050" s="12"/>
      <c r="AG1050" s="12"/>
      <c r="AH1050" s="12"/>
      <c r="AI1050" s="12"/>
      <c r="AJ1050" s="12"/>
      <c r="AK1050" s="12"/>
      <c r="AL1050" s="12"/>
      <c r="AM1050" s="12"/>
      <c r="AN1050" s="12"/>
      <c r="AO1050" s="12"/>
      <c r="AP1050" s="12"/>
      <c r="AQ1050" s="12"/>
      <c r="AR1050" s="12"/>
      <c r="AS1050" s="12"/>
      <c r="AT1050" s="12"/>
      <c r="AU1050" s="12"/>
      <c r="AV1050" s="12"/>
      <c r="AW1050" s="12"/>
      <c r="AX1050" s="12"/>
      <c r="AY1050" s="12"/>
      <c r="AZ1050" s="12"/>
      <c r="BA1050" s="12"/>
      <c r="BB1050" s="12"/>
      <c r="BC1050" s="12"/>
      <c r="BD1050" s="12"/>
      <c r="BE1050" s="12"/>
      <c r="BF1050" s="12"/>
      <c r="BG1050" s="12"/>
      <c r="BH1050" s="12"/>
      <c r="BI1050" s="12"/>
      <c r="BJ1050" s="12"/>
    </row>
    <row r="1051" spans="1:62" s="97" customFormat="1" ht="15.95" customHeight="1" outlineLevel="2" x14ac:dyDescent="0.3">
      <c r="A1051" s="32">
        <v>14</v>
      </c>
      <c r="B1051" s="173" t="s">
        <v>93</v>
      </c>
      <c r="C1051" s="475" t="s">
        <v>1442</v>
      </c>
      <c r="D1051" s="157" t="s">
        <v>1440</v>
      </c>
      <c r="E1051" s="42">
        <v>4</v>
      </c>
      <c r="F1051" s="178" t="s">
        <v>27</v>
      </c>
      <c r="G1051" s="513">
        <v>2.3690000000000002</v>
      </c>
      <c r="H1051" s="68">
        <f t="shared" si="34"/>
        <v>1.2</v>
      </c>
      <c r="I1051" s="71">
        <v>25</v>
      </c>
      <c r="J1051" s="69">
        <f t="shared" si="35"/>
        <v>71.069999999999993</v>
      </c>
      <c r="K1051" s="137"/>
      <c r="L1051" s="138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  <c r="X1051" s="12"/>
      <c r="Y1051" s="12"/>
      <c r="Z1051" s="12"/>
      <c r="AA1051" s="12"/>
      <c r="AB1051" s="12"/>
      <c r="AC1051" s="12"/>
      <c r="AD1051" s="12"/>
      <c r="AE1051" s="12"/>
      <c r="AF1051" s="12"/>
      <c r="AG1051" s="12"/>
      <c r="AH1051" s="12"/>
      <c r="AI1051" s="12"/>
      <c r="AJ1051" s="12"/>
      <c r="AK1051" s="12"/>
      <c r="AL1051" s="12"/>
      <c r="AM1051" s="12"/>
      <c r="AN1051" s="12"/>
      <c r="AO1051" s="12"/>
      <c r="AP1051" s="12"/>
      <c r="AQ1051" s="12"/>
      <c r="AR1051" s="12"/>
      <c r="AS1051" s="12"/>
      <c r="AT1051" s="12"/>
      <c r="AU1051" s="12"/>
      <c r="AV1051" s="12"/>
      <c r="AW1051" s="12"/>
      <c r="AX1051" s="12"/>
      <c r="AY1051" s="12"/>
      <c r="AZ1051" s="12"/>
      <c r="BA1051" s="12"/>
      <c r="BB1051" s="12"/>
      <c r="BC1051" s="12"/>
      <c r="BD1051" s="12"/>
      <c r="BE1051" s="12"/>
      <c r="BF1051" s="12"/>
      <c r="BG1051" s="12"/>
      <c r="BH1051" s="12"/>
      <c r="BI1051" s="12"/>
      <c r="BJ1051" s="12"/>
    </row>
    <row r="1052" spans="1:62" s="97" customFormat="1" ht="15.95" customHeight="1" outlineLevel="2" x14ac:dyDescent="0.3">
      <c r="A1052" s="32">
        <v>15</v>
      </c>
      <c r="B1052" s="173" t="s">
        <v>93</v>
      </c>
      <c r="C1052" s="475" t="s">
        <v>1441</v>
      </c>
      <c r="D1052" s="157" t="s">
        <v>1440</v>
      </c>
      <c r="E1052" s="42">
        <v>4</v>
      </c>
      <c r="F1052" s="178" t="s">
        <v>27</v>
      </c>
      <c r="G1052" s="513">
        <v>0.63300000000000001</v>
      </c>
      <c r="H1052" s="68">
        <f t="shared" si="34"/>
        <v>1</v>
      </c>
      <c r="I1052" s="71">
        <v>25</v>
      </c>
      <c r="J1052" s="69">
        <f t="shared" si="35"/>
        <v>15.824999999999999</v>
      </c>
      <c r="K1052" s="137"/>
      <c r="L1052" s="138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  <c r="Y1052" s="12"/>
      <c r="Z1052" s="12"/>
      <c r="AA1052" s="12"/>
      <c r="AB1052" s="12"/>
      <c r="AC1052" s="12"/>
      <c r="AD1052" s="12"/>
      <c r="AE1052" s="12"/>
      <c r="AF1052" s="12"/>
      <c r="AG1052" s="12"/>
      <c r="AH1052" s="12"/>
      <c r="AI1052" s="12"/>
      <c r="AJ1052" s="12"/>
      <c r="AK1052" s="12"/>
      <c r="AL1052" s="12"/>
      <c r="AM1052" s="12"/>
      <c r="AN1052" s="12"/>
      <c r="AO1052" s="12"/>
      <c r="AP1052" s="12"/>
      <c r="AQ1052" s="12"/>
      <c r="AR1052" s="12"/>
      <c r="AS1052" s="12"/>
      <c r="AT1052" s="12"/>
      <c r="AU1052" s="12"/>
      <c r="AV1052" s="12"/>
      <c r="AW1052" s="12"/>
      <c r="AX1052" s="12"/>
      <c r="AY1052" s="12"/>
      <c r="AZ1052" s="12"/>
      <c r="BA1052" s="12"/>
      <c r="BB1052" s="12"/>
      <c r="BC1052" s="12"/>
      <c r="BD1052" s="12"/>
      <c r="BE1052" s="12"/>
      <c r="BF1052" s="12"/>
      <c r="BG1052" s="12"/>
      <c r="BH1052" s="12"/>
      <c r="BI1052" s="12"/>
      <c r="BJ1052" s="12"/>
    </row>
    <row r="1053" spans="1:62" s="97" customFormat="1" ht="15.95" customHeight="1" outlineLevel="2" x14ac:dyDescent="0.3">
      <c r="A1053" s="32">
        <v>16</v>
      </c>
      <c r="B1053" s="173" t="s">
        <v>93</v>
      </c>
      <c r="C1053" s="475" t="s">
        <v>1438</v>
      </c>
      <c r="D1053" s="157" t="s">
        <v>1440</v>
      </c>
      <c r="E1053" s="540">
        <v>9</v>
      </c>
      <c r="F1053" s="178" t="s">
        <v>27</v>
      </c>
      <c r="G1053" s="55">
        <v>1.4179999999999999</v>
      </c>
      <c r="H1053" s="68">
        <f t="shared" si="34"/>
        <v>0.7</v>
      </c>
      <c r="I1053" s="71">
        <v>25</v>
      </c>
      <c r="J1053" s="69">
        <f t="shared" si="35"/>
        <v>24.814999999999998</v>
      </c>
      <c r="K1053" s="137"/>
      <c r="L1053" s="138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  <c r="X1053" s="12"/>
      <c r="Y1053" s="12"/>
      <c r="Z1053" s="12"/>
      <c r="AA1053" s="12"/>
      <c r="AB1053" s="12"/>
      <c r="AC1053" s="12"/>
      <c r="AD1053" s="12"/>
      <c r="AE1053" s="12"/>
      <c r="AF1053" s="12"/>
      <c r="AG1053" s="12"/>
      <c r="AH1053" s="12"/>
      <c r="AI1053" s="12"/>
      <c r="AJ1053" s="12"/>
      <c r="AK1053" s="12"/>
      <c r="AL1053" s="12"/>
      <c r="AM1053" s="12"/>
      <c r="AN1053" s="12"/>
      <c r="AO1053" s="12"/>
      <c r="AP1053" s="12"/>
      <c r="AQ1053" s="12"/>
      <c r="AR1053" s="12"/>
      <c r="AS1053" s="12"/>
      <c r="AT1053" s="12"/>
      <c r="AU1053" s="12"/>
      <c r="AV1053" s="12"/>
      <c r="AW1053" s="12"/>
      <c r="AX1053" s="12"/>
      <c r="AY1053" s="12"/>
      <c r="AZ1053" s="12"/>
      <c r="BA1053" s="12"/>
      <c r="BB1053" s="12"/>
      <c r="BC1053" s="12"/>
      <c r="BD1053" s="12"/>
      <c r="BE1053" s="12"/>
      <c r="BF1053" s="12"/>
      <c r="BG1053" s="12"/>
      <c r="BH1053" s="12"/>
      <c r="BI1053" s="12"/>
      <c r="BJ1053" s="12"/>
    </row>
    <row r="1054" spans="1:62" s="97" customFormat="1" ht="15.95" customHeight="1" outlineLevel="2" x14ac:dyDescent="0.3">
      <c r="A1054" s="32">
        <v>17</v>
      </c>
      <c r="B1054" s="173" t="s">
        <v>93</v>
      </c>
      <c r="C1054" s="475" t="s">
        <v>1439</v>
      </c>
      <c r="D1054" s="157" t="s">
        <v>1440</v>
      </c>
      <c r="E1054" s="42">
        <v>4</v>
      </c>
      <c r="F1054" s="178" t="s">
        <v>27</v>
      </c>
      <c r="G1054" s="513">
        <v>0.57999999999999996</v>
      </c>
      <c r="H1054" s="68">
        <f t="shared" si="34"/>
        <v>1</v>
      </c>
      <c r="I1054" s="71">
        <v>25</v>
      </c>
      <c r="J1054" s="69">
        <f t="shared" si="35"/>
        <v>14.499999999999998</v>
      </c>
      <c r="K1054" s="137"/>
      <c r="L1054" s="138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  <c r="X1054" s="12"/>
      <c r="Y1054" s="12"/>
      <c r="Z1054" s="12"/>
      <c r="AA1054" s="12"/>
      <c r="AB1054" s="12"/>
      <c r="AC1054" s="12"/>
      <c r="AD1054" s="12"/>
      <c r="AE1054" s="12"/>
      <c r="AF1054" s="12"/>
      <c r="AG1054" s="12"/>
      <c r="AH1054" s="12"/>
      <c r="AI1054" s="12"/>
      <c r="AJ1054" s="12"/>
      <c r="AK1054" s="12"/>
      <c r="AL1054" s="12"/>
      <c r="AM1054" s="12"/>
      <c r="AN1054" s="12"/>
      <c r="AO1054" s="12"/>
      <c r="AP1054" s="12"/>
      <c r="AQ1054" s="12"/>
      <c r="AR1054" s="12"/>
      <c r="AS1054" s="12"/>
      <c r="AT1054" s="12"/>
      <c r="AU1054" s="12"/>
      <c r="AV1054" s="12"/>
      <c r="AW1054" s="12"/>
      <c r="AX1054" s="12"/>
      <c r="AY1054" s="12"/>
      <c r="AZ1054" s="12"/>
      <c r="BA1054" s="12"/>
      <c r="BB1054" s="12"/>
      <c r="BC1054" s="12"/>
      <c r="BD1054" s="12"/>
      <c r="BE1054" s="12"/>
      <c r="BF1054" s="12"/>
      <c r="BG1054" s="12"/>
      <c r="BH1054" s="12"/>
      <c r="BI1054" s="12"/>
      <c r="BJ1054" s="12"/>
    </row>
    <row r="1055" spans="1:62" s="97" customFormat="1" ht="15.95" customHeight="1" outlineLevel="2" x14ac:dyDescent="0.3">
      <c r="A1055" s="32">
        <v>18</v>
      </c>
      <c r="B1055" s="173" t="s">
        <v>93</v>
      </c>
      <c r="C1055" s="475" t="s">
        <v>1464</v>
      </c>
      <c r="D1055" s="157" t="s">
        <v>1440</v>
      </c>
      <c r="E1055" s="42">
        <v>4</v>
      </c>
      <c r="F1055" s="178" t="s">
        <v>27</v>
      </c>
      <c r="G1055" s="513">
        <v>0.57099999999999995</v>
      </c>
      <c r="H1055" s="68">
        <f t="shared" si="34"/>
        <v>1</v>
      </c>
      <c r="I1055" s="71">
        <v>25</v>
      </c>
      <c r="J1055" s="69">
        <f t="shared" si="35"/>
        <v>14.274999999999999</v>
      </c>
      <c r="K1055" s="137"/>
      <c r="L1055" s="138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  <c r="X1055" s="12"/>
      <c r="Y1055" s="12"/>
      <c r="Z1055" s="12"/>
      <c r="AA1055" s="12"/>
      <c r="AB1055" s="12"/>
      <c r="AC1055" s="12"/>
      <c r="AD1055" s="12"/>
      <c r="AE1055" s="12"/>
      <c r="AF1055" s="12"/>
      <c r="AG1055" s="12"/>
      <c r="AH1055" s="12"/>
      <c r="AI1055" s="12"/>
      <c r="AJ1055" s="12"/>
      <c r="AK1055" s="12"/>
      <c r="AL1055" s="12"/>
      <c r="AM1055" s="12"/>
      <c r="AN1055" s="12"/>
      <c r="AO1055" s="12"/>
      <c r="AP1055" s="12"/>
      <c r="AQ1055" s="12"/>
      <c r="AR1055" s="12"/>
      <c r="AS1055" s="12"/>
      <c r="AT1055" s="12"/>
      <c r="AU1055" s="12"/>
      <c r="AV1055" s="12"/>
      <c r="AW1055" s="12"/>
      <c r="AX1055" s="12"/>
      <c r="AY1055" s="12"/>
      <c r="AZ1055" s="12"/>
      <c r="BA1055" s="12"/>
      <c r="BB1055" s="12"/>
      <c r="BC1055" s="12"/>
      <c r="BD1055" s="12"/>
      <c r="BE1055" s="12"/>
      <c r="BF1055" s="12"/>
      <c r="BG1055" s="12"/>
      <c r="BH1055" s="12"/>
      <c r="BI1055" s="12"/>
      <c r="BJ1055" s="12"/>
    </row>
    <row r="1056" spans="1:62" s="97" customFormat="1" ht="15.95" customHeight="1" outlineLevel="2" x14ac:dyDescent="0.3">
      <c r="A1056" s="32">
        <v>19</v>
      </c>
      <c r="B1056" s="173" t="s">
        <v>93</v>
      </c>
      <c r="C1056" s="475" t="s">
        <v>1465</v>
      </c>
      <c r="D1056" s="157" t="s">
        <v>1440</v>
      </c>
      <c r="E1056" s="540">
        <v>9</v>
      </c>
      <c r="F1056" s="178" t="s">
        <v>27</v>
      </c>
      <c r="G1056" s="513">
        <v>0.63400000000000001</v>
      </c>
      <c r="H1056" s="68">
        <f t="shared" si="34"/>
        <v>0.7</v>
      </c>
      <c r="I1056" s="71">
        <v>25</v>
      </c>
      <c r="J1056" s="69">
        <f t="shared" si="35"/>
        <v>11.094999999999999</v>
      </c>
      <c r="K1056" s="137"/>
      <c r="L1056" s="138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  <c r="X1056" s="12"/>
      <c r="Y1056" s="12"/>
      <c r="Z1056" s="12"/>
      <c r="AA1056" s="12"/>
      <c r="AB1056" s="12"/>
      <c r="AC1056" s="12"/>
      <c r="AD1056" s="12"/>
      <c r="AE1056" s="12"/>
      <c r="AF1056" s="12"/>
      <c r="AG1056" s="12"/>
      <c r="AH1056" s="12"/>
      <c r="AI1056" s="12"/>
      <c r="AJ1056" s="12"/>
      <c r="AK1056" s="12"/>
      <c r="AL1056" s="12"/>
      <c r="AM1056" s="12"/>
      <c r="AN1056" s="12"/>
      <c r="AO1056" s="12"/>
      <c r="AP1056" s="12"/>
      <c r="AQ1056" s="12"/>
      <c r="AR1056" s="12"/>
      <c r="AS1056" s="12"/>
      <c r="AT1056" s="12"/>
      <c r="AU1056" s="12"/>
      <c r="AV1056" s="12"/>
      <c r="AW1056" s="12"/>
      <c r="AX1056" s="12"/>
      <c r="AY1056" s="12"/>
      <c r="AZ1056" s="12"/>
      <c r="BA1056" s="12"/>
      <c r="BB1056" s="12"/>
      <c r="BC1056" s="12"/>
      <c r="BD1056" s="12"/>
      <c r="BE1056" s="12"/>
      <c r="BF1056" s="12"/>
      <c r="BG1056" s="12"/>
      <c r="BH1056" s="12"/>
      <c r="BI1056" s="12"/>
      <c r="BJ1056" s="12"/>
    </row>
    <row r="1057" spans="1:62" s="97" customFormat="1" ht="15.95" customHeight="1" outlineLevel="2" x14ac:dyDescent="0.3">
      <c r="A1057" s="32">
        <v>20</v>
      </c>
      <c r="B1057" s="173" t="s">
        <v>93</v>
      </c>
      <c r="C1057" s="475" t="s">
        <v>1467</v>
      </c>
      <c r="D1057" s="157" t="s">
        <v>1440</v>
      </c>
      <c r="E1057" s="42">
        <v>4</v>
      </c>
      <c r="F1057" s="178" t="s">
        <v>27</v>
      </c>
      <c r="G1057" s="513">
        <v>0.66700000000000004</v>
      </c>
      <c r="H1057" s="68">
        <f t="shared" si="34"/>
        <v>1</v>
      </c>
      <c r="I1057" s="71">
        <v>25</v>
      </c>
      <c r="J1057" s="69">
        <f t="shared" si="35"/>
        <v>16.675000000000001</v>
      </c>
      <c r="K1057" s="137"/>
      <c r="L1057" s="138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  <c r="X1057" s="12"/>
      <c r="Y1057" s="12"/>
      <c r="Z1057" s="12"/>
      <c r="AA1057" s="12"/>
      <c r="AB1057" s="12"/>
      <c r="AC1057" s="12"/>
      <c r="AD1057" s="12"/>
      <c r="AE1057" s="12"/>
      <c r="AF1057" s="12"/>
      <c r="AG1057" s="12"/>
      <c r="AH1057" s="12"/>
      <c r="AI1057" s="12"/>
      <c r="AJ1057" s="12"/>
      <c r="AK1057" s="12"/>
      <c r="AL1057" s="12"/>
      <c r="AM1057" s="12"/>
      <c r="AN1057" s="12"/>
      <c r="AO1057" s="12"/>
      <c r="AP1057" s="12"/>
      <c r="AQ1057" s="12"/>
      <c r="AR1057" s="12"/>
      <c r="AS1057" s="12"/>
      <c r="AT1057" s="12"/>
      <c r="AU1057" s="12"/>
      <c r="AV1057" s="12"/>
      <c r="AW1057" s="12"/>
      <c r="AX1057" s="12"/>
      <c r="AY1057" s="12"/>
      <c r="AZ1057" s="12"/>
      <c r="BA1057" s="12"/>
      <c r="BB1057" s="12"/>
      <c r="BC1057" s="12"/>
      <c r="BD1057" s="12"/>
      <c r="BE1057" s="12"/>
      <c r="BF1057" s="12"/>
      <c r="BG1057" s="12"/>
      <c r="BH1057" s="12"/>
      <c r="BI1057" s="12"/>
      <c r="BJ1057" s="12"/>
    </row>
    <row r="1058" spans="1:62" s="97" customFormat="1" ht="15.95" customHeight="1" outlineLevel="2" x14ac:dyDescent="0.3">
      <c r="A1058" s="32">
        <v>21</v>
      </c>
      <c r="B1058" s="173" t="s">
        <v>93</v>
      </c>
      <c r="C1058" s="475" t="s">
        <v>1466</v>
      </c>
      <c r="D1058" s="157" t="s">
        <v>1440</v>
      </c>
      <c r="E1058" s="42">
        <v>4</v>
      </c>
      <c r="F1058" s="178" t="s">
        <v>27</v>
      </c>
      <c r="G1058" s="513">
        <v>3.9369999999999998</v>
      </c>
      <c r="H1058" s="68">
        <f t="shared" si="34"/>
        <v>1.2</v>
      </c>
      <c r="I1058" s="71">
        <v>25</v>
      </c>
      <c r="J1058" s="69">
        <f t="shared" si="35"/>
        <v>118.10999999999999</v>
      </c>
      <c r="K1058" s="137"/>
      <c r="L1058" s="138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  <c r="X1058" s="12"/>
      <c r="Y1058" s="12"/>
      <c r="Z1058" s="12"/>
      <c r="AA1058" s="12"/>
      <c r="AB1058" s="12"/>
      <c r="AC1058" s="12"/>
      <c r="AD1058" s="12"/>
      <c r="AE1058" s="12"/>
      <c r="AF1058" s="12"/>
      <c r="AG1058" s="12"/>
      <c r="AH1058" s="12"/>
      <c r="AI1058" s="12"/>
      <c r="AJ1058" s="12"/>
      <c r="AK1058" s="12"/>
      <c r="AL1058" s="12"/>
      <c r="AM1058" s="12"/>
      <c r="AN1058" s="12"/>
      <c r="AO1058" s="12"/>
      <c r="AP1058" s="12"/>
      <c r="AQ1058" s="12"/>
      <c r="AR1058" s="12"/>
      <c r="AS1058" s="12"/>
      <c r="AT1058" s="12"/>
      <c r="AU1058" s="12"/>
      <c r="AV1058" s="12"/>
      <c r="AW1058" s="12"/>
      <c r="AX1058" s="12"/>
      <c r="AY1058" s="12"/>
      <c r="AZ1058" s="12"/>
      <c r="BA1058" s="12"/>
      <c r="BB1058" s="12"/>
      <c r="BC1058" s="12"/>
      <c r="BD1058" s="12"/>
      <c r="BE1058" s="12"/>
      <c r="BF1058" s="12"/>
      <c r="BG1058" s="12"/>
      <c r="BH1058" s="12"/>
      <c r="BI1058" s="12"/>
      <c r="BJ1058" s="12"/>
    </row>
    <row r="1059" spans="1:62" s="97" customFormat="1" ht="15.95" customHeight="1" outlineLevel="2" x14ac:dyDescent="0.3">
      <c r="A1059" s="32">
        <v>22</v>
      </c>
      <c r="B1059" s="173" t="s">
        <v>93</v>
      </c>
      <c r="C1059" s="475" t="s">
        <v>1468</v>
      </c>
      <c r="D1059" s="157" t="s">
        <v>1440</v>
      </c>
      <c r="E1059" s="42">
        <v>4</v>
      </c>
      <c r="F1059" s="178" t="s">
        <v>27</v>
      </c>
      <c r="G1059" s="513">
        <v>0.63900000000000001</v>
      </c>
      <c r="H1059" s="68">
        <f t="shared" si="34"/>
        <v>1</v>
      </c>
      <c r="I1059" s="71">
        <v>25</v>
      </c>
      <c r="J1059" s="69">
        <f t="shared" si="35"/>
        <v>15.975</v>
      </c>
      <c r="K1059" s="137"/>
      <c r="L1059" s="138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  <c r="X1059" s="12"/>
      <c r="Y1059" s="12"/>
      <c r="Z1059" s="12"/>
      <c r="AA1059" s="12"/>
      <c r="AB1059" s="12"/>
      <c r="AC1059" s="12"/>
      <c r="AD1059" s="12"/>
      <c r="AE1059" s="12"/>
      <c r="AF1059" s="12"/>
      <c r="AG1059" s="12"/>
      <c r="AH1059" s="12"/>
      <c r="AI1059" s="12"/>
      <c r="AJ1059" s="12"/>
      <c r="AK1059" s="12"/>
      <c r="AL1059" s="12"/>
      <c r="AM1059" s="12"/>
      <c r="AN1059" s="12"/>
      <c r="AO1059" s="12"/>
      <c r="AP1059" s="12"/>
      <c r="AQ1059" s="12"/>
      <c r="AR1059" s="12"/>
      <c r="AS1059" s="12"/>
      <c r="AT1059" s="12"/>
      <c r="AU1059" s="12"/>
      <c r="AV1059" s="12"/>
      <c r="AW1059" s="12"/>
      <c r="AX1059" s="12"/>
      <c r="AY1059" s="12"/>
      <c r="AZ1059" s="12"/>
      <c r="BA1059" s="12"/>
      <c r="BB1059" s="12"/>
      <c r="BC1059" s="12"/>
      <c r="BD1059" s="12"/>
      <c r="BE1059" s="12"/>
      <c r="BF1059" s="12"/>
      <c r="BG1059" s="12"/>
      <c r="BH1059" s="12"/>
      <c r="BI1059" s="12"/>
      <c r="BJ1059" s="12"/>
    </row>
    <row r="1060" spans="1:62" s="97" customFormat="1" ht="15.95" customHeight="1" outlineLevel="2" x14ac:dyDescent="0.3">
      <c r="A1060" s="32">
        <v>23</v>
      </c>
      <c r="B1060" s="173" t="s">
        <v>93</v>
      </c>
      <c r="C1060" s="475" t="s">
        <v>1469</v>
      </c>
      <c r="D1060" s="157" t="s">
        <v>521</v>
      </c>
      <c r="E1060" s="540">
        <v>9</v>
      </c>
      <c r="F1060" s="178" t="s">
        <v>27</v>
      </c>
      <c r="G1060" s="513">
        <v>0.53900000000000003</v>
      </c>
      <c r="H1060" s="68">
        <f t="shared" si="34"/>
        <v>0.7</v>
      </c>
      <c r="I1060" s="71">
        <v>25</v>
      </c>
      <c r="J1060" s="69">
        <f t="shared" si="35"/>
        <v>9.432500000000001</v>
      </c>
      <c r="K1060" s="137"/>
      <c r="L1060" s="138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  <c r="X1060" s="12"/>
      <c r="Y1060" s="12"/>
      <c r="Z1060" s="12"/>
      <c r="AA1060" s="12"/>
      <c r="AB1060" s="12"/>
      <c r="AC1060" s="12"/>
      <c r="AD1060" s="12"/>
      <c r="AE1060" s="12"/>
      <c r="AF1060" s="12"/>
      <c r="AG1060" s="12"/>
      <c r="AH1060" s="12"/>
      <c r="AI1060" s="12"/>
      <c r="AJ1060" s="12"/>
      <c r="AK1060" s="12"/>
      <c r="AL1060" s="12"/>
      <c r="AM1060" s="12"/>
      <c r="AN1060" s="12"/>
      <c r="AO1060" s="12"/>
      <c r="AP1060" s="12"/>
      <c r="AQ1060" s="12"/>
      <c r="AR1060" s="12"/>
      <c r="AS1060" s="12"/>
      <c r="AT1060" s="12"/>
      <c r="AU1060" s="12"/>
      <c r="AV1060" s="12"/>
      <c r="AW1060" s="12"/>
      <c r="AX1060" s="12"/>
      <c r="AY1060" s="12"/>
      <c r="AZ1060" s="12"/>
      <c r="BA1060" s="12"/>
      <c r="BB1060" s="12"/>
      <c r="BC1060" s="12"/>
      <c r="BD1060" s="12"/>
      <c r="BE1060" s="12"/>
      <c r="BF1060" s="12"/>
      <c r="BG1060" s="12"/>
      <c r="BH1060" s="12"/>
      <c r="BI1060" s="12"/>
      <c r="BJ1060" s="12"/>
    </row>
    <row r="1061" spans="1:62" s="97" customFormat="1" ht="15.95" customHeight="1" outlineLevel="2" x14ac:dyDescent="0.3">
      <c r="A1061" s="32">
        <v>24</v>
      </c>
      <c r="B1061" s="173" t="s">
        <v>93</v>
      </c>
      <c r="C1061" s="475" t="s">
        <v>1470</v>
      </c>
      <c r="D1061" s="157" t="s">
        <v>521</v>
      </c>
      <c r="E1061" s="540">
        <v>9</v>
      </c>
      <c r="F1061" s="178" t="s">
        <v>27</v>
      </c>
      <c r="G1061" s="513">
        <v>0.872</v>
      </c>
      <c r="H1061" s="68">
        <f t="shared" si="34"/>
        <v>0.7</v>
      </c>
      <c r="I1061" s="71">
        <v>25</v>
      </c>
      <c r="J1061" s="69">
        <f t="shared" si="35"/>
        <v>15.259999999999998</v>
      </c>
      <c r="K1061" s="137"/>
      <c r="L1061" s="138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  <c r="X1061" s="12"/>
      <c r="Y1061" s="12"/>
      <c r="Z1061" s="12"/>
      <c r="AA1061" s="12"/>
      <c r="AB1061" s="12"/>
      <c r="AC1061" s="12"/>
      <c r="AD1061" s="12"/>
      <c r="AE1061" s="12"/>
      <c r="AF1061" s="12"/>
      <c r="AG1061" s="12"/>
      <c r="AH1061" s="12"/>
      <c r="AI1061" s="12"/>
      <c r="AJ1061" s="12"/>
      <c r="AK1061" s="12"/>
      <c r="AL1061" s="12"/>
      <c r="AM1061" s="12"/>
      <c r="AN1061" s="12"/>
      <c r="AO1061" s="12"/>
      <c r="AP1061" s="12"/>
      <c r="AQ1061" s="12"/>
      <c r="AR1061" s="12"/>
      <c r="AS1061" s="12"/>
      <c r="AT1061" s="12"/>
      <c r="AU1061" s="12"/>
      <c r="AV1061" s="12"/>
      <c r="AW1061" s="12"/>
      <c r="AX1061" s="12"/>
      <c r="AY1061" s="12"/>
      <c r="AZ1061" s="12"/>
      <c r="BA1061" s="12"/>
      <c r="BB1061" s="12"/>
      <c r="BC1061" s="12"/>
      <c r="BD1061" s="12"/>
      <c r="BE1061" s="12"/>
      <c r="BF1061" s="12"/>
      <c r="BG1061" s="12"/>
      <c r="BH1061" s="12"/>
      <c r="BI1061" s="12"/>
      <c r="BJ1061" s="12"/>
    </row>
    <row r="1062" spans="1:62" s="97" customFormat="1" ht="15.95" customHeight="1" outlineLevel="2" x14ac:dyDescent="0.3">
      <c r="A1062" s="32">
        <v>25</v>
      </c>
      <c r="B1062" s="173" t="s">
        <v>93</v>
      </c>
      <c r="C1062" s="475" t="s">
        <v>1473</v>
      </c>
      <c r="D1062" s="157" t="s">
        <v>521</v>
      </c>
      <c r="E1062" s="540">
        <v>9</v>
      </c>
      <c r="F1062" s="178" t="s">
        <v>27</v>
      </c>
      <c r="G1062" s="513">
        <v>1.361</v>
      </c>
      <c r="H1062" s="68">
        <f t="shared" si="34"/>
        <v>0.7</v>
      </c>
      <c r="I1062" s="71">
        <v>25</v>
      </c>
      <c r="J1062" s="69">
        <f t="shared" si="35"/>
        <v>23.817499999999995</v>
      </c>
      <c r="K1062" s="137"/>
      <c r="L1062" s="138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  <c r="X1062" s="12"/>
      <c r="Y1062" s="12"/>
      <c r="Z1062" s="12"/>
      <c r="AA1062" s="12"/>
      <c r="AB1062" s="12"/>
      <c r="AC1062" s="12"/>
      <c r="AD1062" s="12"/>
      <c r="AE1062" s="12"/>
      <c r="AF1062" s="12"/>
      <c r="AG1062" s="12"/>
      <c r="AH1062" s="12"/>
      <c r="AI1062" s="12"/>
      <c r="AJ1062" s="12"/>
      <c r="AK1062" s="12"/>
      <c r="AL1062" s="12"/>
      <c r="AM1062" s="12"/>
      <c r="AN1062" s="12"/>
      <c r="AO1062" s="12"/>
      <c r="AP1062" s="12"/>
      <c r="AQ1062" s="12"/>
      <c r="AR1062" s="12"/>
      <c r="AS1062" s="12"/>
      <c r="AT1062" s="12"/>
      <c r="AU1062" s="12"/>
      <c r="AV1062" s="12"/>
      <c r="AW1062" s="12"/>
      <c r="AX1062" s="12"/>
      <c r="AY1062" s="12"/>
      <c r="AZ1062" s="12"/>
      <c r="BA1062" s="12"/>
      <c r="BB1062" s="12"/>
      <c r="BC1062" s="12"/>
      <c r="BD1062" s="12"/>
      <c r="BE1062" s="12"/>
      <c r="BF1062" s="12"/>
      <c r="BG1062" s="12"/>
      <c r="BH1062" s="12"/>
      <c r="BI1062" s="12"/>
      <c r="BJ1062" s="12"/>
    </row>
    <row r="1063" spans="1:62" s="97" customFormat="1" ht="15.95" customHeight="1" outlineLevel="2" x14ac:dyDescent="0.3">
      <c r="A1063" s="32">
        <v>26</v>
      </c>
      <c r="B1063" s="173" t="s">
        <v>93</v>
      </c>
      <c r="C1063" s="475" t="s">
        <v>1471</v>
      </c>
      <c r="D1063" s="157" t="s">
        <v>521</v>
      </c>
      <c r="E1063" s="540">
        <v>9</v>
      </c>
      <c r="F1063" s="178" t="s">
        <v>27</v>
      </c>
      <c r="G1063" s="513">
        <v>0.502</v>
      </c>
      <c r="H1063" s="68">
        <f t="shared" si="34"/>
        <v>0.7</v>
      </c>
      <c r="I1063" s="71">
        <v>25</v>
      </c>
      <c r="J1063" s="69">
        <f t="shared" si="35"/>
        <v>8.7850000000000001</v>
      </c>
      <c r="K1063" s="137"/>
      <c r="L1063" s="138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  <c r="X1063" s="12"/>
      <c r="Y1063" s="12"/>
      <c r="Z1063" s="12"/>
      <c r="AA1063" s="12"/>
      <c r="AB1063" s="12"/>
      <c r="AC1063" s="12"/>
      <c r="AD1063" s="12"/>
      <c r="AE1063" s="12"/>
      <c r="AF1063" s="12"/>
      <c r="AG1063" s="12"/>
      <c r="AH1063" s="12"/>
      <c r="AI1063" s="12"/>
      <c r="AJ1063" s="12"/>
      <c r="AK1063" s="12"/>
      <c r="AL1063" s="12"/>
      <c r="AM1063" s="12"/>
      <c r="AN1063" s="12"/>
      <c r="AO1063" s="12"/>
      <c r="AP1063" s="12"/>
      <c r="AQ1063" s="12"/>
      <c r="AR1063" s="12"/>
      <c r="AS1063" s="12"/>
      <c r="AT1063" s="12"/>
      <c r="AU1063" s="12"/>
      <c r="AV1063" s="12"/>
      <c r="AW1063" s="12"/>
      <c r="AX1063" s="12"/>
      <c r="AY1063" s="12"/>
      <c r="AZ1063" s="12"/>
      <c r="BA1063" s="12"/>
      <c r="BB1063" s="12"/>
      <c r="BC1063" s="12"/>
      <c r="BD1063" s="12"/>
      <c r="BE1063" s="12"/>
      <c r="BF1063" s="12"/>
      <c r="BG1063" s="12"/>
      <c r="BH1063" s="12"/>
      <c r="BI1063" s="12"/>
      <c r="BJ1063" s="12"/>
    </row>
    <row r="1064" spans="1:62" s="97" customFormat="1" ht="15.95" customHeight="1" outlineLevel="2" x14ac:dyDescent="0.3">
      <c r="A1064" s="32">
        <v>27</v>
      </c>
      <c r="B1064" s="173" t="s">
        <v>93</v>
      </c>
      <c r="C1064" s="475" t="s">
        <v>1472</v>
      </c>
      <c r="D1064" s="157" t="s">
        <v>521</v>
      </c>
      <c r="E1064" s="540">
        <v>9</v>
      </c>
      <c r="F1064" s="178" t="s">
        <v>27</v>
      </c>
      <c r="G1064" s="513">
        <v>0.48499999999999999</v>
      </c>
      <c r="H1064" s="68">
        <f t="shared" si="34"/>
        <v>0.7</v>
      </c>
      <c r="I1064" s="71">
        <v>25</v>
      </c>
      <c r="J1064" s="69">
        <f t="shared" si="35"/>
        <v>8.4874999999999989</v>
      </c>
      <c r="K1064" s="137"/>
      <c r="L1064" s="138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  <c r="Y1064" s="12"/>
      <c r="Z1064" s="12"/>
      <c r="AA1064" s="12"/>
      <c r="AB1064" s="12"/>
      <c r="AC1064" s="12"/>
      <c r="AD1064" s="12"/>
      <c r="AE1064" s="12"/>
      <c r="AF1064" s="12"/>
      <c r="AG1064" s="12"/>
      <c r="AH1064" s="12"/>
      <c r="AI1064" s="12"/>
      <c r="AJ1064" s="12"/>
      <c r="AK1064" s="12"/>
      <c r="AL1064" s="12"/>
      <c r="AM1064" s="12"/>
      <c r="AN1064" s="12"/>
      <c r="AO1064" s="12"/>
      <c r="AP1064" s="12"/>
      <c r="AQ1064" s="12"/>
      <c r="AR1064" s="12"/>
      <c r="AS1064" s="12"/>
      <c r="AT1064" s="12"/>
      <c r="AU1064" s="12"/>
      <c r="AV1064" s="12"/>
      <c r="AW1064" s="12"/>
      <c r="AX1064" s="12"/>
      <c r="AY1064" s="12"/>
      <c r="AZ1064" s="12"/>
      <c r="BA1064" s="12"/>
      <c r="BB1064" s="12"/>
      <c r="BC1064" s="12"/>
      <c r="BD1064" s="12"/>
      <c r="BE1064" s="12"/>
      <c r="BF1064" s="12"/>
      <c r="BG1064" s="12"/>
      <c r="BH1064" s="12"/>
      <c r="BI1064" s="12"/>
      <c r="BJ1064" s="12"/>
    </row>
    <row r="1065" spans="1:62" s="97" customFormat="1" ht="15.95" customHeight="1" outlineLevel="2" x14ac:dyDescent="0.3">
      <c r="A1065" s="32">
        <v>28</v>
      </c>
      <c r="B1065" s="173" t="s">
        <v>93</v>
      </c>
      <c r="C1065" s="475" t="s">
        <v>1452</v>
      </c>
      <c r="D1065" s="157" t="s">
        <v>521</v>
      </c>
      <c r="E1065" s="540">
        <v>9</v>
      </c>
      <c r="F1065" s="178" t="s">
        <v>27</v>
      </c>
      <c r="G1065" s="513">
        <v>0.48599999999999999</v>
      </c>
      <c r="H1065" s="68">
        <f t="shared" si="34"/>
        <v>0.7</v>
      </c>
      <c r="I1065" s="71">
        <v>25</v>
      </c>
      <c r="J1065" s="69">
        <f t="shared" si="35"/>
        <v>8.504999999999999</v>
      </c>
      <c r="K1065" s="137"/>
      <c r="L1065" s="138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  <c r="X1065" s="12"/>
      <c r="Y1065" s="12"/>
      <c r="Z1065" s="12"/>
      <c r="AA1065" s="12"/>
      <c r="AB1065" s="12"/>
      <c r="AC1065" s="12"/>
      <c r="AD1065" s="12"/>
      <c r="AE1065" s="12"/>
      <c r="AF1065" s="12"/>
      <c r="AG1065" s="12"/>
      <c r="AH1065" s="12"/>
      <c r="AI1065" s="12"/>
      <c r="AJ1065" s="12"/>
      <c r="AK1065" s="12"/>
      <c r="AL1065" s="12"/>
      <c r="AM1065" s="12"/>
      <c r="AN1065" s="12"/>
      <c r="AO1065" s="12"/>
      <c r="AP1065" s="12"/>
      <c r="AQ1065" s="12"/>
      <c r="AR1065" s="12"/>
      <c r="AS1065" s="12"/>
      <c r="AT1065" s="12"/>
      <c r="AU1065" s="12"/>
      <c r="AV1065" s="12"/>
      <c r="AW1065" s="12"/>
      <c r="AX1065" s="12"/>
      <c r="AY1065" s="12"/>
      <c r="AZ1065" s="12"/>
      <c r="BA1065" s="12"/>
      <c r="BB1065" s="12"/>
      <c r="BC1065" s="12"/>
      <c r="BD1065" s="12"/>
      <c r="BE1065" s="12"/>
      <c r="BF1065" s="12"/>
      <c r="BG1065" s="12"/>
      <c r="BH1065" s="12"/>
      <c r="BI1065" s="12"/>
      <c r="BJ1065" s="12"/>
    </row>
    <row r="1066" spans="1:62" s="97" customFormat="1" ht="15.95" customHeight="1" outlineLevel="2" x14ac:dyDescent="0.3">
      <c r="A1066" s="32">
        <v>29</v>
      </c>
      <c r="B1066" s="173" t="s">
        <v>93</v>
      </c>
      <c r="C1066" s="475" t="s">
        <v>1456</v>
      </c>
      <c r="D1066" s="157" t="s">
        <v>521</v>
      </c>
      <c r="E1066" s="540">
        <v>9</v>
      </c>
      <c r="F1066" s="178" t="s">
        <v>27</v>
      </c>
      <c r="G1066" s="513">
        <v>0.437</v>
      </c>
      <c r="H1066" s="68">
        <f t="shared" si="34"/>
        <v>0.7</v>
      </c>
      <c r="I1066" s="71">
        <v>25</v>
      </c>
      <c r="J1066" s="69">
        <f t="shared" si="35"/>
        <v>7.6475</v>
      </c>
      <c r="K1066" s="137"/>
      <c r="L1066" s="138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  <c r="X1066" s="12"/>
      <c r="Y1066" s="12"/>
      <c r="Z1066" s="12"/>
      <c r="AA1066" s="12"/>
      <c r="AB1066" s="12"/>
      <c r="AC1066" s="12"/>
      <c r="AD1066" s="12"/>
      <c r="AE1066" s="12"/>
      <c r="AF1066" s="12"/>
      <c r="AG1066" s="12"/>
      <c r="AH1066" s="12"/>
      <c r="AI1066" s="12"/>
      <c r="AJ1066" s="12"/>
      <c r="AK1066" s="12"/>
      <c r="AL1066" s="12"/>
      <c r="AM1066" s="12"/>
      <c r="AN1066" s="12"/>
      <c r="AO1066" s="12"/>
      <c r="AP1066" s="12"/>
      <c r="AQ1066" s="12"/>
      <c r="AR1066" s="12"/>
      <c r="AS1066" s="12"/>
      <c r="AT1066" s="12"/>
      <c r="AU1066" s="12"/>
      <c r="AV1066" s="12"/>
      <c r="AW1066" s="12"/>
      <c r="AX1066" s="12"/>
      <c r="AY1066" s="12"/>
      <c r="AZ1066" s="12"/>
      <c r="BA1066" s="12"/>
      <c r="BB1066" s="12"/>
      <c r="BC1066" s="12"/>
      <c r="BD1066" s="12"/>
      <c r="BE1066" s="12"/>
      <c r="BF1066" s="12"/>
      <c r="BG1066" s="12"/>
      <c r="BH1066" s="12"/>
      <c r="BI1066" s="12"/>
      <c r="BJ1066" s="12"/>
    </row>
    <row r="1067" spans="1:62" s="97" customFormat="1" ht="15.95" customHeight="1" outlineLevel="2" x14ac:dyDescent="0.3">
      <c r="A1067" s="32">
        <v>30</v>
      </c>
      <c r="B1067" s="173" t="s">
        <v>93</v>
      </c>
      <c r="C1067" s="475" t="s">
        <v>1455</v>
      </c>
      <c r="D1067" s="157" t="s">
        <v>521</v>
      </c>
      <c r="E1067" s="540">
        <v>9</v>
      </c>
      <c r="F1067" s="178" t="s">
        <v>27</v>
      </c>
      <c r="G1067" s="513">
        <v>0.88200000000000001</v>
      </c>
      <c r="H1067" s="68">
        <f t="shared" si="34"/>
        <v>0.7</v>
      </c>
      <c r="I1067" s="71">
        <v>25</v>
      </c>
      <c r="J1067" s="69">
        <f t="shared" si="35"/>
        <v>15.434999999999999</v>
      </c>
      <c r="K1067" s="137"/>
      <c r="L1067" s="138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  <c r="X1067" s="12"/>
      <c r="Y1067" s="12"/>
      <c r="Z1067" s="12"/>
      <c r="AA1067" s="12"/>
      <c r="AB1067" s="12"/>
      <c r="AC1067" s="12"/>
      <c r="AD1067" s="12"/>
      <c r="AE1067" s="12"/>
      <c r="AF1067" s="12"/>
      <c r="AG1067" s="12"/>
      <c r="AH1067" s="12"/>
      <c r="AI1067" s="12"/>
      <c r="AJ1067" s="12"/>
      <c r="AK1067" s="12"/>
      <c r="AL1067" s="12"/>
      <c r="AM1067" s="12"/>
      <c r="AN1067" s="12"/>
      <c r="AO1067" s="12"/>
      <c r="AP1067" s="12"/>
      <c r="AQ1067" s="12"/>
      <c r="AR1067" s="12"/>
      <c r="AS1067" s="12"/>
      <c r="AT1067" s="12"/>
      <c r="AU1067" s="12"/>
      <c r="AV1067" s="12"/>
      <c r="AW1067" s="12"/>
      <c r="AX1067" s="12"/>
      <c r="AY1067" s="12"/>
      <c r="AZ1067" s="12"/>
      <c r="BA1067" s="12"/>
      <c r="BB1067" s="12"/>
      <c r="BC1067" s="12"/>
      <c r="BD1067" s="12"/>
      <c r="BE1067" s="12"/>
      <c r="BF1067" s="12"/>
      <c r="BG1067" s="12"/>
      <c r="BH1067" s="12"/>
      <c r="BI1067" s="12"/>
      <c r="BJ1067" s="12"/>
    </row>
    <row r="1068" spans="1:62" s="97" customFormat="1" ht="15.95" customHeight="1" outlineLevel="2" x14ac:dyDescent="0.3">
      <c r="A1068" s="32">
        <v>31</v>
      </c>
      <c r="B1068" s="173" t="s">
        <v>93</v>
      </c>
      <c r="C1068" s="475" t="s">
        <v>1453</v>
      </c>
      <c r="D1068" s="157" t="s">
        <v>521</v>
      </c>
      <c r="E1068" s="540">
        <v>9</v>
      </c>
      <c r="F1068" s="178" t="s">
        <v>27</v>
      </c>
      <c r="G1068" s="513">
        <v>0.747</v>
      </c>
      <c r="H1068" s="68">
        <f t="shared" si="34"/>
        <v>0.7</v>
      </c>
      <c r="I1068" s="71">
        <v>25</v>
      </c>
      <c r="J1068" s="69">
        <f t="shared" si="35"/>
        <v>13.072499999999998</v>
      </c>
      <c r="K1068" s="137"/>
      <c r="L1068" s="138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  <c r="X1068" s="12"/>
      <c r="Y1068" s="12"/>
      <c r="Z1068" s="12"/>
      <c r="AA1068" s="12"/>
      <c r="AB1068" s="12"/>
      <c r="AC1068" s="12"/>
      <c r="AD1068" s="12"/>
      <c r="AE1068" s="12"/>
      <c r="AF1068" s="12"/>
      <c r="AG1068" s="12"/>
      <c r="AH1068" s="12"/>
      <c r="AI1068" s="12"/>
      <c r="AJ1068" s="12"/>
      <c r="AK1068" s="12"/>
      <c r="AL1068" s="12"/>
      <c r="AM1068" s="12"/>
      <c r="AN1068" s="12"/>
      <c r="AO1068" s="12"/>
      <c r="AP1068" s="12"/>
      <c r="AQ1068" s="12"/>
      <c r="AR1068" s="12"/>
      <c r="AS1068" s="12"/>
      <c r="AT1068" s="12"/>
      <c r="AU1068" s="12"/>
      <c r="AV1068" s="12"/>
      <c r="AW1068" s="12"/>
      <c r="AX1068" s="12"/>
      <c r="AY1068" s="12"/>
      <c r="AZ1068" s="12"/>
      <c r="BA1068" s="12"/>
      <c r="BB1068" s="12"/>
      <c r="BC1068" s="12"/>
      <c r="BD1068" s="12"/>
      <c r="BE1068" s="12"/>
      <c r="BF1068" s="12"/>
      <c r="BG1068" s="12"/>
      <c r="BH1068" s="12"/>
      <c r="BI1068" s="12"/>
      <c r="BJ1068" s="12"/>
    </row>
    <row r="1069" spans="1:62" s="97" customFormat="1" ht="15.95" customHeight="1" outlineLevel="2" x14ac:dyDescent="0.3">
      <c r="A1069" s="32">
        <v>32</v>
      </c>
      <c r="B1069" s="173" t="s">
        <v>93</v>
      </c>
      <c r="C1069" s="475" t="s">
        <v>1454</v>
      </c>
      <c r="D1069" s="157" t="s">
        <v>521</v>
      </c>
      <c r="E1069" s="540">
        <v>9</v>
      </c>
      <c r="F1069" s="178" t="s">
        <v>27</v>
      </c>
      <c r="G1069" s="513">
        <v>1.1200000000000001</v>
      </c>
      <c r="H1069" s="68">
        <f t="shared" si="34"/>
        <v>0.7</v>
      </c>
      <c r="I1069" s="71">
        <v>25</v>
      </c>
      <c r="J1069" s="69">
        <f t="shared" si="35"/>
        <v>19.600000000000001</v>
      </c>
      <c r="K1069" s="137"/>
      <c r="L1069" s="138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  <c r="X1069" s="12"/>
      <c r="Y1069" s="12"/>
      <c r="Z1069" s="12"/>
      <c r="AA1069" s="12"/>
      <c r="AB1069" s="12"/>
      <c r="AC1069" s="12"/>
      <c r="AD1069" s="12"/>
      <c r="AE1069" s="12"/>
      <c r="AF1069" s="12"/>
      <c r="AG1069" s="12"/>
      <c r="AH1069" s="12"/>
      <c r="AI1069" s="12"/>
      <c r="AJ1069" s="12"/>
      <c r="AK1069" s="12"/>
      <c r="AL1069" s="12"/>
      <c r="AM1069" s="12"/>
      <c r="AN1069" s="12"/>
      <c r="AO1069" s="12"/>
      <c r="AP1069" s="12"/>
      <c r="AQ1069" s="12"/>
      <c r="AR1069" s="12"/>
      <c r="AS1069" s="12"/>
      <c r="AT1069" s="12"/>
      <c r="AU1069" s="12"/>
      <c r="AV1069" s="12"/>
      <c r="AW1069" s="12"/>
      <c r="AX1069" s="12"/>
      <c r="AY1069" s="12"/>
      <c r="AZ1069" s="12"/>
      <c r="BA1069" s="12"/>
      <c r="BB1069" s="12"/>
      <c r="BC1069" s="12"/>
      <c r="BD1069" s="12"/>
      <c r="BE1069" s="12"/>
      <c r="BF1069" s="12"/>
      <c r="BG1069" s="12"/>
      <c r="BH1069" s="12"/>
      <c r="BI1069" s="12"/>
      <c r="BJ1069" s="12"/>
    </row>
    <row r="1070" spans="1:62" s="97" customFormat="1" ht="15.95" customHeight="1" outlineLevel="2" x14ac:dyDescent="0.3">
      <c r="A1070" s="32">
        <v>33</v>
      </c>
      <c r="B1070" s="173" t="s">
        <v>93</v>
      </c>
      <c r="C1070" s="475" t="s">
        <v>1457</v>
      </c>
      <c r="D1070" s="157" t="s">
        <v>521</v>
      </c>
      <c r="E1070" s="540">
        <v>9</v>
      </c>
      <c r="F1070" s="178" t="s">
        <v>27</v>
      </c>
      <c r="G1070" s="513">
        <v>0.629</v>
      </c>
      <c r="H1070" s="68">
        <f t="shared" si="34"/>
        <v>0.7</v>
      </c>
      <c r="I1070" s="71">
        <v>25</v>
      </c>
      <c r="J1070" s="69">
        <f t="shared" si="35"/>
        <v>11.007499999999999</v>
      </c>
      <c r="K1070" s="137"/>
      <c r="L1070" s="138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  <c r="X1070" s="12"/>
      <c r="Y1070" s="12"/>
      <c r="Z1070" s="12"/>
      <c r="AA1070" s="12"/>
      <c r="AB1070" s="12"/>
      <c r="AC1070" s="12"/>
      <c r="AD1070" s="12"/>
      <c r="AE1070" s="12"/>
      <c r="AF1070" s="12"/>
      <c r="AG1070" s="12"/>
      <c r="AH1070" s="12"/>
      <c r="AI1070" s="12"/>
      <c r="AJ1070" s="12"/>
      <c r="AK1070" s="12"/>
      <c r="AL1070" s="12"/>
      <c r="AM1070" s="12"/>
      <c r="AN1070" s="12"/>
      <c r="AO1070" s="12"/>
      <c r="AP1070" s="12"/>
      <c r="AQ1070" s="12"/>
      <c r="AR1070" s="12"/>
      <c r="AS1070" s="12"/>
      <c r="AT1070" s="12"/>
      <c r="AU1070" s="12"/>
      <c r="AV1070" s="12"/>
      <c r="AW1070" s="12"/>
      <c r="AX1070" s="12"/>
      <c r="AY1070" s="12"/>
      <c r="AZ1070" s="12"/>
      <c r="BA1070" s="12"/>
      <c r="BB1070" s="12"/>
      <c r="BC1070" s="12"/>
      <c r="BD1070" s="12"/>
      <c r="BE1070" s="12"/>
      <c r="BF1070" s="12"/>
      <c r="BG1070" s="12"/>
      <c r="BH1070" s="12"/>
      <c r="BI1070" s="12"/>
      <c r="BJ1070" s="12"/>
    </row>
    <row r="1071" spans="1:62" s="97" customFormat="1" ht="15.95" customHeight="1" outlineLevel="2" x14ac:dyDescent="0.3">
      <c r="A1071" s="32">
        <v>34</v>
      </c>
      <c r="B1071" s="173" t="s">
        <v>93</v>
      </c>
      <c r="C1071" s="475" t="s">
        <v>1458</v>
      </c>
      <c r="D1071" s="157" t="s">
        <v>521</v>
      </c>
      <c r="E1071" s="540">
        <v>9</v>
      </c>
      <c r="F1071" s="178" t="s">
        <v>27</v>
      </c>
      <c r="G1071" s="513">
        <v>1.1279999999999999</v>
      </c>
      <c r="H1071" s="68">
        <f t="shared" si="34"/>
        <v>0.7</v>
      </c>
      <c r="I1071" s="71">
        <v>25</v>
      </c>
      <c r="J1071" s="69">
        <f t="shared" si="35"/>
        <v>19.739999999999995</v>
      </c>
      <c r="K1071" s="137"/>
      <c r="L1071" s="138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  <c r="X1071" s="12"/>
      <c r="Y1071" s="12"/>
      <c r="Z1071" s="12"/>
      <c r="AA1071" s="12"/>
      <c r="AB1071" s="12"/>
      <c r="AC1071" s="12"/>
      <c r="AD1071" s="12"/>
      <c r="AE1071" s="12"/>
      <c r="AF1071" s="12"/>
      <c r="AG1071" s="12"/>
      <c r="AH1071" s="12"/>
      <c r="AI1071" s="12"/>
      <c r="AJ1071" s="12"/>
      <c r="AK1071" s="12"/>
      <c r="AL1071" s="12"/>
      <c r="AM1071" s="12"/>
      <c r="AN1071" s="12"/>
      <c r="AO1071" s="12"/>
      <c r="AP1071" s="12"/>
      <c r="AQ1071" s="12"/>
      <c r="AR1071" s="12"/>
      <c r="AS1071" s="12"/>
      <c r="AT1071" s="12"/>
      <c r="AU1071" s="12"/>
      <c r="AV1071" s="12"/>
      <c r="AW1071" s="12"/>
      <c r="AX1071" s="12"/>
      <c r="AY1071" s="12"/>
      <c r="AZ1071" s="12"/>
      <c r="BA1071" s="12"/>
      <c r="BB1071" s="12"/>
      <c r="BC1071" s="12"/>
      <c r="BD1071" s="12"/>
      <c r="BE1071" s="12"/>
      <c r="BF1071" s="12"/>
      <c r="BG1071" s="12"/>
      <c r="BH1071" s="12"/>
      <c r="BI1071" s="12"/>
      <c r="BJ1071" s="12"/>
    </row>
    <row r="1072" spans="1:62" s="97" customFormat="1" ht="15.95" customHeight="1" outlineLevel="2" x14ac:dyDescent="0.3">
      <c r="A1072" s="32">
        <v>35</v>
      </c>
      <c r="B1072" s="173" t="s">
        <v>93</v>
      </c>
      <c r="C1072" s="475" t="s">
        <v>1459</v>
      </c>
      <c r="D1072" s="157" t="s">
        <v>521</v>
      </c>
      <c r="E1072" s="540">
        <v>9</v>
      </c>
      <c r="F1072" s="178" t="s">
        <v>27</v>
      </c>
      <c r="G1072" s="513">
        <v>0.59399999999999997</v>
      </c>
      <c r="H1072" s="68">
        <f t="shared" si="34"/>
        <v>0.7</v>
      </c>
      <c r="I1072" s="71">
        <v>25</v>
      </c>
      <c r="J1072" s="69">
        <f t="shared" si="35"/>
        <v>10.395</v>
      </c>
      <c r="K1072" s="137"/>
      <c r="L1072" s="138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  <c r="X1072" s="12"/>
      <c r="Y1072" s="12"/>
      <c r="Z1072" s="12"/>
      <c r="AA1072" s="12"/>
      <c r="AB1072" s="12"/>
      <c r="AC1072" s="12"/>
      <c r="AD1072" s="12"/>
      <c r="AE1072" s="12"/>
      <c r="AF1072" s="12"/>
      <c r="AG1072" s="12"/>
      <c r="AH1072" s="12"/>
      <c r="AI1072" s="12"/>
      <c r="AJ1072" s="12"/>
      <c r="AK1072" s="12"/>
      <c r="AL1072" s="12"/>
      <c r="AM1072" s="12"/>
      <c r="AN1072" s="12"/>
      <c r="AO1072" s="12"/>
      <c r="AP1072" s="12"/>
      <c r="AQ1072" s="12"/>
      <c r="AR1072" s="12"/>
      <c r="AS1072" s="12"/>
      <c r="AT1072" s="12"/>
      <c r="AU1072" s="12"/>
      <c r="AV1072" s="12"/>
      <c r="AW1072" s="12"/>
      <c r="AX1072" s="12"/>
      <c r="AY1072" s="12"/>
      <c r="AZ1072" s="12"/>
      <c r="BA1072" s="12"/>
      <c r="BB1072" s="12"/>
      <c r="BC1072" s="12"/>
      <c r="BD1072" s="12"/>
      <c r="BE1072" s="12"/>
      <c r="BF1072" s="12"/>
      <c r="BG1072" s="12"/>
      <c r="BH1072" s="12"/>
      <c r="BI1072" s="12"/>
      <c r="BJ1072" s="12"/>
    </row>
    <row r="1073" spans="1:62" s="97" customFormat="1" ht="15.95" customHeight="1" outlineLevel="2" x14ac:dyDescent="0.3">
      <c r="A1073" s="32">
        <v>36</v>
      </c>
      <c r="B1073" s="173" t="s">
        <v>93</v>
      </c>
      <c r="C1073" s="475" t="s">
        <v>1460</v>
      </c>
      <c r="D1073" s="157" t="s">
        <v>521</v>
      </c>
      <c r="E1073" s="540">
        <v>9</v>
      </c>
      <c r="F1073" s="178" t="s">
        <v>27</v>
      </c>
      <c r="G1073" s="513">
        <v>0.51500000000000001</v>
      </c>
      <c r="H1073" s="68">
        <f t="shared" si="34"/>
        <v>0.7</v>
      </c>
      <c r="I1073" s="71">
        <v>25</v>
      </c>
      <c r="J1073" s="69">
        <f t="shared" si="35"/>
        <v>9.0124999999999993</v>
      </c>
      <c r="K1073" s="137"/>
      <c r="L1073" s="138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  <c r="X1073" s="12"/>
      <c r="Y1073" s="12"/>
      <c r="Z1073" s="12"/>
      <c r="AA1073" s="12"/>
      <c r="AB1073" s="12"/>
      <c r="AC1073" s="12"/>
      <c r="AD1073" s="12"/>
      <c r="AE1073" s="12"/>
      <c r="AF1073" s="12"/>
      <c r="AG1073" s="12"/>
      <c r="AH1073" s="12"/>
      <c r="AI1073" s="12"/>
      <c r="AJ1073" s="12"/>
      <c r="AK1073" s="12"/>
      <c r="AL1073" s="12"/>
      <c r="AM1073" s="12"/>
      <c r="AN1073" s="12"/>
      <c r="AO1073" s="12"/>
      <c r="AP1073" s="12"/>
      <c r="AQ1073" s="12"/>
      <c r="AR1073" s="12"/>
      <c r="AS1073" s="12"/>
      <c r="AT1073" s="12"/>
      <c r="AU1073" s="12"/>
      <c r="AV1073" s="12"/>
      <c r="AW1073" s="12"/>
      <c r="AX1073" s="12"/>
      <c r="AY1073" s="12"/>
      <c r="AZ1073" s="12"/>
      <c r="BA1073" s="12"/>
      <c r="BB1073" s="12"/>
      <c r="BC1073" s="12"/>
      <c r="BD1073" s="12"/>
      <c r="BE1073" s="12"/>
      <c r="BF1073" s="12"/>
      <c r="BG1073" s="12"/>
      <c r="BH1073" s="12"/>
      <c r="BI1073" s="12"/>
      <c r="BJ1073" s="12"/>
    </row>
    <row r="1074" spans="1:62" s="97" customFormat="1" ht="15.95" customHeight="1" outlineLevel="2" x14ac:dyDescent="0.3">
      <c r="A1074" s="32">
        <v>37</v>
      </c>
      <c r="B1074" s="173" t="s">
        <v>93</v>
      </c>
      <c r="C1074" s="475" t="s">
        <v>1462</v>
      </c>
      <c r="D1074" s="157" t="s">
        <v>521</v>
      </c>
      <c r="E1074" s="540">
        <v>9</v>
      </c>
      <c r="F1074" s="178" t="s">
        <v>27</v>
      </c>
      <c r="G1074" s="513">
        <v>0.78800000000000003</v>
      </c>
      <c r="H1074" s="68">
        <f t="shared" si="34"/>
        <v>0.7</v>
      </c>
      <c r="I1074" s="71">
        <v>25</v>
      </c>
      <c r="J1074" s="69">
        <f t="shared" si="35"/>
        <v>13.79</v>
      </c>
      <c r="K1074" s="137"/>
      <c r="L1074" s="138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  <c r="X1074" s="12"/>
      <c r="Y1074" s="12"/>
      <c r="Z1074" s="12"/>
      <c r="AA1074" s="12"/>
      <c r="AB1074" s="12"/>
      <c r="AC1074" s="12"/>
      <c r="AD1074" s="12"/>
      <c r="AE1074" s="12"/>
      <c r="AF1074" s="12"/>
      <c r="AG1074" s="12"/>
      <c r="AH1074" s="12"/>
      <c r="AI1074" s="12"/>
      <c r="AJ1074" s="12"/>
      <c r="AK1074" s="12"/>
      <c r="AL1074" s="12"/>
      <c r="AM1074" s="12"/>
      <c r="AN1074" s="12"/>
      <c r="AO1074" s="12"/>
      <c r="AP1074" s="12"/>
      <c r="AQ1074" s="12"/>
      <c r="AR1074" s="12"/>
      <c r="AS1074" s="12"/>
      <c r="AT1074" s="12"/>
      <c r="AU1074" s="12"/>
      <c r="AV1074" s="12"/>
      <c r="AW1074" s="12"/>
      <c r="AX1074" s="12"/>
      <c r="AY1074" s="12"/>
      <c r="AZ1074" s="12"/>
      <c r="BA1074" s="12"/>
      <c r="BB1074" s="12"/>
      <c r="BC1074" s="12"/>
      <c r="BD1074" s="12"/>
      <c r="BE1074" s="12"/>
      <c r="BF1074" s="12"/>
      <c r="BG1074" s="12"/>
      <c r="BH1074" s="12"/>
      <c r="BI1074" s="12"/>
      <c r="BJ1074" s="12"/>
    </row>
    <row r="1075" spans="1:62" s="97" customFormat="1" ht="15.95" customHeight="1" outlineLevel="2" x14ac:dyDescent="0.3">
      <c r="A1075" s="32">
        <v>38</v>
      </c>
      <c r="B1075" s="173" t="s">
        <v>93</v>
      </c>
      <c r="C1075" s="475" t="s">
        <v>1463</v>
      </c>
      <c r="D1075" s="157" t="s">
        <v>521</v>
      </c>
      <c r="E1075" s="540">
        <v>9</v>
      </c>
      <c r="F1075" s="178" t="s">
        <v>27</v>
      </c>
      <c r="G1075" s="513">
        <v>0.72399999999999998</v>
      </c>
      <c r="H1075" s="68">
        <f t="shared" si="34"/>
        <v>0.7</v>
      </c>
      <c r="I1075" s="71">
        <v>25</v>
      </c>
      <c r="J1075" s="69">
        <f t="shared" si="35"/>
        <v>12.669999999999998</v>
      </c>
      <c r="K1075" s="137"/>
      <c r="L1075" s="138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  <c r="X1075" s="12"/>
      <c r="Y1075" s="12"/>
      <c r="Z1075" s="12"/>
      <c r="AA1075" s="12"/>
      <c r="AB1075" s="12"/>
      <c r="AC1075" s="12"/>
      <c r="AD1075" s="12"/>
      <c r="AE1075" s="12"/>
      <c r="AF1075" s="12"/>
      <c r="AG1075" s="12"/>
      <c r="AH1075" s="12"/>
      <c r="AI1075" s="12"/>
      <c r="AJ1075" s="12"/>
      <c r="AK1075" s="12"/>
      <c r="AL1075" s="12"/>
      <c r="AM1075" s="12"/>
      <c r="AN1075" s="12"/>
      <c r="AO1075" s="12"/>
      <c r="AP1075" s="12"/>
      <c r="AQ1075" s="12"/>
      <c r="AR1075" s="12"/>
      <c r="AS1075" s="12"/>
      <c r="AT1075" s="12"/>
      <c r="AU1075" s="12"/>
      <c r="AV1075" s="12"/>
      <c r="AW1075" s="12"/>
      <c r="AX1075" s="12"/>
      <c r="AY1075" s="12"/>
      <c r="AZ1075" s="12"/>
      <c r="BA1075" s="12"/>
      <c r="BB1075" s="12"/>
      <c r="BC1075" s="12"/>
      <c r="BD1075" s="12"/>
      <c r="BE1075" s="12"/>
      <c r="BF1075" s="12"/>
      <c r="BG1075" s="12"/>
      <c r="BH1075" s="12"/>
      <c r="BI1075" s="12"/>
      <c r="BJ1075" s="12"/>
    </row>
    <row r="1076" spans="1:62" s="97" customFormat="1" ht="15.95" customHeight="1" outlineLevel="2" x14ac:dyDescent="0.3">
      <c r="A1076" s="32">
        <v>39</v>
      </c>
      <c r="B1076" s="173" t="s">
        <v>93</v>
      </c>
      <c r="C1076" s="475" t="s">
        <v>1461</v>
      </c>
      <c r="D1076" s="157" t="s">
        <v>521</v>
      </c>
      <c r="E1076" s="540">
        <v>9</v>
      </c>
      <c r="F1076" s="178" t="s">
        <v>27</v>
      </c>
      <c r="G1076" s="513">
        <v>0.503</v>
      </c>
      <c r="H1076" s="68">
        <f t="shared" si="34"/>
        <v>0.7</v>
      </c>
      <c r="I1076" s="71">
        <v>25</v>
      </c>
      <c r="J1076" s="69">
        <f t="shared" si="35"/>
        <v>8.8024999999999984</v>
      </c>
      <c r="K1076" s="137"/>
      <c r="L1076" s="138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  <c r="X1076" s="12"/>
      <c r="Y1076" s="12"/>
      <c r="Z1076" s="12"/>
      <c r="AA1076" s="12"/>
      <c r="AB1076" s="12"/>
      <c r="AC1076" s="12"/>
      <c r="AD1076" s="12"/>
      <c r="AE1076" s="12"/>
      <c r="AF1076" s="12"/>
      <c r="AG1076" s="12"/>
      <c r="AH1076" s="12"/>
      <c r="AI1076" s="12"/>
      <c r="AJ1076" s="12"/>
      <c r="AK1076" s="12"/>
      <c r="AL1076" s="12"/>
      <c r="AM1076" s="12"/>
      <c r="AN1076" s="12"/>
      <c r="AO1076" s="12"/>
      <c r="AP1076" s="12"/>
      <c r="AQ1076" s="12"/>
      <c r="AR1076" s="12"/>
      <c r="AS1076" s="12"/>
      <c r="AT1076" s="12"/>
      <c r="AU1076" s="12"/>
      <c r="AV1076" s="12"/>
      <c r="AW1076" s="12"/>
      <c r="AX1076" s="12"/>
      <c r="AY1076" s="12"/>
      <c r="AZ1076" s="12"/>
      <c r="BA1076" s="12"/>
      <c r="BB1076" s="12"/>
      <c r="BC1076" s="12"/>
      <c r="BD1076" s="12"/>
      <c r="BE1076" s="12"/>
      <c r="BF1076" s="12"/>
      <c r="BG1076" s="12"/>
      <c r="BH1076" s="12"/>
      <c r="BI1076" s="12"/>
      <c r="BJ1076" s="12"/>
    </row>
    <row r="1077" spans="1:62" s="97" customFormat="1" ht="15.95" customHeight="1" outlineLevel="2" x14ac:dyDescent="0.3">
      <c r="A1077" s="32">
        <v>40</v>
      </c>
      <c r="B1077" s="173" t="s">
        <v>93</v>
      </c>
      <c r="C1077" s="475" t="s">
        <v>1449</v>
      </c>
      <c r="D1077" s="157" t="s">
        <v>521</v>
      </c>
      <c r="E1077" s="42">
        <v>4</v>
      </c>
      <c r="F1077" s="178" t="s">
        <v>27</v>
      </c>
      <c r="G1077" s="513">
        <v>0.55000000000000004</v>
      </c>
      <c r="H1077" s="68">
        <f t="shared" si="34"/>
        <v>1</v>
      </c>
      <c r="I1077" s="71">
        <v>25</v>
      </c>
      <c r="J1077" s="69">
        <f t="shared" si="35"/>
        <v>13.750000000000002</v>
      </c>
      <c r="K1077" s="137"/>
      <c r="L1077" s="138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  <c r="X1077" s="12"/>
      <c r="Y1077" s="12"/>
      <c r="Z1077" s="12"/>
      <c r="AA1077" s="12"/>
      <c r="AB1077" s="12"/>
      <c r="AC1077" s="12"/>
      <c r="AD1077" s="12"/>
      <c r="AE1077" s="12"/>
      <c r="AF1077" s="12"/>
      <c r="AG1077" s="12"/>
      <c r="AH1077" s="12"/>
      <c r="AI1077" s="12"/>
      <c r="AJ1077" s="12"/>
      <c r="AK1077" s="12"/>
      <c r="AL1077" s="12"/>
      <c r="AM1077" s="12"/>
      <c r="AN1077" s="12"/>
      <c r="AO1077" s="12"/>
      <c r="AP1077" s="12"/>
      <c r="AQ1077" s="12"/>
      <c r="AR1077" s="12"/>
      <c r="AS1077" s="12"/>
      <c r="AT1077" s="12"/>
      <c r="AU1077" s="12"/>
      <c r="AV1077" s="12"/>
      <c r="AW1077" s="12"/>
      <c r="AX1077" s="12"/>
      <c r="AY1077" s="12"/>
      <c r="AZ1077" s="12"/>
      <c r="BA1077" s="12"/>
      <c r="BB1077" s="12"/>
      <c r="BC1077" s="12"/>
      <c r="BD1077" s="12"/>
      <c r="BE1077" s="12"/>
      <c r="BF1077" s="12"/>
      <c r="BG1077" s="12"/>
      <c r="BH1077" s="12"/>
      <c r="BI1077" s="12"/>
      <c r="BJ1077" s="12"/>
    </row>
    <row r="1078" spans="1:62" s="97" customFormat="1" ht="15.95" customHeight="1" outlineLevel="2" x14ac:dyDescent="0.3">
      <c r="A1078" s="32">
        <v>41</v>
      </c>
      <c r="B1078" s="173" t="s">
        <v>93</v>
      </c>
      <c r="C1078" s="475" t="s">
        <v>1450</v>
      </c>
      <c r="D1078" s="157" t="s">
        <v>1440</v>
      </c>
      <c r="E1078" s="540">
        <v>9</v>
      </c>
      <c r="F1078" s="178" t="s">
        <v>27</v>
      </c>
      <c r="G1078" s="513">
        <v>2.0030000000000001</v>
      </c>
      <c r="H1078" s="68">
        <f t="shared" si="34"/>
        <v>0.7</v>
      </c>
      <c r="I1078" s="71">
        <v>25</v>
      </c>
      <c r="J1078" s="69">
        <f t="shared" si="35"/>
        <v>35.052499999999995</v>
      </c>
      <c r="K1078" s="137"/>
      <c r="L1078" s="138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  <c r="X1078" s="12"/>
      <c r="Y1078" s="12"/>
      <c r="Z1078" s="12"/>
      <c r="AA1078" s="12"/>
      <c r="AB1078" s="12"/>
      <c r="AC1078" s="12"/>
      <c r="AD1078" s="12"/>
      <c r="AE1078" s="12"/>
      <c r="AF1078" s="12"/>
      <c r="AG1078" s="12"/>
      <c r="AH1078" s="12"/>
      <c r="AI1078" s="12"/>
      <c r="AJ1078" s="12"/>
      <c r="AK1078" s="12"/>
      <c r="AL1078" s="12"/>
      <c r="AM1078" s="12"/>
      <c r="AN1078" s="12"/>
      <c r="AO1078" s="12"/>
      <c r="AP1078" s="12"/>
      <c r="AQ1078" s="12"/>
      <c r="AR1078" s="12"/>
      <c r="AS1078" s="12"/>
      <c r="AT1078" s="12"/>
      <c r="AU1078" s="12"/>
      <c r="AV1078" s="12"/>
      <c r="AW1078" s="12"/>
      <c r="AX1078" s="12"/>
      <c r="AY1078" s="12"/>
      <c r="AZ1078" s="12"/>
      <c r="BA1078" s="12"/>
      <c r="BB1078" s="12"/>
      <c r="BC1078" s="12"/>
      <c r="BD1078" s="12"/>
      <c r="BE1078" s="12"/>
      <c r="BF1078" s="12"/>
      <c r="BG1078" s="12"/>
      <c r="BH1078" s="12"/>
      <c r="BI1078" s="12"/>
      <c r="BJ1078" s="12"/>
    </row>
    <row r="1079" spans="1:62" s="97" customFormat="1" ht="15.95" customHeight="1" outlineLevel="2" x14ac:dyDescent="0.3">
      <c r="A1079" s="32">
        <v>42</v>
      </c>
      <c r="B1079" s="173" t="s">
        <v>93</v>
      </c>
      <c r="C1079" s="475" t="s">
        <v>1451</v>
      </c>
      <c r="D1079" s="157" t="s">
        <v>1440</v>
      </c>
      <c r="E1079" s="540">
        <v>9</v>
      </c>
      <c r="F1079" s="178" t="s">
        <v>27</v>
      </c>
      <c r="G1079" s="513">
        <v>2.004</v>
      </c>
      <c r="H1079" s="68">
        <f t="shared" si="34"/>
        <v>0.7</v>
      </c>
      <c r="I1079" s="71">
        <v>25</v>
      </c>
      <c r="J1079" s="69">
        <f t="shared" si="35"/>
        <v>35.069999999999993</v>
      </c>
      <c r="K1079" s="137"/>
      <c r="L1079" s="138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  <c r="X1079" s="12"/>
      <c r="Y1079" s="12"/>
      <c r="Z1079" s="12"/>
      <c r="AA1079" s="12"/>
      <c r="AB1079" s="12"/>
      <c r="AC1079" s="12"/>
      <c r="AD1079" s="12"/>
      <c r="AE1079" s="12"/>
      <c r="AF1079" s="12"/>
      <c r="AG1079" s="12"/>
      <c r="AH1079" s="12"/>
      <c r="AI1079" s="12"/>
      <c r="AJ1079" s="12"/>
      <c r="AK1079" s="12"/>
      <c r="AL1079" s="12"/>
      <c r="AM1079" s="12"/>
      <c r="AN1079" s="12"/>
      <c r="AO1079" s="12"/>
      <c r="AP1079" s="12"/>
      <c r="AQ1079" s="12"/>
      <c r="AR1079" s="12"/>
      <c r="AS1079" s="12"/>
      <c r="AT1079" s="12"/>
      <c r="AU1079" s="12"/>
      <c r="AV1079" s="12"/>
      <c r="AW1079" s="12"/>
      <c r="AX1079" s="12"/>
      <c r="AY1079" s="12"/>
      <c r="AZ1079" s="12"/>
      <c r="BA1079" s="12"/>
      <c r="BB1079" s="12"/>
      <c r="BC1079" s="12"/>
      <c r="BD1079" s="12"/>
      <c r="BE1079" s="12"/>
      <c r="BF1079" s="12"/>
      <c r="BG1079" s="12"/>
      <c r="BH1079" s="12"/>
      <c r="BI1079" s="12"/>
      <c r="BJ1079" s="12"/>
    </row>
    <row r="1080" spans="1:62" s="97" customFormat="1" ht="15.95" customHeight="1" outlineLevel="2" x14ac:dyDescent="0.3">
      <c r="A1080" s="32">
        <v>43</v>
      </c>
      <c r="B1080" s="173" t="s">
        <v>93</v>
      </c>
      <c r="C1080" s="475" t="s">
        <v>1444</v>
      </c>
      <c r="D1080" s="157" t="s">
        <v>1440</v>
      </c>
      <c r="E1080" s="539">
        <v>10</v>
      </c>
      <c r="F1080" s="178" t="s">
        <v>27</v>
      </c>
      <c r="G1080" s="513">
        <v>1.1819999999999999</v>
      </c>
      <c r="H1080" s="68">
        <f t="shared" si="34"/>
        <v>0.7</v>
      </c>
      <c r="I1080" s="71">
        <v>25</v>
      </c>
      <c r="J1080" s="69">
        <f t="shared" si="35"/>
        <v>20.684999999999999</v>
      </c>
      <c r="K1080" s="137"/>
      <c r="L1080" s="138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  <c r="X1080" s="12"/>
      <c r="Y1080" s="12"/>
      <c r="Z1080" s="12"/>
      <c r="AA1080" s="12"/>
      <c r="AB1080" s="12"/>
      <c r="AC1080" s="12"/>
      <c r="AD1080" s="12"/>
      <c r="AE1080" s="12"/>
      <c r="AF1080" s="12"/>
      <c r="AG1080" s="12"/>
      <c r="AH1080" s="12"/>
      <c r="AI1080" s="12"/>
      <c r="AJ1080" s="12"/>
      <c r="AK1080" s="12"/>
      <c r="AL1080" s="12"/>
      <c r="AM1080" s="12"/>
      <c r="AN1080" s="12"/>
      <c r="AO1080" s="12"/>
      <c r="AP1080" s="12"/>
      <c r="AQ1080" s="12"/>
      <c r="AR1080" s="12"/>
      <c r="AS1080" s="12"/>
      <c r="AT1080" s="12"/>
      <c r="AU1080" s="12"/>
      <c r="AV1080" s="12"/>
      <c r="AW1080" s="12"/>
      <c r="AX1080" s="12"/>
      <c r="AY1080" s="12"/>
      <c r="AZ1080" s="12"/>
      <c r="BA1080" s="12"/>
      <c r="BB1080" s="12"/>
      <c r="BC1080" s="12"/>
      <c r="BD1080" s="12"/>
      <c r="BE1080" s="12"/>
      <c r="BF1080" s="12"/>
      <c r="BG1080" s="12"/>
      <c r="BH1080" s="12"/>
      <c r="BI1080" s="12"/>
      <c r="BJ1080" s="12"/>
    </row>
    <row r="1081" spans="1:62" s="97" customFormat="1" ht="15.95" customHeight="1" outlineLevel="2" x14ac:dyDescent="0.3">
      <c r="A1081" s="32">
        <v>44</v>
      </c>
      <c r="B1081" s="173" t="s">
        <v>93</v>
      </c>
      <c r="C1081" s="475" t="s">
        <v>1448</v>
      </c>
      <c r="D1081" s="157" t="s">
        <v>1440</v>
      </c>
      <c r="E1081" s="540">
        <v>9</v>
      </c>
      <c r="F1081" s="178" t="s">
        <v>27</v>
      </c>
      <c r="G1081" s="513">
        <v>2.319</v>
      </c>
      <c r="H1081" s="68">
        <f t="shared" si="34"/>
        <v>0.7</v>
      </c>
      <c r="I1081" s="71">
        <v>25</v>
      </c>
      <c r="J1081" s="69">
        <f t="shared" si="35"/>
        <v>40.582499999999996</v>
      </c>
      <c r="K1081" s="137"/>
      <c r="L1081" s="138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  <c r="X1081" s="12"/>
      <c r="Y1081" s="12"/>
      <c r="Z1081" s="12"/>
      <c r="AA1081" s="12"/>
      <c r="AB1081" s="12"/>
      <c r="AC1081" s="12"/>
      <c r="AD1081" s="12"/>
      <c r="AE1081" s="12"/>
      <c r="AF1081" s="12"/>
      <c r="AG1081" s="12"/>
      <c r="AH1081" s="12"/>
      <c r="AI1081" s="12"/>
      <c r="AJ1081" s="12"/>
      <c r="AK1081" s="12"/>
      <c r="AL1081" s="12"/>
      <c r="AM1081" s="12"/>
      <c r="AN1081" s="12"/>
      <c r="AO1081" s="12"/>
      <c r="AP1081" s="12"/>
      <c r="AQ1081" s="12"/>
      <c r="AR1081" s="12"/>
      <c r="AS1081" s="12"/>
      <c r="AT1081" s="12"/>
      <c r="AU1081" s="12"/>
      <c r="AV1081" s="12"/>
      <c r="AW1081" s="12"/>
      <c r="AX1081" s="12"/>
      <c r="AY1081" s="12"/>
      <c r="AZ1081" s="12"/>
      <c r="BA1081" s="12"/>
      <c r="BB1081" s="12"/>
      <c r="BC1081" s="12"/>
      <c r="BD1081" s="12"/>
      <c r="BE1081" s="12"/>
      <c r="BF1081" s="12"/>
      <c r="BG1081" s="12"/>
      <c r="BH1081" s="12"/>
      <c r="BI1081" s="12"/>
      <c r="BJ1081" s="12"/>
    </row>
    <row r="1082" spans="1:62" s="97" customFormat="1" ht="15.95" customHeight="1" outlineLevel="2" x14ac:dyDescent="0.3">
      <c r="A1082" s="32">
        <v>45</v>
      </c>
      <c r="B1082" s="173" t="s">
        <v>93</v>
      </c>
      <c r="C1082" s="475" t="s">
        <v>1447</v>
      </c>
      <c r="D1082" s="157" t="s">
        <v>1440</v>
      </c>
      <c r="E1082" s="539">
        <v>10</v>
      </c>
      <c r="F1082" s="178" t="s">
        <v>27</v>
      </c>
      <c r="G1082" s="513">
        <v>1.127</v>
      </c>
      <c r="H1082" s="68">
        <f t="shared" si="34"/>
        <v>0.7</v>
      </c>
      <c r="I1082" s="71">
        <v>25</v>
      </c>
      <c r="J1082" s="69">
        <f t="shared" si="35"/>
        <v>19.722499999999997</v>
      </c>
      <c r="K1082" s="137"/>
      <c r="L1082" s="138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  <c r="X1082" s="12"/>
      <c r="Y1082" s="12"/>
      <c r="Z1082" s="12"/>
      <c r="AA1082" s="12"/>
      <c r="AB1082" s="12"/>
      <c r="AC1082" s="12"/>
      <c r="AD1082" s="12"/>
      <c r="AE1082" s="12"/>
      <c r="AF1082" s="12"/>
      <c r="AG1082" s="12"/>
      <c r="AH1082" s="12"/>
      <c r="AI1082" s="12"/>
      <c r="AJ1082" s="12"/>
      <c r="AK1082" s="12"/>
      <c r="AL1082" s="12"/>
      <c r="AM1082" s="12"/>
      <c r="AN1082" s="12"/>
      <c r="AO1082" s="12"/>
      <c r="AP1082" s="12"/>
      <c r="AQ1082" s="12"/>
      <c r="AR1082" s="12"/>
      <c r="AS1082" s="12"/>
      <c r="AT1082" s="12"/>
      <c r="AU1082" s="12"/>
      <c r="AV1082" s="12"/>
      <c r="AW1082" s="12"/>
      <c r="AX1082" s="12"/>
      <c r="AY1082" s="12"/>
      <c r="AZ1082" s="12"/>
      <c r="BA1082" s="12"/>
      <c r="BB1082" s="12"/>
      <c r="BC1082" s="12"/>
      <c r="BD1082" s="12"/>
      <c r="BE1082" s="12"/>
      <c r="BF1082" s="12"/>
      <c r="BG1082" s="12"/>
      <c r="BH1082" s="12"/>
      <c r="BI1082" s="12"/>
      <c r="BJ1082" s="12"/>
    </row>
    <row r="1083" spans="1:62" s="97" customFormat="1" ht="15.95" customHeight="1" outlineLevel="2" x14ac:dyDescent="0.3">
      <c r="A1083" s="32">
        <v>46</v>
      </c>
      <c r="B1083" s="173" t="s">
        <v>93</v>
      </c>
      <c r="C1083" s="475" t="s">
        <v>1446</v>
      </c>
      <c r="D1083" s="157" t="s">
        <v>1440</v>
      </c>
      <c r="E1083" s="539">
        <v>10</v>
      </c>
      <c r="F1083" s="178" t="s">
        <v>27</v>
      </c>
      <c r="G1083" s="513">
        <v>4.5190000000000001</v>
      </c>
      <c r="H1083" s="68">
        <f t="shared" si="34"/>
        <v>0.7</v>
      </c>
      <c r="I1083" s="71">
        <v>25</v>
      </c>
      <c r="J1083" s="69">
        <f t="shared" si="35"/>
        <v>79.082499999999996</v>
      </c>
      <c r="K1083" s="137"/>
      <c r="L1083" s="138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  <c r="X1083" s="12"/>
      <c r="Y1083" s="12"/>
      <c r="Z1083" s="12"/>
      <c r="AA1083" s="12"/>
      <c r="AB1083" s="12"/>
      <c r="AC1083" s="12"/>
      <c r="AD1083" s="12"/>
      <c r="AE1083" s="12"/>
      <c r="AF1083" s="12"/>
      <c r="AG1083" s="12"/>
      <c r="AH1083" s="12"/>
      <c r="AI1083" s="12"/>
      <c r="AJ1083" s="12"/>
      <c r="AK1083" s="12"/>
      <c r="AL1083" s="12"/>
      <c r="AM1083" s="12"/>
      <c r="AN1083" s="12"/>
      <c r="AO1083" s="12"/>
      <c r="AP1083" s="12"/>
      <c r="AQ1083" s="12"/>
      <c r="AR1083" s="12"/>
      <c r="AS1083" s="12"/>
      <c r="AT1083" s="12"/>
      <c r="AU1083" s="12"/>
      <c r="AV1083" s="12"/>
      <c r="AW1083" s="12"/>
      <c r="AX1083" s="12"/>
      <c r="AY1083" s="12"/>
      <c r="AZ1083" s="12"/>
      <c r="BA1083" s="12"/>
      <c r="BB1083" s="12"/>
      <c r="BC1083" s="12"/>
      <c r="BD1083" s="12"/>
      <c r="BE1083" s="12"/>
      <c r="BF1083" s="12"/>
      <c r="BG1083" s="12"/>
      <c r="BH1083" s="12"/>
      <c r="BI1083" s="12"/>
      <c r="BJ1083" s="12"/>
    </row>
    <row r="1084" spans="1:62" s="97" customFormat="1" ht="15.95" customHeight="1" outlineLevel="2" x14ac:dyDescent="0.3">
      <c r="A1084" s="32">
        <v>47</v>
      </c>
      <c r="B1084" s="173" t="s">
        <v>93</v>
      </c>
      <c r="C1084" s="475" t="s">
        <v>1445</v>
      </c>
      <c r="D1084" s="157" t="s">
        <v>1440</v>
      </c>
      <c r="E1084" s="539">
        <v>10</v>
      </c>
      <c r="F1084" s="178" t="s">
        <v>27</v>
      </c>
      <c r="G1084" s="513">
        <v>1.6479999999999999</v>
      </c>
      <c r="H1084" s="68">
        <f t="shared" si="34"/>
        <v>0.7</v>
      </c>
      <c r="I1084" s="71">
        <v>25</v>
      </c>
      <c r="J1084" s="69">
        <f t="shared" si="35"/>
        <v>28.84</v>
      </c>
      <c r="K1084" s="137"/>
      <c r="L1084" s="138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  <c r="X1084" s="12"/>
      <c r="Y1084" s="12"/>
      <c r="Z1084" s="12"/>
      <c r="AA1084" s="12"/>
      <c r="AB1084" s="12"/>
      <c r="AC1084" s="12"/>
      <c r="AD1084" s="12"/>
      <c r="AE1084" s="12"/>
      <c r="AF1084" s="12"/>
      <c r="AG1084" s="12"/>
      <c r="AH1084" s="12"/>
      <c r="AI1084" s="12"/>
      <c r="AJ1084" s="12"/>
      <c r="AK1084" s="12"/>
      <c r="AL1084" s="12"/>
      <c r="AM1084" s="12"/>
      <c r="AN1084" s="12"/>
      <c r="AO1084" s="12"/>
      <c r="AP1084" s="12"/>
      <c r="AQ1084" s="12"/>
      <c r="AR1084" s="12"/>
      <c r="AS1084" s="12"/>
      <c r="AT1084" s="12"/>
      <c r="AU1084" s="12"/>
      <c r="AV1084" s="12"/>
      <c r="AW1084" s="12"/>
      <c r="AX1084" s="12"/>
      <c r="AY1084" s="12"/>
      <c r="AZ1084" s="12"/>
      <c r="BA1084" s="12"/>
      <c r="BB1084" s="12"/>
      <c r="BC1084" s="12"/>
      <c r="BD1084" s="12"/>
      <c r="BE1084" s="12"/>
      <c r="BF1084" s="12"/>
      <c r="BG1084" s="12"/>
      <c r="BH1084" s="12"/>
      <c r="BI1084" s="12"/>
      <c r="BJ1084" s="12"/>
    </row>
    <row r="1085" spans="1:62" s="97" customFormat="1" ht="15.95" customHeight="1" outlineLevel="2" x14ac:dyDescent="0.3">
      <c r="A1085" s="32">
        <v>48</v>
      </c>
      <c r="B1085" s="173" t="s">
        <v>93</v>
      </c>
      <c r="C1085" s="474" t="s">
        <v>95</v>
      </c>
      <c r="D1085" s="157" t="s">
        <v>132</v>
      </c>
      <c r="E1085" s="540">
        <v>9</v>
      </c>
      <c r="F1085" s="178" t="s">
        <v>107</v>
      </c>
      <c r="G1085" s="55">
        <v>127.11799999999999</v>
      </c>
      <c r="H1085" s="68">
        <f t="shared" ref="H1085:H1111" si="36">IF(AND(E1085&lt;6,G1085&lt;1),1,IF(AND(E1085&gt;=6,G1085&lt;10),0.7,1.2))</f>
        <v>1.2</v>
      </c>
      <c r="I1085" s="71">
        <v>23</v>
      </c>
      <c r="J1085" s="69">
        <f t="shared" ref="J1085:J1111" si="37">(G1085*H1085*I1085)</f>
        <v>3508.4567999999999</v>
      </c>
      <c r="K1085" s="137"/>
      <c r="L1085" s="138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  <c r="X1085" s="12"/>
      <c r="Y1085" s="12"/>
      <c r="Z1085" s="12"/>
      <c r="AA1085" s="12"/>
      <c r="AB1085" s="12"/>
      <c r="AC1085" s="12"/>
      <c r="AD1085" s="12"/>
      <c r="AE1085" s="12"/>
      <c r="AF1085" s="12"/>
      <c r="AG1085" s="12"/>
      <c r="AH1085" s="12"/>
      <c r="AI1085" s="12"/>
      <c r="AJ1085" s="12"/>
      <c r="AK1085" s="12"/>
      <c r="AL1085" s="12"/>
      <c r="AM1085" s="12"/>
      <c r="AN1085" s="12"/>
      <c r="AO1085" s="12"/>
      <c r="AP1085" s="12"/>
      <c r="AQ1085" s="12"/>
      <c r="AR1085" s="12"/>
      <c r="AS1085" s="12"/>
      <c r="AT1085" s="12"/>
      <c r="AU1085" s="12"/>
      <c r="AV1085" s="12"/>
      <c r="AW1085" s="12"/>
      <c r="AX1085" s="12"/>
      <c r="AY1085" s="12"/>
      <c r="AZ1085" s="12"/>
      <c r="BA1085" s="12"/>
      <c r="BB1085" s="12"/>
      <c r="BC1085" s="12"/>
      <c r="BD1085" s="12"/>
      <c r="BE1085" s="12"/>
      <c r="BF1085" s="12"/>
      <c r="BG1085" s="12"/>
      <c r="BH1085" s="12"/>
      <c r="BI1085" s="12"/>
      <c r="BJ1085" s="12"/>
    </row>
    <row r="1086" spans="1:62" s="97" customFormat="1" ht="15.95" customHeight="1" outlineLevel="2" x14ac:dyDescent="0.3">
      <c r="A1086" s="32">
        <v>49</v>
      </c>
      <c r="B1086" s="173" t="s">
        <v>93</v>
      </c>
      <c r="C1086" s="475" t="s">
        <v>1158</v>
      </c>
      <c r="D1086" s="157" t="s">
        <v>130</v>
      </c>
      <c r="E1086" s="539">
        <v>10</v>
      </c>
      <c r="F1086" s="158" t="s">
        <v>30</v>
      </c>
      <c r="G1086" s="513">
        <v>1.3360000000000001</v>
      </c>
      <c r="H1086" s="68">
        <f t="shared" si="36"/>
        <v>0.7</v>
      </c>
      <c r="I1086" s="71">
        <v>23</v>
      </c>
      <c r="J1086" s="69">
        <f t="shared" si="37"/>
        <v>21.509599999999999</v>
      </c>
      <c r="K1086" s="137"/>
      <c r="L1086" s="138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  <c r="X1086" s="12"/>
      <c r="Y1086" s="12"/>
      <c r="Z1086" s="12"/>
      <c r="AA1086" s="12"/>
      <c r="AB1086" s="12"/>
      <c r="AC1086" s="12"/>
      <c r="AD1086" s="12"/>
      <c r="AE1086" s="12"/>
      <c r="AF1086" s="12"/>
      <c r="AG1086" s="12"/>
      <c r="AH1086" s="12"/>
      <c r="AI1086" s="12"/>
      <c r="AJ1086" s="12"/>
      <c r="AK1086" s="12"/>
      <c r="AL1086" s="12"/>
      <c r="AM1086" s="12"/>
      <c r="AN1086" s="12"/>
      <c r="AO1086" s="12"/>
      <c r="AP1086" s="12"/>
      <c r="AQ1086" s="12"/>
      <c r="AR1086" s="12"/>
      <c r="AS1086" s="12"/>
      <c r="AT1086" s="12"/>
      <c r="AU1086" s="12"/>
      <c r="AV1086" s="12"/>
      <c r="AW1086" s="12"/>
      <c r="AX1086" s="12"/>
      <c r="AY1086" s="12"/>
      <c r="AZ1086" s="12"/>
      <c r="BA1086" s="12"/>
      <c r="BB1086" s="12"/>
      <c r="BC1086" s="12"/>
      <c r="BD1086" s="12"/>
      <c r="BE1086" s="12"/>
      <c r="BF1086" s="12"/>
      <c r="BG1086" s="12"/>
      <c r="BH1086" s="12"/>
      <c r="BI1086" s="12"/>
      <c r="BJ1086" s="12"/>
    </row>
    <row r="1087" spans="1:62" s="97" customFormat="1" ht="15.95" customHeight="1" outlineLevel="2" x14ac:dyDescent="0.3">
      <c r="A1087" s="32">
        <v>50</v>
      </c>
      <c r="B1087" s="173" t="s">
        <v>93</v>
      </c>
      <c r="C1087" s="475" t="s">
        <v>1159</v>
      </c>
      <c r="D1087" s="157" t="s">
        <v>520</v>
      </c>
      <c r="E1087" s="539">
        <v>10</v>
      </c>
      <c r="F1087" s="158" t="s">
        <v>30</v>
      </c>
      <c r="G1087" s="513">
        <v>0.435</v>
      </c>
      <c r="H1087" s="68">
        <f t="shared" si="36"/>
        <v>0.7</v>
      </c>
      <c r="I1087" s="71">
        <v>23</v>
      </c>
      <c r="J1087" s="69">
        <f t="shared" si="37"/>
        <v>7.0034999999999998</v>
      </c>
      <c r="K1087" s="137"/>
      <c r="L1087" s="138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  <c r="X1087" s="12"/>
      <c r="Y1087" s="12"/>
      <c r="Z1087" s="12"/>
      <c r="AA1087" s="12"/>
      <c r="AB1087" s="12"/>
      <c r="AC1087" s="12"/>
      <c r="AD1087" s="12"/>
      <c r="AE1087" s="12"/>
      <c r="AF1087" s="12"/>
      <c r="AG1087" s="12"/>
      <c r="AH1087" s="12"/>
      <c r="AI1087" s="12"/>
      <c r="AJ1087" s="12"/>
      <c r="AK1087" s="12"/>
      <c r="AL1087" s="12"/>
      <c r="AM1087" s="12"/>
      <c r="AN1087" s="12"/>
      <c r="AO1087" s="12"/>
      <c r="AP1087" s="12"/>
      <c r="AQ1087" s="12"/>
      <c r="AR1087" s="12"/>
      <c r="AS1087" s="12"/>
      <c r="AT1087" s="12"/>
      <c r="AU1087" s="12"/>
      <c r="AV1087" s="12"/>
      <c r="AW1087" s="12"/>
      <c r="AX1087" s="12"/>
      <c r="AY1087" s="12"/>
      <c r="AZ1087" s="12"/>
      <c r="BA1087" s="12"/>
      <c r="BB1087" s="12"/>
      <c r="BC1087" s="12"/>
      <c r="BD1087" s="12"/>
      <c r="BE1087" s="12"/>
      <c r="BF1087" s="12"/>
      <c r="BG1087" s="12"/>
      <c r="BH1087" s="12"/>
      <c r="BI1087" s="12"/>
      <c r="BJ1087" s="12"/>
    </row>
    <row r="1088" spans="1:62" s="97" customFormat="1" ht="15.95" customHeight="1" outlineLevel="2" x14ac:dyDescent="0.3">
      <c r="A1088" s="32">
        <v>51</v>
      </c>
      <c r="B1088" s="173" t="s">
        <v>93</v>
      </c>
      <c r="C1088" s="472" t="s">
        <v>778</v>
      </c>
      <c r="D1088" s="157" t="s">
        <v>132</v>
      </c>
      <c r="E1088" s="539">
        <v>10</v>
      </c>
      <c r="F1088" s="158" t="s">
        <v>30</v>
      </c>
      <c r="G1088" s="55">
        <v>14.826000000000001</v>
      </c>
      <c r="H1088" s="68">
        <f t="shared" si="36"/>
        <v>1.2</v>
      </c>
      <c r="I1088" s="71">
        <v>23</v>
      </c>
      <c r="J1088" s="69">
        <f t="shared" si="37"/>
        <v>409.19760000000002</v>
      </c>
      <c r="K1088" s="137"/>
      <c r="L1088" s="138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  <c r="X1088" s="12"/>
      <c r="Y1088" s="12"/>
      <c r="Z1088" s="12"/>
      <c r="AA1088" s="12"/>
      <c r="AB1088" s="12"/>
      <c r="AC1088" s="12"/>
      <c r="AD1088" s="12"/>
      <c r="AE1088" s="12"/>
      <c r="AF1088" s="12"/>
      <c r="AG1088" s="12"/>
      <c r="AH1088" s="12"/>
      <c r="AI1088" s="12"/>
      <c r="AJ1088" s="12"/>
      <c r="AK1088" s="12"/>
      <c r="AL1088" s="12"/>
      <c r="AM1088" s="12"/>
      <c r="AN1088" s="12"/>
      <c r="AO1088" s="12"/>
      <c r="AP1088" s="12"/>
      <c r="AQ1088" s="12"/>
      <c r="AR1088" s="12"/>
      <c r="AS1088" s="12"/>
      <c r="AT1088" s="12"/>
      <c r="AU1088" s="12"/>
      <c r="AV1088" s="12"/>
      <c r="AW1088" s="12"/>
      <c r="AX1088" s="12"/>
      <c r="AY1088" s="12"/>
      <c r="AZ1088" s="12"/>
      <c r="BA1088" s="12"/>
      <c r="BB1088" s="12"/>
      <c r="BC1088" s="12"/>
      <c r="BD1088" s="12"/>
      <c r="BE1088" s="12"/>
      <c r="BF1088" s="12"/>
      <c r="BG1088" s="12"/>
      <c r="BH1088" s="12"/>
      <c r="BI1088" s="12"/>
      <c r="BJ1088" s="12"/>
    </row>
    <row r="1089" spans="1:62" s="97" customFormat="1" ht="15.95" customHeight="1" outlineLevel="2" x14ac:dyDescent="0.3">
      <c r="A1089" s="32">
        <v>52</v>
      </c>
      <c r="B1089" s="173" t="s">
        <v>93</v>
      </c>
      <c r="C1089" s="475" t="s">
        <v>1160</v>
      </c>
      <c r="D1089" s="157" t="s">
        <v>132</v>
      </c>
      <c r="E1089" s="540">
        <v>9</v>
      </c>
      <c r="F1089" s="158" t="s">
        <v>30</v>
      </c>
      <c r="G1089" s="513">
        <v>35.459000000000003</v>
      </c>
      <c r="H1089" s="68">
        <f t="shared" si="36"/>
        <v>1.2</v>
      </c>
      <c r="I1089" s="71">
        <v>23</v>
      </c>
      <c r="J1089" s="69">
        <f t="shared" si="37"/>
        <v>978.66840000000002</v>
      </c>
      <c r="K1089" s="137"/>
      <c r="L1089" s="138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  <c r="X1089" s="12"/>
      <c r="Y1089" s="12"/>
      <c r="Z1089" s="12"/>
      <c r="AA1089" s="12"/>
      <c r="AB1089" s="12"/>
      <c r="AC1089" s="12"/>
      <c r="AD1089" s="12"/>
      <c r="AE1089" s="12"/>
      <c r="AF1089" s="12"/>
      <c r="AG1089" s="12"/>
      <c r="AH1089" s="12"/>
      <c r="AI1089" s="12"/>
      <c r="AJ1089" s="12"/>
      <c r="AK1089" s="12"/>
      <c r="AL1089" s="12"/>
      <c r="AM1089" s="12"/>
      <c r="AN1089" s="12"/>
      <c r="AO1089" s="12"/>
      <c r="AP1089" s="12"/>
      <c r="AQ1089" s="12"/>
      <c r="AR1089" s="12"/>
      <c r="AS1089" s="12"/>
      <c r="AT1089" s="12"/>
      <c r="AU1089" s="12"/>
      <c r="AV1089" s="12"/>
      <c r="AW1089" s="12"/>
      <c r="AX1089" s="12"/>
      <c r="AY1089" s="12"/>
      <c r="AZ1089" s="12"/>
      <c r="BA1089" s="12"/>
      <c r="BB1089" s="12"/>
      <c r="BC1089" s="12"/>
      <c r="BD1089" s="12"/>
      <c r="BE1089" s="12"/>
      <c r="BF1089" s="12"/>
      <c r="BG1089" s="12"/>
      <c r="BH1089" s="12"/>
      <c r="BI1089" s="12"/>
      <c r="BJ1089" s="12"/>
    </row>
    <row r="1090" spans="1:62" s="97" customFormat="1" ht="15.95" customHeight="1" outlineLevel="2" x14ac:dyDescent="0.3">
      <c r="A1090" s="32">
        <v>53</v>
      </c>
      <c r="B1090" s="173" t="s">
        <v>93</v>
      </c>
      <c r="C1090" s="475" t="s">
        <v>1161</v>
      </c>
      <c r="D1090" s="157" t="s">
        <v>131</v>
      </c>
      <c r="E1090" s="539">
        <v>10</v>
      </c>
      <c r="F1090" s="158" t="s">
        <v>30</v>
      </c>
      <c r="G1090" s="513">
        <v>9.1549999999999994</v>
      </c>
      <c r="H1090" s="68">
        <f t="shared" si="36"/>
        <v>0.7</v>
      </c>
      <c r="I1090" s="71">
        <v>23</v>
      </c>
      <c r="J1090" s="69">
        <f t="shared" si="37"/>
        <v>147.39549999999997</v>
      </c>
      <c r="K1090" s="137"/>
      <c r="L1090" s="138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  <c r="X1090" s="12"/>
      <c r="Y1090" s="12"/>
      <c r="Z1090" s="12"/>
      <c r="AA1090" s="12"/>
      <c r="AB1090" s="12"/>
      <c r="AC1090" s="12"/>
      <c r="AD1090" s="12"/>
      <c r="AE1090" s="12"/>
      <c r="AF1090" s="12"/>
      <c r="AG1090" s="12"/>
      <c r="AH1090" s="12"/>
      <c r="AI1090" s="12"/>
      <c r="AJ1090" s="12"/>
      <c r="AK1090" s="12"/>
      <c r="AL1090" s="12"/>
      <c r="AM1090" s="12"/>
      <c r="AN1090" s="12"/>
      <c r="AO1090" s="12"/>
      <c r="AP1090" s="12"/>
      <c r="AQ1090" s="12"/>
      <c r="AR1090" s="12"/>
      <c r="AS1090" s="12"/>
      <c r="AT1090" s="12"/>
      <c r="AU1090" s="12"/>
      <c r="AV1090" s="12"/>
      <c r="AW1090" s="12"/>
      <c r="AX1090" s="12"/>
      <c r="AY1090" s="12"/>
      <c r="AZ1090" s="12"/>
      <c r="BA1090" s="12"/>
      <c r="BB1090" s="12"/>
      <c r="BC1090" s="12"/>
      <c r="BD1090" s="12"/>
      <c r="BE1090" s="12"/>
      <c r="BF1090" s="12"/>
      <c r="BG1090" s="12"/>
      <c r="BH1090" s="12"/>
      <c r="BI1090" s="12"/>
      <c r="BJ1090" s="12"/>
    </row>
    <row r="1091" spans="1:62" s="97" customFormat="1" ht="15.95" customHeight="1" outlineLevel="2" x14ac:dyDescent="0.3">
      <c r="A1091" s="32">
        <v>54</v>
      </c>
      <c r="B1091" s="173" t="s">
        <v>93</v>
      </c>
      <c r="C1091" s="475" t="s">
        <v>1474</v>
      </c>
      <c r="D1091" s="157" t="s">
        <v>399</v>
      </c>
      <c r="E1091" s="540">
        <v>9</v>
      </c>
      <c r="F1091" s="178" t="s">
        <v>27</v>
      </c>
      <c r="G1091" s="513">
        <v>0.56599999999999995</v>
      </c>
      <c r="H1091" s="68">
        <f t="shared" si="36"/>
        <v>0.7</v>
      </c>
      <c r="I1091" s="71">
        <v>25</v>
      </c>
      <c r="J1091" s="69">
        <f t="shared" si="37"/>
        <v>9.9049999999999994</v>
      </c>
      <c r="K1091" s="137"/>
      <c r="L1091" s="138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  <c r="X1091" s="12"/>
      <c r="Y1091" s="12"/>
      <c r="Z1091" s="12"/>
      <c r="AA1091" s="12"/>
      <c r="AB1091" s="12"/>
      <c r="AC1091" s="12"/>
      <c r="AD1091" s="12"/>
      <c r="AE1091" s="12"/>
      <c r="AF1091" s="12"/>
      <c r="AG1091" s="12"/>
      <c r="AH1091" s="12"/>
      <c r="AI1091" s="12"/>
      <c r="AJ1091" s="12"/>
      <c r="AK1091" s="12"/>
      <c r="AL1091" s="12"/>
      <c r="AM1091" s="12"/>
      <c r="AN1091" s="12"/>
      <c r="AO1091" s="12"/>
      <c r="AP1091" s="12"/>
      <c r="AQ1091" s="12"/>
      <c r="AR1091" s="12"/>
      <c r="AS1091" s="12"/>
      <c r="AT1091" s="12"/>
      <c r="AU1091" s="12"/>
      <c r="AV1091" s="12"/>
      <c r="AW1091" s="12"/>
      <c r="AX1091" s="12"/>
      <c r="AY1091" s="12"/>
      <c r="AZ1091" s="12"/>
      <c r="BA1091" s="12"/>
      <c r="BB1091" s="12"/>
      <c r="BC1091" s="12"/>
      <c r="BD1091" s="12"/>
      <c r="BE1091" s="12"/>
      <c r="BF1091" s="12"/>
      <c r="BG1091" s="12"/>
      <c r="BH1091" s="12"/>
      <c r="BI1091" s="12"/>
      <c r="BJ1091" s="12"/>
    </row>
    <row r="1092" spans="1:62" s="97" customFormat="1" ht="15.95" customHeight="1" outlineLevel="2" x14ac:dyDescent="0.3">
      <c r="A1092" s="32">
        <v>55</v>
      </c>
      <c r="B1092" s="173" t="s">
        <v>93</v>
      </c>
      <c r="C1092" s="475" t="s">
        <v>1154</v>
      </c>
      <c r="D1092" s="157" t="s">
        <v>130</v>
      </c>
      <c r="E1092" s="539">
        <v>10</v>
      </c>
      <c r="F1092" s="158" t="s">
        <v>30</v>
      </c>
      <c r="G1092" s="513">
        <v>0.29299999999999998</v>
      </c>
      <c r="H1092" s="68">
        <f t="shared" si="36"/>
        <v>0.7</v>
      </c>
      <c r="I1092" s="71">
        <v>23</v>
      </c>
      <c r="J1092" s="69">
        <f t="shared" si="37"/>
        <v>4.7172999999999998</v>
      </c>
      <c r="K1092" s="137"/>
      <c r="L1092" s="138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  <c r="X1092" s="12"/>
      <c r="Y1092" s="12"/>
      <c r="Z1092" s="12"/>
      <c r="AA1092" s="12"/>
      <c r="AB1092" s="12"/>
      <c r="AC1092" s="12"/>
      <c r="AD1092" s="12"/>
      <c r="AE1092" s="12"/>
      <c r="AF1092" s="12"/>
      <c r="AG1092" s="12"/>
      <c r="AH1092" s="12"/>
      <c r="AI1092" s="12"/>
      <c r="AJ1092" s="12"/>
      <c r="AK1092" s="12"/>
      <c r="AL1092" s="12"/>
      <c r="AM1092" s="12"/>
      <c r="AN1092" s="12"/>
      <c r="AO1092" s="12"/>
      <c r="AP1092" s="12"/>
      <c r="AQ1092" s="12"/>
      <c r="AR1092" s="12"/>
      <c r="AS1092" s="12"/>
      <c r="AT1092" s="12"/>
      <c r="AU1092" s="12"/>
      <c r="AV1092" s="12"/>
      <c r="AW1092" s="12"/>
      <c r="AX1092" s="12"/>
      <c r="AY1092" s="12"/>
      <c r="AZ1092" s="12"/>
      <c r="BA1092" s="12"/>
      <c r="BB1092" s="12"/>
      <c r="BC1092" s="12"/>
      <c r="BD1092" s="12"/>
      <c r="BE1092" s="12"/>
      <c r="BF1092" s="12"/>
      <c r="BG1092" s="12"/>
      <c r="BH1092" s="12"/>
      <c r="BI1092" s="12"/>
      <c r="BJ1092" s="12"/>
    </row>
    <row r="1093" spans="1:62" s="97" customFormat="1" ht="15.95" customHeight="1" outlineLevel="2" x14ac:dyDescent="0.3">
      <c r="A1093" s="32">
        <v>56</v>
      </c>
      <c r="B1093" s="173" t="s">
        <v>93</v>
      </c>
      <c r="C1093" s="475" t="s">
        <v>1155</v>
      </c>
      <c r="D1093" s="157" t="s">
        <v>129</v>
      </c>
      <c r="E1093" s="540">
        <v>9</v>
      </c>
      <c r="F1093" s="158" t="s">
        <v>30</v>
      </c>
      <c r="G1093" s="513">
        <v>0.5</v>
      </c>
      <c r="H1093" s="68">
        <f t="shared" si="36"/>
        <v>0.7</v>
      </c>
      <c r="I1093" s="71">
        <v>23</v>
      </c>
      <c r="J1093" s="69">
        <f t="shared" si="37"/>
        <v>8.0499999999999989</v>
      </c>
      <c r="K1093" s="137"/>
      <c r="L1093" s="138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  <c r="X1093" s="12"/>
      <c r="Y1093" s="12"/>
      <c r="Z1093" s="12"/>
      <c r="AA1093" s="12"/>
      <c r="AB1093" s="12"/>
      <c r="AC1093" s="12"/>
      <c r="AD1093" s="12"/>
      <c r="AE1093" s="12"/>
      <c r="AF1093" s="12"/>
      <c r="AG1093" s="12"/>
      <c r="AH1093" s="12"/>
      <c r="AI1093" s="12"/>
      <c r="AJ1093" s="12"/>
      <c r="AK1093" s="12"/>
      <c r="AL1093" s="12"/>
      <c r="AM1093" s="12"/>
      <c r="AN1093" s="12"/>
      <c r="AO1093" s="12"/>
      <c r="AP1093" s="12"/>
      <c r="AQ1093" s="12"/>
      <c r="AR1093" s="12"/>
      <c r="AS1093" s="12"/>
      <c r="AT1093" s="12"/>
      <c r="AU1093" s="12"/>
      <c r="AV1093" s="12"/>
      <c r="AW1093" s="12"/>
      <c r="AX1093" s="12"/>
      <c r="AY1093" s="12"/>
      <c r="AZ1093" s="12"/>
      <c r="BA1093" s="12"/>
      <c r="BB1093" s="12"/>
      <c r="BC1093" s="12"/>
      <c r="BD1093" s="12"/>
      <c r="BE1093" s="12"/>
      <c r="BF1093" s="12"/>
      <c r="BG1093" s="12"/>
      <c r="BH1093" s="12"/>
      <c r="BI1093" s="12"/>
      <c r="BJ1093" s="12"/>
    </row>
    <row r="1094" spans="1:62" s="97" customFormat="1" ht="15.95" customHeight="1" outlineLevel="2" x14ac:dyDescent="0.3">
      <c r="A1094" s="32">
        <v>57</v>
      </c>
      <c r="B1094" s="173" t="s">
        <v>93</v>
      </c>
      <c r="C1094" s="475" t="s">
        <v>1156</v>
      </c>
      <c r="D1094" s="157" t="s">
        <v>610</v>
      </c>
      <c r="E1094" s="42">
        <v>4</v>
      </c>
      <c r="F1094" s="158" t="s">
        <v>30</v>
      </c>
      <c r="G1094" s="513">
        <v>0.8</v>
      </c>
      <c r="H1094" s="68">
        <f t="shared" si="36"/>
        <v>1</v>
      </c>
      <c r="I1094" s="71">
        <v>23</v>
      </c>
      <c r="J1094" s="69">
        <f t="shared" si="37"/>
        <v>18.400000000000002</v>
      </c>
      <c r="K1094" s="137"/>
      <c r="L1094" s="138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  <c r="X1094" s="12"/>
      <c r="Y1094" s="12"/>
      <c r="Z1094" s="12"/>
      <c r="AA1094" s="12"/>
      <c r="AB1094" s="12"/>
      <c r="AC1094" s="12"/>
      <c r="AD1094" s="12"/>
      <c r="AE1094" s="12"/>
      <c r="AF1094" s="12"/>
      <c r="AG1094" s="12"/>
      <c r="AH1094" s="12"/>
      <c r="AI1094" s="12"/>
      <c r="AJ1094" s="12"/>
      <c r="AK1094" s="12"/>
      <c r="AL1094" s="12"/>
      <c r="AM1094" s="12"/>
      <c r="AN1094" s="12"/>
      <c r="AO1094" s="12"/>
      <c r="AP1094" s="12"/>
      <c r="AQ1094" s="12"/>
      <c r="AR1094" s="12"/>
      <c r="AS1094" s="12"/>
      <c r="AT1094" s="12"/>
      <c r="AU1094" s="12"/>
      <c r="AV1094" s="12"/>
      <c r="AW1094" s="12"/>
      <c r="AX1094" s="12"/>
      <c r="AY1094" s="12"/>
      <c r="AZ1094" s="12"/>
      <c r="BA1094" s="12"/>
      <c r="BB1094" s="12"/>
      <c r="BC1094" s="12"/>
      <c r="BD1094" s="12"/>
      <c r="BE1094" s="12"/>
      <c r="BF1094" s="12"/>
      <c r="BG1094" s="12"/>
      <c r="BH1094" s="12"/>
      <c r="BI1094" s="12"/>
      <c r="BJ1094" s="12"/>
    </row>
    <row r="1095" spans="1:62" s="97" customFormat="1" ht="15.95" customHeight="1" outlineLevel="2" x14ac:dyDescent="0.3">
      <c r="A1095" s="32">
        <v>58</v>
      </c>
      <c r="B1095" s="173" t="s">
        <v>93</v>
      </c>
      <c r="C1095" s="472" t="s">
        <v>797</v>
      </c>
      <c r="D1095" s="157" t="s">
        <v>132</v>
      </c>
      <c r="E1095" s="539">
        <v>10</v>
      </c>
      <c r="F1095" s="178" t="s">
        <v>107</v>
      </c>
      <c r="G1095" s="55">
        <v>8.2970000000000006</v>
      </c>
      <c r="H1095" s="68">
        <f t="shared" si="36"/>
        <v>0.7</v>
      </c>
      <c r="I1095" s="71">
        <v>23</v>
      </c>
      <c r="J1095" s="69">
        <f t="shared" si="37"/>
        <v>133.58170000000001</v>
      </c>
      <c r="K1095" s="137"/>
      <c r="L1095" s="138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  <c r="X1095" s="12"/>
      <c r="Y1095" s="12"/>
      <c r="Z1095" s="12"/>
      <c r="AA1095" s="12"/>
      <c r="AB1095" s="12"/>
      <c r="AC1095" s="12"/>
      <c r="AD1095" s="12"/>
      <c r="AE1095" s="12"/>
      <c r="AF1095" s="12"/>
      <c r="AG1095" s="12"/>
      <c r="AH1095" s="12"/>
      <c r="AI1095" s="12"/>
      <c r="AJ1095" s="12"/>
      <c r="AK1095" s="12"/>
      <c r="AL1095" s="12"/>
      <c r="AM1095" s="12"/>
      <c r="AN1095" s="12"/>
      <c r="AO1095" s="12"/>
      <c r="AP1095" s="12"/>
      <c r="AQ1095" s="12"/>
      <c r="AR1095" s="12"/>
      <c r="AS1095" s="12"/>
      <c r="AT1095" s="12"/>
      <c r="AU1095" s="12"/>
      <c r="AV1095" s="12"/>
      <c r="AW1095" s="12"/>
      <c r="AX1095" s="12"/>
      <c r="AY1095" s="12"/>
      <c r="AZ1095" s="12"/>
      <c r="BA1095" s="12"/>
      <c r="BB1095" s="12"/>
      <c r="BC1095" s="12"/>
      <c r="BD1095" s="12"/>
      <c r="BE1095" s="12"/>
      <c r="BF1095" s="12"/>
      <c r="BG1095" s="12"/>
      <c r="BH1095" s="12"/>
      <c r="BI1095" s="12"/>
      <c r="BJ1095" s="12"/>
    </row>
    <row r="1096" spans="1:62" s="97" customFormat="1" ht="15.95" customHeight="1" outlineLevel="2" x14ac:dyDescent="0.3">
      <c r="A1096" s="32">
        <v>59</v>
      </c>
      <c r="B1096" s="173" t="s">
        <v>93</v>
      </c>
      <c r="C1096" s="475" t="s">
        <v>1157</v>
      </c>
      <c r="D1096" s="157" t="s">
        <v>132</v>
      </c>
      <c r="E1096" s="539">
        <v>10</v>
      </c>
      <c r="F1096" s="158" t="s">
        <v>30</v>
      </c>
      <c r="G1096" s="513">
        <v>0.70199999999999996</v>
      </c>
      <c r="H1096" s="68">
        <f t="shared" si="36"/>
        <v>0.7</v>
      </c>
      <c r="I1096" s="71">
        <v>23</v>
      </c>
      <c r="J1096" s="69">
        <f t="shared" si="37"/>
        <v>11.302199999999999</v>
      </c>
      <c r="K1096" s="137"/>
      <c r="L1096" s="138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  <c r="X1096" s="12"/>
      <c r="Y1096" s="12"/>
      <c r="Z1096" s="12"/>
      <c r="AA1096" s="12"/>
      <c r="AB1096" s="12"/>
      <c r="AC1096" s="12"/>
      <c r="AD1096" s="12"/>
      <c r="AE1096" s="12"/>
      <c r="AF1096" s="12"/>
      <c r="AG1096" s="12"/>
      <c r="AH1096" s="12"/>
      <c r="AI1096" s="12"/>
      <c r="AJ1096" s="12"/>
      <c r="AK1096" s="12"/>
      <c r="AL1096" s="12"/>
      <c r="AM1096" s="12"/>
      <c r="AN1096" s="12"/>
      <c r="AO1096" s="12"/>
      <c r="AP1096" s="12"/>
      <c r="AQ1096" s="12"/>
      <c r="AR1096" s="12"/>
      <c r="AS1096" s="12"/>
      <c r="AT1096" s="12"/>
      <c r="AU1096" s="12"/>
      <c r="AV1096" s="12"/>
      <c r="AW1096" s="12"/>
      <c r="AX1096" s="12"/>
      <c r="AY1096" s="12"/>
      <c r="AZ1096" s="12"/>
      <c r="BA1096" s="12"/>
      <c r="BB1096" s="12"/>
      <c r="BC1096" s="12"/>
      <c r="BD1096" s="12"/>
      <c r="BE1096" s="12"/>
      <c r="BF1096" s="12"/>
      <c r="BG1096" s="12"/>
      <c r="BH1096" s="12"/>
      <c r="BI1096" s="12"/>
      <c r="BJ1096" s="12"/>
    </row>
    <row r="1097" spans="1:62" s="97" customFormat="1" ht="15.95" customHeight="1" outlineLevel="2" x14ac:dyDescent="0.3">
      <c r="A1097" s="32">
        <v>60</v>
      </c>
      <c r="B1097" s="173" t="s">
        <v>93</v>
      </c>
      <c r="C1097" s="472" t="s">
        <v>779</v>
      </c>
      <c r="D1097" s="157" t="s">
        <v>781</v>
      </c>
      <c r="E1097" s="540">
        <v>9</v>
      </c>
      <c r="F1097" s="158" t="s">
        <v>30</v>
      </c>
      <c r="G1097" s="55">
        <v>13.467000000000001</v>
      </c>
      <c r="H1097" s="68">
        <f t="shared" si="36"/>
        <v>1.2</v>
      </c>
      <c r="I1097" s="71">
        <v>23</v>
      </c>
      <c r="J1097" s="69">
        <f t="shared" si="37"/>
        <v>371.68919999999997</v>
      </c>
      <c r="K1097" s="137"/>
      <c r="L1097" s="138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  <c r="X1097" s="12"/>
      <c r="Y1097" s="12"/>
      <c r="Z1097" s="12"/>
      <c r="AA1097" s="12"/>
      <c r="AB1097" s="12"/>
      <c r="AC1097" s="12"/>
      <c r="AD1097" s="12"/>
      <c r="AE1097" s="12"/>
      <c r="AF1097" s="12"/>
      <c r="AG1097" s="12"/>
      <c r="AH1097" s="12"/>
      <c r="AI1097" s="12"/>
      <c r="AJ1097" s="12"/>
      <c r="AK1097" s="12"/>
      <c r="AL1097" s="12"/>
      <c r="AM1097" s="12"/>
      <c r="AN1097" s="12"/>
      <c r="AO1097" s="12"/>
      <c r="AP1097" s="12"/>
      <c r="AQ1097" s="12"/>
      <c r="AR1097" s="12"/>
      <c r="AS1097" s="12"/>
      <c r="AT1097" s="12"/>
      <c r="AU1097" s="12"/>
      <c r="AV1097" s="12"/>
      <c r="AW1097" s="12"/>
      <c r="AX1097" s="12"/>
      <c r="AY1097" s="12"/>
      <c r="AZ1097" s="12"/>
      <c r="BA1097" s="12"/>
      <c r="BB1097" s="12"/>
      <c r="BC1097" s="12"/>
      <c r="BD1097" s="12"/>
      <c r="BE1097" s="12"/>
      <c r="BF1097" s="12"/>
      <c r="BG1097" s="12"/>
      <c r="BH1097" s="12"/>
      <c r="BI1097" s="12"/>
      <c r="BJ1097" s="12"/>
    </row>
    <row r="1098" spans="1:62" s="97" customFormat="1" ht="15.95" customHeight="1" outlineLevel="2" x14ac:dyDescent="0.3">
      <c r="A1098" s="32">
        <v>61</v>
      </c>
      <c r="B1098" s="173" t="s">
        <v>93</v>
      </c>
      <c r="C1098" s="472" t="s">
        <v>798</v>
      </c>
      <c r="D1098" s="157" t="s">
        <v>134</v>
      </c>
      <c r="E1098" s="540">
        <v>9</v>
      </c>
      <c r="F1098" s="158" t="s">
        <v>30</v>
      </c>
      <c r="G1098" s="513">
        <v>27.242000000000001</v>
      </c>
      <c r="H1098" s="68">
        <f t="shared" si="36"/>
        <v>1.2</v>
      </c>
      <c r="I1098" s="71">
        <v>23</v>
      </c>
      <c r="J1098" s="69">
        <f t="shared" si="37"/>
        <v>751.87919999999997</v>
      </c>
      <c r="K1098" s="137"/>
      <c r="L1098" s="138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  <c r="X1098" s="12"/>
      <c r="Y1098" s="12"/>
      <c r="Z1098" s="12"/>
      <c r="AA1098" s="12"/>
      <c r="AB1098" s="12"/>
      <c r="AC1098" s="12"/>
      <c r="AD1098" s="12"/>
      <c r="AE1098" s="12"/>
      <c r="AF1098" s="12"/>
      <c r="AG1098" s="12"/>
      <c r="AH1098" s="12"/>
      <c r="AI1098" s="12"/>
      <c r="AJ1098" s="12"/>
      <c r="AK1098" s="12"/>
      <c r="AL1098" s="12"/>
      <c r="AM1098" s="12"/>
      <c r="AN1098" s="12"/>
      <c r="AO1098" s="12"/>
      <c r="AP1098" s="12"/>
      <c r="AQ1098" s="12"/>
      <c r="AR1098" s="12"/>
      <c r="AS1098" s="12"/>
      <c r="AT1098" s="12"/>
      <c r="AU1098" s="12"/>
      <c r="AV1098" s="12"/>
      <c r="AW1098" s="12"/>
      <c r="AX1098" s="12"/>
      <c r="AY1098" s="12"/>
      <c r="AZ1098" s="12"/>
      <c r="BA1098" s="12"/>
      <c r="BB1098" s="12"/>
      <c r="BC1098" s="12"/>
      <c r="BD1098" s="12"/>
      <c r="BE1098" s="12"/>
      <c r="BF1098" s="12"/>
      <c r="BG1098" s="12"/>
      <c r="BH1098" s="12"/>
      <c r="BI1098" s="12"/>
      <c r="BJ1098" s="12"/>
    </row>
    <row r="1099" spans="1:62" s="97" customFormat="1" ht="15.95" customHeight="1" outlineLevel="2" x14ac:dyDescent="0.3">
      <c r="A1099" s="32">
        <v>62</v>
      </c>
      <c r="B1099" s="173" t="s">
        <v>93</v>
      </c>
      <c r="C1099" s="472" t="s">
        <v>780</v>
      </c>
      <c r="D1099" s="157" t="s">
        <v>132</v>
      </c>
      <c r="E1099" s="42">
        <v>4</v>
      </c>
      <c r="F1099" s="158" t="s">
        <v>30</v>
      </c>
      <c r="G1099" s="55">
        <v>10.801</v>
      </c>
      <c r="H1099" s="68">
        <f t="shared" si="36"/>
        <v>1.2</v>
      </c>
      <c r="I1099" s="71">
        <v>23</v>
      </c>
      <c r="J1099" s="69">
        <f t="shared" si="37"/>
        <v>298.10759999999999</v>
      </c>
      <c r="K1099" s="137"/>
      <c r="L1099" s="138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  <c r="X1099" s="12"/>
      <c r="Y1099" s="12"/>
      <c r="Z1099" s="12"/>
      <c r="AA1099" s="12"/>
      <c r="AB1099" s="12"/>
      <c r="AC1099" s="12"/>
      <c r="AD1099" s="12"/>
      <c r="AE1099" s="12"/>
      <c r="AF1099" s="12"/>
      <c r="AG1099" s="12"/>
      <c r="AH1099" s="12"/>
      <c r="AI1099" s="12"/>
      <c r="AJ1099" s="12"/>
      <c r="AK1099" s="12"/>
      <c r="AL1099" s="12"/>
      <c r="AM1099" s="12"/>
      <c r="AN1099" s="12"/>
      <c r="AO1099" s="12"/>
      <c r="AP1099" s="12"/>
      <c r="AQ1099" s="12"/>
      <c r="AR1099" s="12"/>
      <c r="AS1099" s="12"/>
      <c r="AT1099" s="12"/>
      <c r="AU1099" s="12"/>
      <c r="AV1099" s="12"/>
      <c r="AW1099" s="12"/>
      <c r="AX1099" s="12"/>
      <c r="AY1099" s="12"/>
      <c r="AZ1099" s="12"/>
      <c r="BA1099" s="12"/>
      <c r="BB1099" s="12"/>
      <c r="BC1099" s="12"/>
      <c r="BD1099" s="12"/>
      <c r="BE1099" s="12"/>
      <c r="BF1099" s="12"/>
      <c r="BG1099" s="12"/>
      <c r="BH1099" s="12"/>
      <c r="BI1099" s="12"/>
      <c r="BJ1099" s="12"/>
    </row>
    <row r="1100" spans="1:62" s="97" customFormat="1" ht="15.95" customHeight="1" outlineLevel="2" x14ac:dyDescent="0.3">
      <c r="A1100" s="32">
        <v>63</v>
      </c>
      <c r="B1100" s="173" t="s">
        <v>93</v>
      </c>
      <c r="C1100" s="475" t="s">
        <v>1151</v>
      </c>
      <c r="D1100" s="157" t="s">
        <v>1152</v>
      </c>
      <c r="E1100" s="540">
        <v>9</v>
      </c>
      <c r="F1100" s="158" t="s">
        <v>30</v>
      </c>
      <c r="G1100" s="55">
        <v>0.25800000000000001</v>
      </c>
      <c r="H1100" s="68">
        <f t="shared" si="36"/>
        <v>0.7</v>
      </c>
      <c r="I1100" s="71">
        <v>23</v>
      </c>
      <c r="J1100" s="69">
        <f t="shared" si="37"/>
        <v>4.1537999999999995</v>
      </c>
      <c r="K1100" s="137"/>
      <c r="L1100" s="138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  <c r="X1100" s="12"/>
      <c r="Y1100" s="12"/>
      <c r="Z1100" s="12"/>
      <c r="AA1100" s="12"/>
      <c r="AB1100" s="12"/>
      <c r="AC1100" s="12"/>
      <c r="AD1100" s="12"/>
      <c r="AE1100" s="12"/>
      <c r="AF1100" s="12"/>
      <c r="AG1100" s="12"/>
      <c r="AH1100" s="12"/>
      <c r="AI1100" s="12"/>
      <c r="AJ1100" s="12"/>
      <c r="AK1100" s="12"/>
      <c r="AL1100" s="12"/>
      <c r="AM1100" s="12"/>
      <c r="AN1100" s="12"/>
      <c r="AO1100" s="12"/>
      <c r="AP1100" s="12"/>
      <c r="AQ1100" s="12"/>
      <c r="AR1100" s="12"/>
      <c r="AS1100" s="12"/>
      <c r="AT1100" s="12"/>
      <c r="AU1100" s="12"/>
      <c r="AV1100" s="12"/>
      <c r="AW1100" s="12"/>
      <c r="AX1100" s="12"/>
      <c r="AY1100" s="12"/>
      <c r="AZ1100" s="12"/>
      <c r="BA1100" s="12"/>
      <c r="BB1100" s="12"/>
      <c r="BC1100" s="12"/>
      <c r="BD1100" s="12"/>
      <c r="BE1100" s="12"/>
      <c r="BF1100" s="12"/>
      <c r="BG1100" s="12"/>
      <c r="BH1100" s="12"/>
      <c r="BI1100" s="12"/>
      <c r="BJ1100" s="12"/>
    </row>
    <row r="1101" spans="1:62" s="97" customFormat="1" ht="15.95" customHeight="1" outlineLevel="2" x14ac:dyDescent="0.3">
      <c r="A1101" s="32">
        <v>64</v>
      </c>
      <c r="B1101" s="173" t="s">
        <v>93</v>
      </c>
      <c r="C1101" s="472" t="s">
        <v>782</v>
      </c>
      <c r="D1101" s="157" t="s">
        <v>783</v>
      </c>
      <c r="E1101" s="540">
        <v>9</v>
      </c>
      <c r="F1101" s="158" t="s">
        <v>30</v>
      </c>
      <c r="G1101" s="55">
        <v>18.277000000000001</v>
      </c>
      <c r="H1101" s="68">
        <f t="shared" si="36"/>
        <v>1.2</v>
      </c>
      <c r="I1101" s="71">
        <v>23</v>
      </c>
      <c r="J1101" s="69">
        <f t="shared" si="37"/>
        <v>504.4452</v>
      </c>
      <c r="K1101" s="137"/>
      <c r="L1101" s="138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  <c r="X1101" s="12"/>
      <c r="Y1101" s="12"/>
      <c r="Z1101" s="12"/>
      <c r="AA1101" s="12"/>
      <c r="AB1101" s="12"/>
      <c r="AC1101" s="12"/>
      <c r="AD1101" s="12"/>
      <c r="AE1101" s="12"/>
      <c r="AF1101" s="12"/>
      <c r="AG1101" s="12"/>
      <c r="AH1101" s="12"/>
      <c r="AI1101" s="12"/>
      <c r="AJ1101" s="12"/>
      <c r="AK1101" s="12"/>
      <c r="AL1101" s="12"/>
      <c r="AM1101" s="12"/>
      <c r="AN1101" s="12"/>
      <c r="AO1101" s="12"/>
      <c r="AP1101" s="12"/>
      <c r="AQ1101" s="12"/>
      <c r="AR1101" s="12"/>
      <c r="AS1101" s="12"/>
      <c r="AT1101" s="12"/>
      <c r="AU1101" s="12"/>
      <c r="AV1101" s="12"/>
      <c r="AW1101" s="12"/>
      <c r="AX1101" s="12"/>
      <c r="AY1101" s="12"/>
      <c r="AZ1101" s="12"/>
      <c r="BA1101" s="12"/>
      <c r="BB1101" s="12"/>
      <c r="BC1101" s="12"/>
      <c r="BD1101" s="12"/>
      <c r="BE1101" s="12"/>
      <c r="BF1101" s="12"/>
      <c r="BG1101" s="12"/>
      <c r="BH1101" s="12"/>
      <c r="BI1101" s="12"/>
      <c r="BJ1101" s="12"/>
    </row>
    <row r="1102" spans="1:62" s="97" customFormat="1" ht="15.95" customHeight="1" outlineLevel="2" x14ac:dyDescent="0.3">
      <c r="A1102" s="32">
        <v>65</v>
      </c>
      <c r="B1102" s="173" t="s">
        <v>93</v>
      </c>
      <c r="C1102" s="472" t="s">
        <v>784</v>
      </c>
      <c r="D1102" s="157" t="s">
        <v>785</v>
      </c>
      <c r="E1102" s="539">
        <v>10</v>
      </c>
      <c r="F1102" s="158" t="s">
        <v>30</v>
      </c>
      <c r="G1102" s="513">
        <v>7.6</v>
      </c>
      <c r="H1102" s="68">
        <f t="shared" si="36"/>
        <v>0.7</v>
      </c>
      <c r="I1102" s="71">
        <v>23</v>
      </c>
      <c r="J1102" s="69">
        <f t="shared" si="37"/>
        <v>122.35999999999999</v>
      </c>
      <c r="K1102" s="137"/>
      <c r="L1102" s="138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  <c r="X1102" s="12"/>
      <c r="Y1102" s="12"/>
      <c r="Z1102" s="12"/>
      <c r="AA1102" s="12"/>
      <c r="AB1102" s="12"/>
      <c r="AC1102" s="12"/>
      <c r="AD1102" s="12"/>
      <c r="AE1102" s="12"/>
      <c r="AF1102" s="12"/>
      <c r="AG1102" s="12"/>
      <c r="AH1102" s="12"/>
      <c r="AI1102" s="12"/>
      <c r="AJ1102" s="12"/>
      <c r="AK1102" s="12"/>
      <c r="AL1102" s="12"/>
      <c r="AM1102" s="12"/>
      <c r="AN1102" s="12"/>
      <c r="AO1102" s="12"/>
      <c r="AP1102" s="12"/>
      <c r="AQ1102" s="12"/>
      <c r="AR1102" s="12"/>
      <c r="AS1102" s="12"/>
      <c r="AT1102" s="12"/>
      <c r="AU1102" s="12"/>
      <c r="AV1102" s="12"/>
      <c r="AW1102" s="12"/>
      <c r="AX1102" s="12"/>
      <c r="AY1102" s="12"/>
      <c r="AZ1102" s="12"/>
      <c r="BA1102" s="12"/>
      <c r="BB1102" s="12"/>
      <c r="BC1102" s="12"/>
      <c r="BD1102" s="12"/>
      <c r="BE1102" s="12"/>
      <c r="BF1102" s="12"/>
      <c r="BG1102" s="12"/>
      <c r="BH1102" s="12"/>
      <c r="BI1102" s="12"/>
      <c r="BJ1102" s="12"/>
    </row>
    <row r="1103" spans="1:62" s="97" customFormat="1" ht="15.95" customHeight="1" outlineLevel="2" x14ac:dyDescent="0.3">
      <c r="A1103" s="32">
        <v>66</v>
      </c>
      <c r="B1103" s="173" t="s">
        <v>93</v>
      </c>
      <c r="C1103" s="475" t="s">
        <v>1153</v>
      </c>
      <c r="D1103" s="157" t="s">
        <v>128</v>
      </c>
      <c r="E1103" s="540">
        <v>9</v>
      </c>
      <c r="F1103" s="158" t="s">
        <v>30</v>
      </c>
      <c r="G1103" s="513">
        <v>1.9</v>
      </c>
      <c r="H1103" s="68">
        <f t="shared" si="36"/>
        <v>0.7</v>
      </c>
      <c r="I1103" s="71">
        <v>23</v>
      </c>
      <c r="J1103" s="69">
        <f t="shared" si="37"/>
        <v>30.589999999999996</v>
      </c>
      <c r="K1103" s="137"/>
      <c r="L1103" s="138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  <c r="X1103" s="12"/>
      <c r="Y1103" s="12"/>
      <c r="Z1103" s="12"/>
      <c r="AA1103" s="12"/>
      <c r="AB1103" s="12"/>
      <c r="AC1103" s="12"/>
      <c r="AD1103" s="12"/>
      <c r="AE1103" s="12"/>
      <c r="AF1103" s="12"/>
      <c r="AG1103" s="12"/>
      <c r="AH1103" s="12"/>
      <c r="AI1103" s="12"/>
      <c r="AJ1103" s="12"/>
      <c r="AK1103" s="12"/>
      <c r="AL1103" s="12"/>
      <c r="AM1103" s="12"/>
      <c r="AN1103" s="12"/>
      <c r="AO1103" s="12"/>
      <c r="AP1103" s="12"/>
      <c r="AQ1103" s="12"/>
      <c r="AR1103" s="12"/>
      <c r="AS1103" s="12"/>
      <c r="AT1103" s="12"/>
      <c r="AU1103" s="12"/>
      <c r="AV1103" s="12"/>
      <c r="AW1103" s="12"/>
      <c r="AX1103" s="12"/>
      <c r="AY1103" s="12"/>
      <c r="AZ1103" s="12"/>
      <c r="BA1103" s="12"/>
      <c r="BB1103" s="12"/>
      <c r="BC1103" s="12"/>
      <c r="BD1103" s="12"/>
      <c r="BE1103" s="12"/>
      <c r="BF1103" s="12"/>
      <c r="BG1103" s="12"/>
      <c r="BH1103" s="12"/>
      <c r="BI1103" s="12"/>
      <c r="BJ1103" s="12"/>
    </row>
    <row r="1104" spans="1:62" s="97" customFormat="1" ht="15.95" customHeight="1" outlineLevel="2" x14ac:dyDescent="0.3">
      <c r="A1104" s="32">
        <v>67</v>
      </c>
      <c r="B1104" s="173" t="s">
        <v>93</v>
      </c>
      <c r="C1104" s="472" t="s">
        <v>772</v>
      </c>
      <c r="D1104" s="157" t="s">
        <v>773</v>
      </c>
      <c r="E1104" s="539">
        <v>10</v>
      </c>
      <c r="F1104" s="178" t="s">
        <v>107</v>
      </c>
      <c r="G1104" s="55">
        <v>14.286</v>
      </c>
      <c r="H1104" s="68">
        <f t="shared" si="36"/>
        <v>1.2</v>
      </c>
      <c r="I1104" s="71">
        <v>23</v>
      </c>
      <c r="J1104" s="69">
        <f t="shared" si="37"/>
        <v>394.29360000000003</v>
      </c>
      <c r="K1104" s="137"/>
      <c r="L1104" s="138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  <c r="X1104" s="12"/>
      <c r="Y1104" s="12"/>
      <c r="Z1104" s="12"/>
      <c r="AA1104" s="12"/>
      <c r="AB1104" s="12"/>
      <c r="AC1104" s="12"/>
      <c r="AD1104" s="12"/>
      <c r="AE1104" s="12"/>
      <c r="AF1104" s="12"/>
      <c r="AG1104" s="12"/>
      <c r="AH1104" s="12"/>
      <c r="AI1104" s="12"/>
      <c r="AJ1104" s="12"/>
      <c r="AK1104" s="12"/>
      <c r="AL1104" s="12"/>
      <c r="AM1104" s="12"/>
      <c r="AN1104" s="12"/>
      <c r="AO1104" s="12"/>
      <c r="AP1104" s="12"/>
      <c r="AQ1104" s="12"/>
      <c r="AR1104" s="12"/>
      <c r="AS1104" s="12"/>
      <c r="AT1104" s="12"/>
      <c r="AU1104" s="12"/>
      <c r="AV1104" s="12"/>
      <c r="AW1104" s="12"/>
      <c r="AX1104" s="12"/>
      <c r="AY1104" s="12"/>
      <c r="AZ1104" s="12"/>
      <c r="BA1104" s="12"/>
      <c r="BB1104" s="12"/>
      <c r="BC1104" s="12"/>
      <c r="BD1104" s="12"/>
      <c r="BE1104" s="12"/>
      <c r="BF1104" s="12"/>
      <c r="BG1104" s="12"/>
      <c r="BH1104" s="12"/>
      <c r="BI1104" s="12"/>
      <c r="BJ1104" s="12"/>
    </row>
    <row r="1105" spans="1:68" s="97" customFormat="1" ht="15.95" customHeight="1" outlineLevel="2" x14ac:dyDescent="0.3">
      <c r="A1105" s="32">
        <v>68</v>
      </c>
      <c r="B1105" s="173" t="s">
        <v>93</v>
      </c>
      <c r="C1105" s="472" t="s">
        <v>774</v>
      </c>
      <c r="D1105" s="157" t="s">
        <v>132</v>
      </c>
      <c r="E1105" s="539">
        <v>10</v>
      </c>
      <c r="F1105" s="158" t="s">
        <v>30</v>
      </c>
      <c r="G1105" s="55">
        <v>20.387</v>
      </c>
      <c r="H1105" s="68">
        <f t="shared" si="36"/>
        <v>1.2</v>
      </c>
      <c r="I1105" s="71">
        <v>23</v>
      </c>
      <c r="J1105" s="69">
        <f t="shared" si="37"/>
        <v>562.68119999999999</v>
      </c>
      <c r="K1105" s="137"/>
      <c r="L1105" s="138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  <c r="X1105" s="12"/>
      <c r="Y1105" s="12"/>
      <c r="Z1105" s="12"/>
      <c r="AA1105" s="12"/>
      <c r="AB1105" s="12"/>
      <c r="AC1105" s="12"/>
      <c r="AD1105" s="12"/>
      <c r="AE1105" s="12"/>
      <c r="AF1105" s="12"/>
      <c r="AG1105" s="12"/>
      <c r="AH1105" s="12"/>
      <c r="AI1105" s="12"/>
      <c r="AJ1105" s="12"/>
      <c r="AK1105" s="12"/>
      <c r="AL1105" s="12"/>
      <c r="AM1105" s="12"/>
      <c r="AN1105" s="12"/>
      <c r="AO1105" s="12"/>
      <c r="AP1105" s="12"/>
      <c r="AQ1105" s="12"/>
      <c r="AR1105" s="12"/>
      <c r="AS1105" s="12"/>
      <c r="AT1105" s="12"/>
      <c r="AU1105" s="12"/>
      <c r="AV1105" s="12"/>
      <c r="AW1105" s="12"/>
      <c r="AX1105" s="12"/>
      <c r="AY1105" s="12"/>
      <c r="AZ1105" s="12"/>
      <c r="BA1105" s="12"/>
      <c r="BB1105" s="12"/>
      <c r="BC1105" s="12"/>
      <c r="BD1105" s="12"/>
      <c r="BE1105" s="12"/>
      <c r="BF1105" s="12"/>
      <c r="BG1105" s="12"/>
      <c r="BH1105" s="12"/>
      <c r="BI1105" s="12"/>
      <c r="BJ1105" s="12"/>
    </row>
    <row r="1106" spans="1:68" s="97" customFormat="1" ht="15.95" customHeight="1" outlineLevel="2" x14ac:dyDescent="0.3">
      <c r="A1106" s="32">
        <v>69</v>
      </c>
      <c r="B1106" s="156" t="s">
        <v>93</v>
      </c>
      <c r="C1106" s="473" t="s">
        <v>524</v>
      </c>
      <c r="D1106" s="157" t="s">
        <v>525</v>
      </c>
      <c r="E1106" s="540">
        <v>9</v>
      </c>
      <c r="F1106" s="158" t="s">
        <v>30</v>
      </c>
      <c r="G1106" s="55">
        <v>4.8540000000000001</v>
      </c>
      <c r="H1106" s="68">
        <f t="shared" si="36"/>
        <v>0.7</v>
      </c>
      <c r="I1106" s="71">
        <v>23</v>
      </c>
      <c r="J1106" s="69">
        <f t="shared" si="37"/>
        <v>78.1494</v>
      </c>
      <c r="K1106" s="137"/>
      <c r="L1106" s="138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  <c r="Y1106" s="12"/>
      <c r="Z1106" s="12"/>
      <c r="AA1106" s="12"/>
      <c r="AB1106" s="12"/>
      <c r="AC1106" s="12"/>
      <c r="AD1106" s="12"/>
      <c r="AE1106" s="12"/>
      <c r="AF1106" s="12"/>
      <c r="AG1106" s="12"/>
      <c r="AH1106" s="12"/>
      <c r="AI1106" s="12"/>
      <c r="AJ1106" s="12"/>
      <c r="AK1106" s="12"/>
      <c r="AL1106" s="12"/>
      <c r="AM1106" s="12"/>
      <c r="AN1106" s="12"/>
      <c r="AO1106" s="12"/>
      <c r="AP1106" s="12"/>
      <c r="AQ1106" s="12"/>
      <c r="AR1106" s="12"/>
      <c r="AS1106" s="12"/>
      <c r="AT1106" s="12"/>
      <c r="AU1106" s="12"/>
      <c r="AV1106" s="12"/>
      <c r="AW1106" s="12"/>
      <c r="AX1106" s="12"/>
      <c r="AY1106" s="12"/>
      <c r="AZ1106" s="12"/>
      <c r="BA1106" s="12"/>
      <c r="BB1106" s="12"/>
      <c r="BC1106" s="12"/>
      <c r="BD1106" s="12"/>
      <c r="BE1106" s="12"/>
      <c r="BF1106" s="12"/>
      <c r="BG1106" s="12"/>
      <c r="BH1106" s="12"/>
      <c r="BI1106" s="12"/>
      <c r="BJ1106" s="12"/>
    </row>
    <row r="1107" spans="1:68" s="97" customFormat="1" ht="15.95" customHeight="1" outlineLevel="2" x14ac:dyDescent="0.3">
      <c r="A1107" s="32">
        <v>70</v>
      </c>
      <c r="B1107" s="173" t="s">
        <v>93</v>
      </c>
      <c r="C1107" s="472" t="s">
        <v>775</v>
      </c>
      <c r="D1107" s="157" t="s">
        <v>525</v>
      </c>
      <c r="E1107" s="540">
        <v>9</v>
      </c>
      <c r="F1107" s="158" t="s">
        <v>30</v>
      </c>
      <c r="G1107" s="55">
        <v>30.494</v>
      </c>
      <c r="H1107" s="68">
        <f t="shared" si="36"/>
        <v>1.2</v>
      </c>
      <c r="I1107" s="71">
        <v>23</v>
      </c>
      <c r="J1107" s="69">
        <f t="shared" si="37"/>
        <v>841.63439999999991</v>
      </c>
      <c r="K1107" s="137"/>
      <c r="L1107" s="138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  <c r="X1107" s="12"/>
      <c r="Y1107" s="12"/>
      <c r="Z1107" s="12"/>
      <c r="AA1107" s="12"/>
      <c r="AB1107" s="12"/>
      <c r="AC1107" s="12"/>
      <c r="AD1107" s="12"/>
      <c r="AE1107" s="12"/>
      <c r="AF1107" s="12"/>
      <c r="AG1107" s="12"/>
      <c r="AH1107" s="12"/>
      <c r="AI1107" s="12"/>
      <c r="AJ1107" s="12"/>
      <c r="AK1107" s="12"/>
      <c r="AL1107" s="12"/>
      <c r="AM1107" s="12"/>
      <c r="AN1107" s="12"/>
      <c r="AO1107" s="12"/>
      <c r="AP1107" s="12"/>
      <c r="AQ1107" s="12"/>
      <c r="AR1107" s="12"/>
      <c r="AS1107" s="12"/>
      <c r="AT1107" s="12"/>
      <c r="AU1107" s="12"/>
      <c r="AV1107" s="12"/>
      <c r="AW1107" s="12"/>
      <c r="AX1107" s="12"/>
      <c r="AY1107" s="12"/>
      <c r="AZ1107" s="12"/>
      <c r="BA1107" s="12"/>
      <c r="BB1107" s="12"/>
      <c r="BC1107" s="12"/>
      <c r="BD1107" s="12"/>
      <c r="BE1107" s="12"/>
      <c r="BF1107" s="12"/>
      <c r="BG1107" s="12"/>
      <c r="BH1107" s="12"/>
      <c r="BI1107" s="12"/>
      <c r="BJ1107" s="12"/>
    </row>
    <row r="1108" spans="1:68" s="97" customFormat="1" ht="15.95" customHeight="1" outlineLevel="2" x14ac:dyDescent="0.3">
      <c r="A1108" s="32">
        <v>71</v>
      </c>
      <c r="B1108" s="173" t="s">
        <v>93</v>
      </c>
      <c r="C1108" s="474" t="s">
        <v>96</v>
      </c>
      <c r="D1108" s="157" t="s">
        <v>132</v>
      </c>
      <c r="E1108" s="540">
        <v>9</v>
      </c>
      <c r="F1108" s="178" t="s">
        <v>107</v>
      </c>
      <c r="G1108" s="55">
        <v>5.4349999999999996</v>
      </c>
      <c r="H1108" s="68">
        <f t="shared" si="36"/>
        <v>0.7</v>
      </c>
      <c r="I1108" s="71">
        <v>23</v>
      </c>
      <c r="J1108" s="69">
        <f t="shared" si="37"/>
        <v>87.503499999999988</v>
      </c>
      <c r="K1108" s="137"/>
      <c r="L1108" s="138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  <c r="X1108" s="12"/>
      <c r="Y1108" s="12"/>
      <c r="Z1108" s="12"/>
      <c r="AA1108" s="12"/>
      <c r="AB1108" s="12"/>
      <c r="AC1108" s="12"/>
      <c r="AD1108" s="12"/>
      <c r="AE1108" s="12"/>
      <c r="AF1108" s="12"/>
      <c r="AG1108" s="12"/>
      <c r="AH1108" s="12"/>
      <c r="AI1108" s="12"/>
      <c r="AJ1108" s="12"/>
      <c r="AK1108" s="12"/>
      <c r="AL1108" s="12"/>
      <c r="AM1108" s="12"/>
      <c r="AN1108" s="12"/>
      <c r="AO1108" s="12"/>
      <c r="AP1108" s="12"/>
      <c r="AQ1108" s="12"/>
      <c r="AR1108" s="12"/>
      <c r="AS1108" s="12"/>
      <c r="AT1108" s="12"/>
      <c r="AU1108" s="12"/>
      <c r="AV1108" s="12"/>
      <c r="AW1108" s="12"/>
      <c r="AX1108" s="12"/>
      <c r="AY1108" s="12"/>
      <c r="AZ1108" s="12"/>
      <c r="BA1108" s="12"/>
      <c r="BB1108" s="12"/>
      <c r="BC1108" s="12"/>
      <c r="BD1108" s="12"/>
      <c r="BE1108" s="12"/>
      <c r="BF1108" s="12"/>
      <c r="BG1108" s="12"/>
      <c r="BH1108" s="12"/>
      <c r="BI1108" s="12"/>
      <c r="BJ1108" s="12"/>
    </row>
    <row r="1109" spans="1:68" s="97" customFormat="1" ht="15.95" customHeight="1" outlineLevel="2" x14ac:dyDescent="0.3">
      <c r="A1109" s="32">
        <v>72</v>
      </c>
      <c r="B1109" s="173" t="s">
        <v>93</v>
      </c>
      <c r="C1109" s="472" t="s">
        <v>776</v>
      </c>
      <c r="D1109" s="157" t="s">
        <v>132</v>
      </c>
      <c r="E1109" s="540">
        <v>9</v>
      </c>
      <c r="F1109" s="158" t="s">
        <v>30</v>
      </c>
      <c r="G1109" s="55">
        <v>24.434999999999999</v>
      </c>
      <c r="H1109" s="68">
        <f t="shared" si="36"/>
        <v>1.2</v>
      </c>
      <c r="I1109" s="71">
        <v>23</v>
      </c>
      <c r="J1109" s="69">
        <f t="shared" si="37"/>
        <v>674.40599999999995</v>
      </c>
      <c r="K1109" s="137"/>
      <c r="L1109" s="138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  <c r="X1109" s="12"/>
      <c r="Y1109" s="12"/>
      <c r="Z1109" s="12"/>
      <c r="AA1109" s="12"/>
      <c r="AB1109" s="12"/>
      <c r="AC1109" s="12"/>
      <c r="AD1109" s="12"/>
      <c r="AE1109" s="12"/>
      <c r="AF1109" s="12"/>
      <c r="AG1109" s="12"/>
      <c r="AH1109" s="12"/>
      <c r="AI1109" s="12"/>
      <c r="AJ1109" s="12"/>
      <c r="AK1109" s="12"/>
      <c r="AL1109" s="12"/>
      <c r="AM1109" s="12"/>
      <c r="AN1109" s="12"/>
      <c r="AO1109" s="12"/>
      <c r="AP1109" s="12"/>
      <c r="AQ1109" s="12"/>
      <c r="AR1109" s="12"/>
      <c r="AS1109" s="12"/>
      <c r="AT1109" s="12"/>
      <c r="AU1109" s="12"/>
      <c r="AV1109" s="12"/>
      <c r="AW1109" s="12"/>
      <c r="AX1109" s="12"/>
      <c r="AY1109" s="12"/>
      <c r="AZ1109" s="12"/>
      <c r="BA1109" s="12"/>
      <c r="BB1109" s="12"/>
      <c r="BC1109" s="12"/>
      <c r="BD1109" s="12"/>
      <c r="BE1109" s="12"/>
      <c r="BF1109" s="12"/>
      <c r="BG1109" s="12"/>
      <c r="BH1109" s="12"/>
      <c r="BI1109" s="12"/>
      <c r="BJ1109" s="12"/>
    </row>
    <row r="1110" spans="1:68" s="97" customFormat="1" ht="15.95" customHeight="1" outlineLevel="2" x14ac:dyDescent="0.3">
      <c r="A1110" s="32">
        <v>73</v>
      </c>
      <c r="B1110" s="173" t="s">
        <v>93</v>
      </c>
      <c r="C1110" s="474" t="s">
        <v>98</v>
      </c>
      <c r="D1110" s="157" t="s">
        <v>132</v>
      </c>
      <c r="E1110" s="540">
        <v>9</v>
      </c>
      <c r="F1110" s="178" t="s">
        <v>107</v>
      </c>
      <c r="G1110" s="55">
        <v>18.306999999999999</v>
      </c>
      <c r="H1110" s="68">
        <f t="shared" si="36"/>
        <v>1.2</v>
      </c>
      <c r="I1110" s="71">
        <v>23</v>
      </c>
      <c r="J1110" s="69">
        <f t="shared" si="37"/>
        <v>505.27319999999997</v>
      </c>
      <c r="K1110" s="137"/>
      <c r="L1110" s="138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  <c r="X1110" s="12"/>
      <c r="Y1110" s="12"/>
      <c r="Z1110" s="12"/>
      <c r="AA1110" s="12"/>
      <c r="AB1110" s="12"/>
      <c r="AC1110" s="12"/>
      <c r="AD1110" s="12"/>
      <c r="AE1110" s="12"/>
      <c r="AF1110" s="12"/>
      <c r="AG1110" s="12"/>
      <c r="AH1110" s="12"/>
      <c r="AI1110" s="12"/>
      <c r="AJ1110" s="12"/>
      <c r="AK1110" s="12"/>
      <c r="AL1110" s="12"/>
      <c r="AM1110" s="12"/>
      <c r="AN1110" s="12"/>
      <c r="AO1110" s="12"/>
      <c r="AP1110" s="12"/>
      <c r="AQ1110" s="12"/>
      <c r="AR1110" s="12"/>
      <c r="AS1110" s="12"/>
      <c r="AT1110" s="12"/>
      <c r="AU1110" s="12"/>
      <c r="AV1110" s="12"/>
      <c r="AW1110" s="12"/>
      <c r="AX1110" s="12"/>
      <c r="AY1110" s="12"/>
      <c r="AZ1110" s="12"/>
      <c r="BA1110" s="12"/>
      <c r="BB1110" s="12"/>
      <c r="BC1110" s="12"/>
      <c r="BD1110" s="12"/>
      <c r="BE1110" s="12"/>
      <c r="BF1110" s="12"/>
      <c r="BG1110" s="12"/>
      <c r="BH1110" s="12"/>
      <c r="BI1110" s="12"/>
      <c r="BJ1110" s="12"/>
    </row>
    <row r="1111" spans="1:68" s="97" customFormat="1" ht="15.95" customHeight="1" outlineLevel="2" x14ac:dyDescent="0.3">
      <c r="A1111" s="32">
        <v>74</v>
      </c>
      <c r="B1111" s="173" t="s">
        <v>93</v>
      </c>
      <c r="C1111" s="475" t="s">
        <v>97</v>
      </c>
      <c r="D1111" s="157" t="s">
        <v>132</v>
      </c>
      <c r="E1111" s="540">
        <v>9</v>
      </c>
      <c r="F1111" s="178" t="s">
        <v>107</v>
      </c>
      <c r="G1111" s="55">
        <v>1.536</v>
      </c>
      <c r="H1111" s="68">
        <f t="shared" si="36"/>
        <v>0.7</v>
      </c>
      <c r="I1111" s="71">
        <v>23</v>
      </c>
      <c r="J1111" s="69">
        <f t="shared" si="37"/>
        <v>24.729599999999998</v>
      </c>
      <c r="K1111" s="137"/>
      <c r="L1111" s="138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  <c r="X1111" s="12"/>
      <c r="Y1111" s="12"/>
      <c r="Z1111" s="12"/>
      <c r="AA1111" s="12"/>
      <c r="AB1111" s="12"/>
      <c r="AC1111" s="12"/>
      <c r="AD1111" s="12"/>
      <c r="AE1111" s="12"/>
      <c r="AF1111" s="12"/>
      <c r="AG1111" s="12"/>
      <c r="AH1111" s="12"/>
      <c r="AI1111" s="12"/>
      <c r="AJ1111" s="12"/>
      <c r="AK1111" s="12"/>
      <c r="AL1111" s="12"/>
      <c r="AM1111" s="12"/>
      <c r="AN1111" s="12"/>
      <c r="AO1111" s="12"/>
      <c r="AP1111" s="12"/>
      <c r="AQ1111" s="12"/>
      <c r="AR1111" s="12"/>
      <c r="AS1111" s="12"/>
      <c r="AT1111" s="12"/>
      <c r="AU1111" s="12"/>
      <c r="AV1111" s="12"/>
      <c r="AW1111" s="12"/>
      <c r="AX1111" s="12"/>
      <c r="AY1111" s="12"/>
      <c r="AZ1111" s="12"/>
      <c r="BA1111" s="12"/>
      <c r="BB1111" s="12"/>
      <c r="BC1111" s="12"/>
      <c r="BD1111" s="12"/>
      <c r="BE1111" s="12"/>
      <c r="BF1111" s="12"/>
      <c r="BG1111" s="12"/>
      <c r="BH1111" s="12"/>
      <c r="BI1111" s="12"/>
      <c r="BJ1111" s="12"/>
    </row>
    <row r="1112" spans="1:68" s="97" customFormat="1" ht="15.95" customHeight="1" outlineLevel="1" x14ac:dyDescent="0.3">
      <c r="A1112" s="32"/>
      <c r="B1112" s="211" t="s">
        <v>105</v>
      </c>
      <c r="C1112" s="476"/>
      <c r="D1112" s="157"/>
      <c r="E1112" s="540"/>
      <c r="F1112" s="43"/>
      <c r="G1112" s="514">
        <f>SUM(G1038:G1111)</f>
        <v>468.60099999999994</v>
      </c>
      <c r="H1112" s="68"/>
      <c r="I1112" s="72"/>
      <c r="J1112" s="72"/>
      <c r="K1112" s="137"/>
      <c r="L1112" s="138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  <c r="X1112" s="12"/>
      <c r="Y1112" s="12"/>
      <c r="Z1112" s="12"/>
      <c r="AA1112" s="12"/>
      <c r="AB1112" s="12"/>
      <c r="AC1112" s="12"/>
      <c r="AD1112" s="12"/>
      <c r="AE1112" s="12"/>
      <c r="AF1112" s="12"/>
      <c r="AG1112" s="12"/>
      <c r="AH1112" s="12"/>
      <c r="AI1112" s="12"/>
      <c r="AJ1112" s="12"/>
      <c r="AK1112" s="12"/>
      <c r="AL1112" s="12"/>
      <c r="AM1112" s="12"/>
      <c r="AN1112" s="12"/>
      <c r="AO1112" s="12"/>
      <c r="AP1112" s="12"/>
      <c r="AQ1112" s="12"/>
      <c r="AR1112" s="12"/>
      <c r="AS1112" s="12"/>
      <c r="AT1112" s="12"/>
      <c r="AU1112" s="12"/>
      <c r="AV1112" s="12"/>
      <c r="AW1112" s="12"/>
      <c r="AX1112" s="12"/>
      <c r="AY1112" s="12"/>
      <c r="AZ1112" s="12"/>
      <c r="BA1112" s="12"/>
      <c r="BB1112" s="12"/>
      <c r="BC1112" s="12"/>
      <c r="BD1112" s="12"/>
      <c r="BE1112" s="12"/>
      <c r="BF1112" s="12"/>
      <c r="BG1112" s="12"/>
      <c r="BH1112" s="12"/>
      <c r="BI1112" s="12"/>
      <c r="BJ1112" s="12"/>
    </row>
    <row r="1113" spans="1:68" s="16" customFormat="1" ht="15.95" customHeight="1" outlineLevel="1" x14ac:dyDescent="0.3">
      <c r="A1113" s="214"/>
      <c r="B1113" s="63" t="s">
        <v>106</v>
      </c>
      <c r="C1113" s="478"/>
      <c r="D1113" s="536"/>
      <c r="E1113" s="65"/>
      <c r="F1113" s="215"/>
      <c r="G1113" s="66">
        <v>3670.2469999999998</v>
      </c>
      <c r="H1113" s="137"/>
      <c r="I1113" s="137"/>
      <c r="J1113" s="137"/>
      <c r="K1113" s="137"/>
      <c r="L1113" s="138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  <c r="X1113" s="12"/>
      <c r="Y1113" s="12"/>
      <c r="Z1113" s="12"/>
      <c r="AA1113" s="12"/>
      <c r="AB1113" s="12"/>
      <c r="AC1113" s="12"/>
      <c r="AD1113" s="12"/>
      <c r="AE1113" s="12"/>
      <c r="AF1113" s="12"/>
      <c r="AG1113" s="12"/>
      <c r="AH1113" s="12"/>
      <c r="AI1113" s="12"/>
      <c r="AJ1113" s="12"/>
      <c r="AK1113" s="12"/>
      <c r="AL1113" s="12"/>
      <c r="AM1113" s="12"/>
      <c r="AN1113" s="12"/>
      <c r="AO1113" s="12"/>
      <c r="AP1113" s="12"/>
      <c r="AQ1113" s="12"/>
      <c r="AR1113" s="12"/>
      <c r="AS1113" s="12"/>
      <c r="AT1113" s="12"/>
      <c r="AU1113" s="12"/>
      <c r="AV1113" s="12"/>
      <c r="AW1113" s="12"/>
      <c r="AX1113" s="12"/>
      <c r="AY1113" s="12"/>
      <c r="AZ1113" s="12"/>
      <c r="BA1113" s="12"/>
      <c r="BB1113" s="12"/>
      <c r="BC1113" s="12"/>
      <c r="BD1113" s="12"/>
      <c r="BE1113" s="12"/>
      <c r="BF1113" s="12"/>
      <c r="BG1113" s="12"/>
      <c r="BH1113" s="12"/>
      <c r="BI1113" s="12"/>
      <c r="BJ1113" s="12"/>
      <c r="BK1113" s="12"/>
      <c r="BL1113" s="12"/>
      <c r="BM1113" s="12"/>
      <c r="BN1113" s="12"/>
      <c r="BO1113" s="12"/>
      <c r="BP1113" s="12"/>
    </row>
    <row r="1119" spans="1:68" s="67" customFormat="1" ht="15.95" customHeight="1" x14ac:dyDescent="0.3">
      <c r="A1119" s="25"/>
      <c r="B1119" s="23"/>
      <c r="C1119" s="24"/>
      <c r="D1119" s="25"/>
      <c r="E1119" s="23"/>
      <c r="F1119" s="23"/>
      <c r="G1119" s="65"/>
      <c r="H1119" s="100"/>
      <c r="I1119" s="100"/>
      <c r="J1119" s="100"/>
      <c r="K1119" s="100"/>
      <c r="L1119" s="140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</row>
    <row r="1120" spans="1:68" s="67" customFormat="1" ht="15.95" customHeight="1" x14ac:dyDescent="0.3">
      <c r="A1120" s="25"/>
      <c r="B1120" s="23"/>
      <c r="C1120" s="24"/>
      <c r="D1120" s="25"/>
      <c r="E1120" s="23"/>
      <c r="F1120" s="23"/>
      <c r="G1120" s="65"/>
      <c r="H1120" s="100"/>
      <c r="I1120" s="100"/>
      <c r="J1120" s="100"/>
      <c r="K1120" s="100"/>
      <c r="L1120" s="140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3"/>
      <c r="BN1120" s="3"/>
      <c r="BO1120" s="3"/>
      <c r="BP1120" s="3"/>
    </row>
    <row r="1121" spans="1:68" s="67" customFormat="1" ht="15.95" customHeight="1" x14ac:dyDescent="0.3">
      <c r="A1121" s="25"/>
      <c r="B1121" s="23"/>
      <c r="C1121" s="24"/>
      <c r="D1121" s="25"/>
      <c r="E1121" s="23"/>
      <c r="F1121" s="23"/>
      <c r="G1121" s="65"/>
      <c r="H1121" s="100"/>
      <c r="I1121" s="100"/>
      <c r="J1121" s="100"/>
      <c r="K1121" s="100"/>
      <c r="L1121" s="140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</row>
    <row r="1122" spans="1:68" s="67" customFormat="1" ht="15.95" customHeight="1" x14ac:dyDescent="0.3">
      <c r="A1122" s="25"/>
      <c r="B1122" s="23"/>
      <c r="C1122" s="24"/>
      <c r="D1122" s="25"/>
      <c r="E1122" s="23"/>
      <c r="F1122" s="23"/>
      <c r="G1122" s="65"/>
      <c r="H1122" s="100"/>
      <c r="I1122" s="100"/>
      <c r="J1122" s="100"/>
      <c r="K1122" s="100"/>
      <c r="L1122" s="140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"/>
      <c r="BN1122" s="3"/>
      <c r="BO1122" s="3"/>
      <c r="BP1122" s="3"/>
    </row>
    <row r="1123" spans="1:68" s="67" customFormat="1" ht="15.95" customHeight="1" x14ac:dyDescent="0.3">
      <c r="A1123" s="25"/>
      <c r="B1123" s="23"/>
      <c r="C1123" s="24"/>
      <c r="D1123" s="25"/>
      <c r="E1123" s="23"/>
      <c r="F1123" s="23"/>
      <c r="G1123" s="65"/>
      <c r="H1123" s="100"/>
      <c r="I1123" s="100"/>
      <c r="J1123" s="100"/>
      <c r="K1123" s="100"/>
      <c r="L1123" s="140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</row>
    <row r="1124" spans="1:68" s="67" customFormat="1" ht="15.95" customHeight="1" x14ac:dyDescent="0.3">
      <c r="A1124" s="25"/>
      <c r="B1124" s="23"/>
      <c r="C1124" s="24"/>
      <c r="D1124" s="25"/>
      <c r="E1124" s="23"/>
      <c r="F1124" s="23"/>
      <c r="G1124" s="65"/>
      <c r="H1124" s="100"/>
      <c r="I1124" s="100"/>
      <c r="J1124" s="100"/>
      <c r="K1124" s="100"/>
      <c r="L1124" s="140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"/>
      <c r="BN1124" s="3"/>
      <c r="BO1124" s="3"/>
      <c r="BP1124" s="3"/>
    </row>
    <row r="1125" spans="1:68" s="67" customFormat="1" ht="15.95" customHeight="1" x14ac:dyDescent="0.3">
      <c r="A1125" s="25"/>
      <c r="B1125" s="23"/>
      <c r="C1125" s="24"/>
      <c r="D1125" s="25"/>
      <c r="E1125" s="23"/>
      <c r="F1125" s="23"/>
      <c r="G1125" s="65"/>
      <c r="H1125" s="100"/>
      <c r="I1125" s="100"/>
      <c r="J1125" s="100"/>
      <c r="K1125" s="100"/>
      <c r="L1125" s="140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</row>
    <row r="1126" spans="1:68" s="67" customFormat="1" ht="15.95" customHeight="1" x14ac:dyDescent="0.3">
      <c r="A1126" s="25"/>
      <c r="B1126" s="23"/>
      <c r="C1126" s="24"/>
      <c r="D1126" s="25"/>
      <c r="E1126" s="23"/>
      <c r="F1126" s="23"/>
      <c r="G1126" s="65"/>
      <c r="H1126" s="100"/>
      <c r="I1126" s="100"/>
      <c r="J1126" s="100"/>
      <c r="K1126" s="100"/>
      <c r="L1126" s="140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"/>
      <c r="BN1126" s="3"/>
      <c r="BO1126" s="3"/>
      <c r="BP1126" s="3"/>
    </row>
    <row r="1127" spans="1:68" s="67" customFormat="1" ht="15.95" customHeight="1" x14ac:dyDescent="0.3">
      <c r="A1127" s="25"/>
      <c r="B1127" s="23"/>
      <c r="C1127" s="24"/>
      <c r="D1127" s="25"/>
      <c r="E1127" s="23"/>
      <c r="F1127" s="23"/>
      <c r="G1127" s="65"/>
      <c r="H1127" s="100"/>
      <c r="I1127" s="100"/>
      <c r="J1127" s="100"/>
      <c r="K1127" s="100"/>
      <c r="L1127" s="140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</row>
    <row r="1128" spans="1:68" s="67" customFormat="1" ht="15.95" customHeight="1" x14ac:dyDescent="0.3">
      <c r="A1128" s="25"/>
      <c r="B1128" s="23"/>
      <c r="C1128" s="24"/>
      <c r="D1128" s="25"/>
      <c r="E1128" s="23"/>
      <c r="F1128" s="23"/>
      <c r="G1128" s="65"/>
      <c r="H1128" s="100"/>
      <c r="I1128" s="100"/>
      <c r="J1128" s="100"/>
      <c r="K1128" s="100"/>
      <c r="L1128" s="140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3"/>
      <c r="BN1128" s="3"/>
      <c r="BO1128" s="3"/>
      <c r="BP1128" s="3"/>
    </row>
    <row r="1129" spans="1:68" s="67" customFormat="1" ht="15.95" customHeight="1" x14ac:dyDescent="0.3">
      <c r="A1129" s="25"/>
      <c r="B1129" s="23"/>
      <c r="C1129" s="24"/>
      <c r="D1129" s="25"/>
      <c r="E1129" s="23"/>
      <c r="F1129" s="23"/>
      <c r="G1129" s="65"/>
      <c r="H1129" s="100"/>
      <c r="I1129" s="100"/>
      <c r="J1129" s="100"/>
      <c r="K1129" s="100"/>
      <c r="L1129" s="140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</row>
    <row r="1130" spans="1:68" s="67" customFormat="1" ht="15.95" customHeight="1" x14ac:dyDescent="0.3">
      <c r="A1130" s="25"/>
      <c r="B1130" s="23"/>
      <c r="C1130" s="24"/>
      <c r="D1130" s="25"/>
      <c r="E1130" s="23"/>
      <c r="F1130" s="23"/>
      <c r="G1130" s="65"/>
      <c r="H1130" s="100"/>
      <c r="I1130" s="100"/>
      <c r="J1130" s="100"/>
      <c r="K1130" s="100"/>
      <c r="L1130" s="140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3"/>
      <c r="BN1130" s="3"/>
      <c r="BO1130" s="3"/>
      <c r="BP1130" s="3"/>
    </row>
    <row r="1131" spans="1:68" s="67" customFormat="1" ht="15.95" customHeight="1" x14ac:dyDescent="0.3">
      <c r="A1131" s="25"/>
      <c r="B1131" s="23"/>
      <c r="C1131" s="24"/>
      <c r="D1131" s="25"/>
      <c r="E1131" s="23"/>
      <c r="F1131" s="23"/>
      <c r="G1131" s="65"/>
      <c r="H1131" s="100"/>
      <c r="I1131" s="100"/>
      <c r="J1131" s="100"/>
      <c r="K1131" s="100"/>
      <c r="L1131" s="140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</row>
    <row r="1132" spans="1:68" s="67" customFormat="1" ht="15.95" customHeight="1" x14ac:dyDescent="0.3">
      <c r="A1132" s="25"/>
      <c r="B1132" s="23"/>
      <c r="C1132" s="24"/>
      <c r="D1132" s="25"/>
      <c r="E1132" s="23"/>
      <c r="F1132" s="23"/>
      <c r="G1132" s="65"/>
      <c r="H1132" s="100"/>
      <c r="I1132" s="100"/>
      <c r="J1132" s="100"/>
      <c r="K1132" s="100"/>
      <c r="L1132" s="140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</row>
    <row r="1133" spans="1:68" s="67" customFormat="1" ht="15.95" customHeight="1" x14ac:dyDescent="0.3">
      <c r="A1133" s="25"/>
      <c r="B1133" s="23"/>
      <c r="C1133" s="24"/>
      <c r="D1133" s="25"/>
      <c r="E1133" s="23"/>
      <c r="F1133" s="23"/>
      <c r="G1133" s="65"/>
      <c r="H1133" s="100"/>
      <c r="I1133" s="100"/>
      <c r="J1133" s="100"/>
      <c r="K1133" s="100"/>
      <c r="L1133" s="140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3"/>
      <c r="BN1133" s="3"/>
      <c r="BO1133" s="3"/>
      <c r="BP1133" s="3"/>
    </row>
    <row r="1134" spans="1:68" s="67" customFormat="1" ht="15.95" customHeight="1" x14ac:dyDescent="0.3">
      <c r="A1134" s="25"/>
      <c r="B1134" s="23"/>
      <c r="C1134" s="24"/>
      <c r="D1134" s="25"/>
      <c r="E1134" s="23"/>
      <c r="F1134" s="23"/>
      <c r="G1134" s="65"/>
      <c r="H1134" s="100"/>
      <c r="I1134" s="100"/>
      <c r="J1134" s="100"/>
      <c r="K1134" s="100"/>
      <c r="L1134" s="140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</row>
    <row r="1135" spans="1:68" s="67" customFormat="1" ht="15.95" customHeight="1" x14ac:dyDescent="0.3">
      <c r="A1135" s="25"/>
      <c r="B1135" s="23"/>
      <c r="C1135" s="24"/>
      <c r="D1135" s="25"/>
      <c r="E1135" s="23"/>
      <c r="F1135" s="23"/>
      <c r="G1135" s="65"/>
      <c r="H1135" s="100"/>
      <c r="I1135" s="100"/>
      <c r="J1135" s="100"/>
      <c r="K1135" s="100"/>
      <c r="L1135" s="140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</row>
    <row r="1136" spans="1:68" s="67" customFormat="1" ht="15.95" customHeight="1" x14ac:dyDescent="0.3">
      <c r="A1136" s="25"/>
      <c r="B1136" s="23"/>
      <c r="C1136" s="24"/>
      <c r="D1136" s="25"/>
      <c r="E1136" s="23"/>
      <c r="F1136" s="23"/>
      <c r="G1136" s="65"/>
      <c r="H1136" s="100"/>
      <c r="I1136" s="100"/>
      <c r="J1136" s="100"/>
      <c r="K1136" s="100"/>
      <c r="L1136" s="140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3"/>
      <c r="BN1136" s="3"/>
      <c r="BO1136" s="3"/>
      <c r="BP1136" s="3"/>
    </row>
  </sheetData>
  <mergeCells count="10">
    <mergeCell ref="B4:G4"/>
    <mergeCell ref="B5:G5"/>
    <mergeCell ref="B6:G6"/>
    <mergeCell ref="B7:G7"/>
    <mergeCell ref="A9:A10"/>
    <mergeCell ref="B9:B10"/>
    <mergeCell ref="C9:C10"/>
    <mergeCell ref="D9:D10"/>
    <mergeCell ref="F9:F10"/>
    <mergeCell ref="G9:G10"/>
  </mergeCells>
  <conditionalFormatting sqref="C1119:C65536 C1:C3 C8:C15 C1113:C1115 C1014:C1022 C533:C537 C609:C645 C563:C574 C501:C509 C547:C551 C58:C71 C1024:C1038 C887:C920 C701:C812 C81:C248 C420:C486 C267:C400 C250:C262 C824:C838">
    <cfRule type="duplicateValues" dxfId="35" priority="10" stopIfTrue="1"/>
  </conditionalFormatting>
  <conditionalFormatting sqref="C4:C7">
    <cfRule type="duplicateValues" dxfId="34" priority="8" stopIfTrue="1"/>
    <cfRule type="duplicateValues" dxfId="33" priority="9" stopIfTrue="1"/>
  </conditionalFormatting>
  <conditionalFormatting sqref="C1039:C1042">
    <cfRule type="duplicateValues" dxfId="32" priority="5" stopIfTrue="1"/>
    <cfRule type="duplicateValues" dxfId="31" priority="6" stopIfTrue="1"/>
  </conditionalFormatting>
  <conditionalFormatting sqref="C1039:C1042">
    <cfRule type="duplicateValues" dxfId="30" priority="7"/>
  </conditionalFormatting>
  <conditionalFormatting sqref="C1119:C65536 C1113:C1115 C1:C3 C268:C323 C811:C812 C253 C68:C71 C259:C262 C379:C400 C481:C486 C58:C64 C502:C509 C609:C641 C564:C573 C8:C14 C1014:C1022 C533:C537 C547:C550 C1024:C1038 C887:C920 C702:C805 C420:C479 C824:C838">
    <cfRule type="duplicateValues" dxfId="29" priority="11" stopIfTrue="1"/>
    <cfRule type="duplicateValues" dxfId="28" priority="12" stopIfTrue="1"/>
  </conditionalFormatting>
  <conditionalFormatting sqref="C607:C65536 C1:C248 C250:C605">
    <cfRule type="duplicateValues" dxfId="27" priority="3" stopIfTrue="1"/>
    <cfRule type="duplicateValues" dxfId="26" priority="4" stopIfTrue="1"/>
  </conditionalFormatting>
  <conditionalFormatting sqref="C263:C266">
    <cfRule type="duplicateValues" dxfId="25" priority="14"/>
  </conditionalFormatting>
  <conditionalFormatting sqref="C487:C500">
    <cfRule type="duplicateValues" dxfId="24" priority="15"/>
  </conditionalFormatting>
  <conditionalFormatting sqref="C538:C546">
    <cfRule type="duplicateValues" dxfId="23" priority="16"/>
  </conditionalFormatting>
  <conditionalFormatting sqref="C607:C608 C575:C605">
    <cfRule type="duplicateValues" dxfId="22" priority="17"/>
  </conditionalFormatting>
  <conditionalFormatting sqref="C921:C1013">
    <cfRule type="duplicateValues" dxfId="21" priority="19" stopIfTrue="1"/>
    <cfRule type="duplicateValues" dxfId="20" priority="20" stopIfTrue="1"/>
  </conditionalFormatting>
  <conditionalFormatting sqref="C921:C1013">
    <cfRule type="duplicateValues" dxfId="19" priority="21"/>
  </conditionalFormatting>
  <conditionalFormatting sqref="C510:C532">
    <cfRule type="duplicateValues" dxfId="18" priority="29"/>
  </conditionalFormatting>
  <conditionalFormatting sqref="C401:C419">
    <cfRule type="duplicateValues" dxfId="17" priority="30"/>
  </conditionalFormatting>
  <conditionalFormatting sqref="C606">
    <cfRule type="duplicateValues" dxfId="16" priority="2"/>
  </conditionalFormatting>
  <conditionalFormatting sqref="C1:C1048576">
    <cfRule type="duplicateValues" dxfId="15" priority="1" stopIfTrue="1"/>
  </conditionalFormatting>
  <conditionalFormatting sqref="C606">
    <cfRule type="duplicateValues" dxfId="14" priority="34" stopIfTrue="1"/>
    <cfRule type="duplicateValues" dxfId="13" priority="35" stopIfTrue="1"/>
  </conditionalFormatting>
  <conditionalFormatting sqref="C16:C57">
    <cfRule type="duplicateValues" dxfId="12" priority="6307"/>
  </conditionalFormatting>
  <conditionalFormatting sqref="C11:C56">
    <cfRule type="duplicateValues" dxfId="11" priority="6309" stopIfTrue="1"/>
  </conditionalFormatting>
  <conditionalFormatting sqref="C72:C80">
    <cfRule type="duplicateValues" dxfId="10" priority="6379"/>
  </conditionalFormatting>
  <conditionalFormatting sqref="C249">
    <cfRule type="duplicateValues" dxfId="9" priority="6450" stopIfTrue="1"/>
  </conditionalFormatting>
  <conditionalFormatting sqref="C249">
    <cfRule type="duplicateValues" dxfId="8" priority="6451" stopIfTrue="1"/>
    <cfRule type="duplicateValues" dxfId="7" priority="6452" stopIfTrue="1"/>
  </conditionalFormatting>
  <conditionalFormatting sqref="C552:C562">
    <cfRule type="duplicateValues" dxfId="6" priority="6522"/>
  </conditionalFormatting>
  <conditionalFormatting sqref="C646:C700">
    <cfRule type="duplicateValues" dxfId="5" priority="6595"/>
  </conditionalFormatting>
  <conditionalFormatting sqref="C813:C823">
    <cfRule type="duplicateValues" dxfId="4" priority="6972"/>
  </conditionalFormatting>
  <conditionalFormatting sqref="C838:C886">
    <cfRule type="duplicateValues" dxfId="3" priority="7048"/>
  </conditionalFormatting>
  <conditionalFormatting sqref="C1023">
    <cfRule type="duplicateValues" dxfId="2" priority="7121" stopIfTrue="1"/>
    <cfRule type="duplicateValues" dxfId="1" priority="7122" stopIfTrue="1"/>
  </conditionalFormatting>
  <conditionalFormatting sqref="C1023">
    <cfRule type="duplicateValues" dxfId="0" priority="7123"/>
  </conditionalFormatting>
  <dataValidations count="1">
    <dataValidation allowBlank="1" showInputMessage="1" showErrorMessage="1" errorTitle="категория" sqref="D259:D260 D557:D561 D551:D555 E172:E179 E101:E170 E171:F171 E72:E78 E256:E257 E84:E98 E81 E181:E252 E15:E35 D70:D257"/>
  </dataValidations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Стр.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5</vt:i4>
      </vt:variant>
    </vt:vector>
  </HeadingPairs>
  <TitlesOfParts>
    <vt:vector size="5" baseType="lpstr">
      <vt:lpstr>п-ма2024безXкат.втори т-г (8)</vt:lpstr>
      <vt:lpstr>п-ма2024безXкат.втори т-г (7)</vt:lpstr>
      <vt:lpstr>п-ма2024безXкат.втори т-г (6)</vt:lpstr>
      <vt:lpstr>програма 2024 без X кат.  (5)</vt:lpstr>
      <vt:lpstr>търг2025 втори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Галя Янузова</dc:creator>
  <cp:lastModifiedBy>Славена Вълкова2</cp:lastModifiedBy>
  <cp:lastPrinted>2025-07-03T06:00:21Z</cp:lastPrinted>
  <dcterms:created xsi:type="dcterms:W3CDTF">2015-01-27T07:02:23Z</dcterms:created>
  <dcterms:modified xsi:type="dcterms:W3CDTF">2025-07-04T08:38:55Z</dcterms:modified>
</cp:coreProperties>
</file>